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345DECD-D344-4EFC-BC65-40FEFD64DD07}" xr6:coauthVersionLast="45" xr6:coauthVersionMax="45" xr10:uidLastSave="{00000000-0000-0000-0000-000000000000}"/>
  <bookViews>
    <workbookView xWindow="-113" yWindow="-113" windowWidth="24267" windowHeight="13148" xr2:uid="{00000000-000D-0000-FFFF-FFFF00000000}"/>
  </bookViews>
  <sheets>
    <sheet name="Red" sheetId="1" r:id="rId1"/>
    <sheet name="Hoja1" sheetId="3" r:id="rId2"/>
    <sheet name="REGULAR V.01" sheetId="2" state="hidden" r:id="rId3"/>
  </sheets>
  <definedNames>
    <definedName name="_xlnm._FilterDatabase" localSheetId="0" hidden="1">Red!$A$1:$N$324</definedName>
    <definedName name="GeocodeAddressColumn_Red">Red!$C$1</definedName>
    <definedName name="TABLA1" localSheetId="0">#REF!</definedName>
    <definedName name="TABLA1">#REF!</definedName>
    <definedName name="TABLA2" localSheetId="0">#REF!</definedName>
    <definedName name="TABLA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2" i="1"/>
  <c r="R55" i="2" l="1"/>
  <c r="S55" i="2" s="1"/>
  <c r="Q55" i="2"/>
  <c r="M55" i="2"/>
  <c r="G55" i="2"/>
  <c r="F55" i="2"/>
  <c r="Q54" i="2"/>
  <c r="Q53" i="2"/>
  <c r="M53" i="2"/>
  <c r="M54" i="2" s="1"/>
  <c r="F53" i="2"/>
  <c r="R52" i="2"/>
  <c r="Q52" i="2"/>
  <c r="M52" i="2"/>
  <c r="F52" i="2"/>
  <c r="R51" i="2"/>
  <c r="Q51" i="2"/>
  <c r="N51" i="2"/>
  <c r="M51" i="2"/>
  <c r="F51" i="2"/>
  <c r="R50" i="2"/>
  <c r="R53" i="2" s="1"/>
  <c r="R54" i="2" s="1"/>
  <c r="N50" i="2"/>
  <c r="N55" i="2" s="1"/>
  <c r="G50" i="2"/>
  <c r="G51" i="2" s="1"/>
  <c r="R49" i="2"/>
  <c r="S49" i="2" s="1"/>
  <c r="M49" i="2"/>
  <c r="H49" i="2"/>
  <c r="G49" i="2"/>
  <c r="Q48" i="2"/>
  <c r="M48" i="2"/>
  <c r="Q47" i="2"/>
  <c r="M47" i="2"/>
  <c r="H47" i="2"/>
  <c r="Q46" i="2"/>
  <c r="M46" i="2"/>
  <c r="H46" i="2"/>
  <c r="Q45" i="2"/>
  <c r="M45" i="2"/>
  <c r="H45" i="2"/>
  <c r="R44" i="2"/>
  <c r="R47" i="2" s="1"/>
  <c r="R48" i="2" s="1"/>
  <c r="N44" i="2"/>
  <c r="N46" i="2" s="1"/>
  <c r="R43" i="2"/>
  <c r="S43" i="2" s="1"/>
  <c r="N43" i="2"/>
  <c r="O43" i="2" s="1"/>
  <c r="R42" i="2"/>
  <c r="S42" i="2" s="1"/>
  <c r="N42" i="2"/>
  <c r="O42" i="2" s="1"/>
  <c r="R41" i="2"/>
  <c r="S41" i="2" s="1"/>
  <c r="N41" i="2"/>
  <c r="O41" i="2" s="1"/>
  <c r="R40" i="2"/>
  <c r="S40" i="2" s="1"/>
  <c r="N40" i="2"/>
  <c r="O40" i="2" s="1"/>
  <c r="R39" i="2"/>
  <c r="S39" i="2" s="1"/>
  <c r="N39" i="2"/>
  <c r="O39" i="2" s="1"/>
  <c r="R38" i="2"/>
  <c r="S38" i="2" s="1"/>
  <c r="N38" i="2"/>
  <c r="O38" i="2" s="1"/>
  <c r="R37" i="2"/>
  <c r="S37" i="2" s="1"/>
  <c r="N37" i="2"/>
  <c r="O37" i="2" s="1"/>
  <c r="R36" i="2"/>
  <c r="S36" i="2" s="1"/>
  <c r="N36" i="2"/>
  <c r="O36" i="2" s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S44" i="2" l="1"/>
  <c r="H50" i="2"/>
  <c r="G53" i="2"/>
  <c r="O50" i="2"/>
  <c r="N45" i="2"/>
  <c r="G52" i="2"/>
  <c r="N53" i="2"/>
  <c r="N54" i="2" s="1"/>
  <c r="S50" i="2"/>
  <c r="N47" i="2"/>
  <c r="N48" i="2" s="1"/>
  <c r="R45" i="2"/>
  <c r="N52" i="2"/>
  <c r="R46" i="2"/>
  <c r="N49" i="2"/>
  <c r="O44" i="2"/>
  <c r="S45" i="2" l="1"/>
  <c r="S46" i="2"/>
  <c r="S47" i="2"/>
  <c r="S48" i="2" s="1"/>
  <c r="S52" i="2"/>
  <c r="S53" i="2"/>
  <c r="S54" i="2" s="1"/>
  <c r="S51" i="2"/>
  <c r="O51" i="2"/>
  <c r="O52" i="2"/>
  <c r="O55" i="2"/>
  <c r="O53" i="2"/>
  <c r="O54" i="2" s="1"/>
  <c r="O49" i="2"/>
  <c r="O47" i="2"/>
  <c r="O48" i="2" s="1"/>
  <c r="O45" i="2"/>
  <c r="O46" i="2"/>
  <c r="H51" i="2"/>
  <c r="H55" i="2"/>
  <c r="H52" i="2"/>
  <c r="H53" i="2"/>
</calcChain>
</file>

<file path=xl/sharedStrings.xml><?xml version="1.0" encoding="utf-8"?>
<sst xmlns="http://schemas.openxmlformats.org/spreadsheetml/2006/main" count="2943" uniqueCount="720">
  <si>
    <t>NOMBRE COMERCIAL CLÍNICA</t>
  </si>
  <si>
    <t>DIRECCIÓN</t>
  </si>
  <si>
    <t>DFINAL</t>
  </si>
  <si>
    <t>Latitude</t>
  </si>
  <si>
    <t>Longitude</t>
  </si>
  <si>
    <t>TELÉFONO</t>
  </si>
  <si>
    <t>RED</t>
  </si>
  <si>
    <t>Base PEAS</t>
  </si>
  <si>
    <t>Base Esencial</t>
  </si>
  <si>
    <t>Base Plus</t>
  </si>
  <si>
    <t>ADIC 1</t>
  </si>
  <si>
    <t>ADIC 2</t>
  </si>
  <si>
    <t>Empresarial</t>
  </si>
  <si>
    <t>CLÍNICA JESÚS DEL NORTE</t>
  </si>
  <si>
    <t>Av. Carlos Izaguirre 153, Independencia</t>
  </si>
  <si>
    <t>(01) 613 4444</t>
  </si>
  <si>
    <t>AMBULATORIA 1</t>
  </si>
  <si>
    <t>a</t>
  </si>
  <si>
    <t>CLÍNICA VESALIO</t>
  </si>
  <si>
    <t>Jr. Joseph Thompson #140, San Borja</t>
  </si>
  <si>
    <t>(01) 618 9999</t>
  </si>
  <si>
    <t>CLÍNICA SAN GABRIEL</t>
  </si>
  <si>
    <t>Av. la Marina 2955, San MigueL</t>
  </si>
  <si>
    <t>(01) 614 2200</t>
  </si>
  <si>
    <t>CLÍNICA MAISON DE SANTÉ (LIMA)</t>
  </si>
  <si>
    <t>Jirón Miguel Aljovin 222, Cercado de Lima</t>
  </si>
  <si>
    <t>(01) 619 6030</t>
  </si>
  <si>
    <t>CLÍNICA SANTA MARTHA DEL SUR</t>
  </si>
  <si>
    <t>Avenida, Av. Belisario Suarez 998, San Juan de Miraflores</t>
  </si>
  <si>
    <t>(01) 615 6767</t>
  </si>
  <si>
    <t>CLÍNICA SAN JUAN BAUTISTA</t>
  </si>
  <si>
    <t>Av. Próceres de la Independencia 1764, San Juan de Lurigancho</t>
  </si>
  <si>
    <t>(01) 610 4545</t>
  </si>
  <si>
    <t>CLÍNICA AUNA BELLAVISTA</t>
  </si>
  <si>
    <t>Jirón las Gaviotas 207, Bellavista</t>
  </si>
  <si>
    <t>(01) 204 9600</t>
  </si>
  <si>
    <t>CLÍNICA RICARDO PALMA (CHORRILLOS)</t>
  </si>
  <si>
    <t>Centro comercial Plaza Lima Sur - Segundo nivel</t>
  </si>
  <si>
    <t>(01) 617 8200</t>
  </si>
  <si>
    <t>CLÍNICA LOS ANDES (MIRAFLORES)</t>
  </si>
  <si>
    <t>Asuncion 177, Miraflores</t>
  </si>
  <si>
    <t>(01) 221 0468</t>
  </si>
  <si>
    <t>CENTRO MÉDICO MEDICIS</t>
  </si>
  <si>
    <t>Av Javier Prado Oeste 304, Magdalena del Mar</t>
  </si>
  <si>
    <t>(01) 463 2345</t>
  </si>
  <si>
    <t>CLÍNICA CENTENARIO PERUANO JAPONESA</t>
  </si>
  <si>
    <t>Av. Paso de Los Andes 675, Pueblo Libre</t>
  </si>
  <si>
    <t>(01) 208 8000</t>
  </si>
  <si>
    <t>AMBULATORIA 2</t>
  </si>
  <si>
    <t>CLÍNICA STELLA MARIS</t>
  </si>
  <si>
    <t>Av. Paso de Los Andes 923, Pueblo Libre</t>
  </si>
  <si>
    <t>(01) 604 0600</t>
  </si>
  <si>
    <t>CLÍNICA PROVIDENCIA</t>
  </si>
  <si>
    <t>C. Carlos Gonzalez 250, San Miguel</t>
  </si>
  <si>
    <t>(01) 660 6000</t>
  </si>
  <si>
    <t>CLÍNICA MONTEFIORI</t>
  </si>
  <si>
    <t>Av. Separadora Industrial 1820 Urb, La Molina</t>
  </si>
  <si>
    <t>(01) 437 5151</t>
  </si>
  <si>
    <t>CLÍNICA INTERNACIONAL SMA (BELLAVISTA)</t>
  </si>
  <si>
    <t>Av. Mariscal Oscar Raimundo Benavides</t>
  </si>
  <si>
    <t>CENTRO MÉDICO SAN JUDAS TADEO</t>
  </si>
  <si>
    <t>Av. Gral. Trinidad Moran N° 639, Lince</t>
  </si>
  <si>
    <t>(01) 715 0005</t>
  </si>
  <si>
    <t>CLÍNICA GOOD HOPE</t>
  </si>
  <si>
    <t>Malecón Balta 956, Miraflores</t>
  </si>
  <si>
    <t>(01) 610 7300</t>
  </si>
  <si>
    <t>AMBULATORIA 3</t>
  </si>
  <si>
    <t>CLÍNICA MAISON DE SANTÉ (CHORRILLOS)</t>
  </si>
  <si>
    <t>Av. Chorrillos 171, Chorrillos</t>
  </si>
  <si>
    <t>(01) 619 6000</t>
  </si>
  <si>
    <t>CLÍNICA CAYETANO HEREDIA (SAN MARTÍN DE PORRES)</t>
  </si>
  <si>
    <t>Av. Honorio Delgado 370, San Martín de Porres</t>
  </si>
  <si>
    <t>(01) 207 6200</t>
  </si>
  <si>
    <t>CLÍNICA DE ESPECIALIDADES MÉDICAS</t>
  </si>
  <si>
    <t>Av. Angamos 34</t>
  </si>
  <si>
    <t>(01) 492 0900</t>
  </si>
  <si>
    <t>CLÍNICA JAVIER PRADO</t>
  </si>
  <si>
    <t>Av. Javier Prado Este 499, San Isidro</t>
  </si>
  <si>
    <t>(01) 211 4141</t>
  </si>
  <si>
    <t>AMBULATORIA 4</t>
  </si>
  <si>
    <t>CLINICA LIMATAMBO (SAN ISIDRO)</t>
  </si>
  <si>
    <t>Av. República de Panamá 3606, San Isidro</t>
  </si>
  <si>
    <t>(01) 617 1111</t>
  </si>
  <si>
    <t>INTEGRAMÉDICA</t>
  </si>
  <si>
    <t>Resoma, Av. Guardia Civil 664, San Isidro</t>
  </si>
  <si>
    <t>(01) 634 1000</t>
  </si>
  <si>
    <t>AMBULATORIA 5</t>
  </si>
  <si>
    <t>CLÍNICA MUNDO SALUD</t>
  </si>
  <si>
    <t>Av. Carlos Izaguirre 1234, Los Olivos</t>
  </si>
  <si>
    <t>989 011 384</t>
  </si>
  <si>
    <t>CLÍNICA LIMATAMBO (MINKA)</t>
  </si>
  <si>
    <t>Av. Argentina 3093, Callao</t>
  </si>
  <si>
    <t>(01) 652 7474</t>
  </si>
  <si>
    <t>AMBULATORIA 6</t>
  </si>
  <si>
    <t>CENTRO MÉDICO MEDEX</t>
  </si>
  <si>
    <t>Av. República de Panamá 3065, San Isidro</t>
  </si>
  <si>
    <t>(01) 319 1530</t>
  </si>
  <si>
    <t>CLÍNICA SAN PABLO (ASIA)</t>
  </si>
  <si>
    <t>Boulevard de Asia</t>
  </si>
  <si>
    <t>(01) 610 3333</t>
  </si>
  <si>
    <t>SUIZA LAB (MIRAFLORES)</t>
  </si>
  <si>
    <t>Av. Angamos Oeste 300, Miraflores</t>
  </si>
  <si>
    <t>(01) 612 6666</t>
  </si>
  <si>
    <t>SUIZA LAB (SURCO)</t>
  </si>
  <si>
    <t>Av La Encalada 1090, Santiago de Surco</t>
  </si>
  <si>
    <t>CLINICA LIMATAMBO (SAN JUAN DE LURIGANCHO)</t>
  </si>
  <si>
    <t>Av. Próceres de la Independencia 2701, San Juan de Lurigancho</t>
  </si>
  <si>
    <t>(01) 415 1600</t>
  </si>
  <si>
    <t>AMBULATORIA 7</t>
  </si>
  <si>
    <t>CLÍNICA MAISÓN DE SANTÉ (SURCO)</t>
  </si>
  <si>
    <t xml:space="preserve">Av. Alfredo Benavides 5362, Santiago de Surco </t>
  </si>
  <si>
    <t>MEDAVAN (CIRUGÍA AMBULATORIA)</t>
  </si>
  <si>
    <t>Flora Tristán 206, Magdalena</t>
  </si>
  <si>
    <t>(01) 261 1737</t>
  </si>
  <si>
    <t>CENTRO MÉDICO SANNA (CHACARILLA)</t>
  </si>
  <si>
    <t>Av. Primavera 336, Santiago de Surco</t>
  </si>
  <si>
    <t>(01) 635 5000</t>
  </si>
  <si>
    <t>CENTRO MÉDICO SANNA (LA MOLINA)</t>
  </si>
  <si>
    <t>Av. Raúl Ferrero N° 1256, La Molina</t>
  </si>
  <si>
    <t>CENTRO MÉDICO SANNA (MIRAFLORES)</t>
  </si>
  <si>
    <t xml:space="preserve">Av. Alfredo Benavides 1936, Miraflores </t>
  </si>
  <si>
    <t>CLÍNICA DETECTA</t>
  </si>
  <si>
    <t>Av. Angamos 2688, Surquillo</t>
  </si>
  <si>
    <t>(01) 217 5100</t>
  </si>
  <si>
    <t>AMBULATORIA 9</t>
  </si>
  <si>
    <t>CLÍNICA INTERNACIONAL MDC (SAN ISIDRO)</t>
  </si>
  <si>
    <t xml:space="preserve">Av. P.º de la República 3058, San Isidro </t>
  </si>
  <si>
    <t>(01) 619 6161</t>
  </si>
  <si>
    <t>AMBULATORIA 10</t>
  </si>
  <si>
    <t>CLÍNICA INTERNACIONAL (LIMA)</t>
  </si>
  <si>
    <t>Av. Inca Garcilaso de la Vega 1420, Cercado de Lima</t>
  </si>
  <si>
    <t>CLÍNICA INTERNACIONAL (SAN BORJA)</t>
  </si>
  <si>
    <t>Av. Guardia Civil 385, San Borja</t>
  </si>
  <si>
    <t>CENTRO MÉDICO JOCKEY SALUD</t>
  </si>
  <si>
    <t>Av. Javier Prado Este 4200</t>
  </si>
  <si>
    <t>(01) 712 3456</t>
  </si>
  <si>
    <t>CENTRO MÉDICO PEDIÁTRICO MEDIKIDS</t>
  </si>
  <si>
    <t>Av. Caminos del Inca 1670, Santiago de Surco</t>
  </si>
  <si>
    <t>(01) 275 0190</t>
  </si>
  <si>
    <t>CLÍNICA SANNA EL GOLF</t>
  </si>
  <si>
    <t>Av. Aurelio Miró Quesada 1030, San Isidro</t>
  </si>
  <si>
    <t>CLÍNICA INTERNACIONAL MDC (SURCO)</t>
  </si>
  <si>
    <t>Av, El Polo 461, Santiago de Surco</t>
  </si>
  <si>
    <t>CLÍNICA SANTA ISABEL</t>
  </si>
  <si>
    <t xml:space="preserve">Av. Guardia Civil 135, San Borja </t>
  </si>
  <si>
    <t>(01) 417 4100</t>
  </si>
  <si>
    <t>AMBULATORIA 11</t>
  </si>
  <si>
    <t>CLÍNICA SAN PABLO (SURCO)</t>
  </si>
  <si>
    <t>El Polo 789, Santiago de Surco</t>
  </si>
  <si>
    <t>CLÍNICA TEZZA</t>
  </si>
  <si>
    <t>El Polo 570, Santiago de Surco</t>
  </si>
  <si>
    <t>(01) 610 5050</t>
  </si>
  <si>
    <t>CLÍNICA RICARDO PALMA (SAN ISIDRO)</t>
  </si>
  <si>
    <t>Av. Javier Prado Este 1066, San Isidro</t>
  </si>
  <si>
    <t>(01) 224 2224</t>
  </si>
  <si>
    <t>AMBULATORIA 12</t>
  </si>
  <si>
    <t>CLÍNICA ANGLOAMERICANA (LA MOLINA)</t>
  </si>
  <si>
    <t>Av. la Fontana 362, La Molina</t>
  </si>
  <si>
    <t>(01) 616 8989</t>
  </si>
  <si>
    <t>AMBULATORIA 13</t>
  </si>
  <si>
    <t>CLÍNICA ANGLOAMERICANA (MIRAFLORES)</t>
  </si>
  <si>
    <t>C. Alfredo Salazar 350</t>
  </si>
  <si>
    <t>(01) 616 8900</t>
  </si>
  <si>
    <t>CLÍNICA SAN FELIPE (LA MOLINA)</t>
  </si>
  <si>
    <t>Av. Javier Prado Este 4841, La Molina</t>
  </si>
  <si>
    <t>(01) 219 0000</t>
  </si>
  <si>
    <t>CLÍNICA SAN FELIPE (JESÚS MARÍA)</t>
  </si>
  <si>
    <t>Av. Gregorio Escobedo 650, Jesús María</t>
  </si>
  <si>
    <t>CLÍNICA DELGADO</t>
  </si>
  <si>
    <t>Calle General Borgoño, Miraflores 15074</t>
  </si>
  <si>
    <t>(01) 377 7000</t>
  </si>
  <si>
    <t>HOSPITALARIA 1</t>
  </si>
  <si>
    <t>HOSPITALARIA 2</t>
  </si>
  <si>
    <t>HOSPITALARIA 3</t>
  </si>
  <si>
    <t>HOSPITALARIA 7</t>
  </si>
  <si>
    <t>HOSPITALARIA 8</t>
  </si>
  <si>
    <t>HOSPITALARIA 9</t>
  </si>
  <si>
    <t>HOSPITALARIA 10</t>
  </si>
  <si>
    <t>HOSPITALARIA 11</t>
  </si>
  <si>
    <t>HOSPITALARIA 12</t>
  </si>
  <si>
    <t>MATERNIDAD GRATUITA</t>
  </si>
  <si>
    <t>MATERNIDAD EN LIMA 1</t>
  </si>
  <si>
    <t>MATERNIDAD EN LIMA 2</t>
  </si>
  <si>
    <t>MATERNIDAD EN LIMA 3</t>
  </si>
  <si>
    <t>MATERNIDAD HOSPITALARIA 1</t>
  </si>
  <si>
    <t>MATERNIDAD HOSPITALARIA 2</t>
  </si>
  <si>
    <t>MATERNIDAD HOSPITALARIA 3</t>
  </si>
  <si>
    <t>MATERNIDAD HOSPITALARIA 4</t>
  </si>
  <si>
    <t>MATERNIDAD HOSPITALARIA 8</t>
  </si>
  <si>
    <t>MATERNIDAD HOSPITALARIA 9</t>
  </si>
  <si>
    <t>MATERNIDAD HOSPITALARIA 10</t>
  </si>
  <si>
    <t>MATERNIDAD HOSPITALARIA 11</t>
  </si>
  <si>
    <t>PRENATAL (AREQUIPA)</t>
  </si>
  <si>
    <t>Melgar 111, Cayma</t>
  </si>
  <si>
    <t>(54) 574 406</t>
  </si>
  <si>
    <t>PSICOPROFILAXIS</t>
  </si>
  <si>
    <t>ESCUELA PARA EMBARAZADAS (LINCE)</t>
  </si>
  <si>
    <t>Av. Arequipa 2080 3er piso</t>
  </si>
  <si>
    <t>(01) 265 7335</t>
  </si>
  <si>
    <t>ESCUELA PARA EMBARAZADAS (MIRAFLORES)</t>
  </si>
  <si>
    <t>Av. José Pardo 541. Oficina 110</t>
  </si>
  <si>
    <t>997 332 065</t>
  </si>
  <si>
    <t>PRENATAL (MIRAFLORES)</t>
  </si>
  <si>
    <t>Calle Chiclayo 770, 1er piso</t>
  </si>
  <si>
    <t>(01) 241 5771</t>
  </si>
  <si>
    <t>PRENATAL (SURCO)</t>
  </si>
  <si>
    <t>Calle Los Tulipanes150, 2do piso</t>
  </si>
  <si>
    <t>WAITING FOR YOUR BABY</t>
  </si>
  <si>
    <t>Calle Beethoven 622-626. San Borja Sur</t>
  </si>
  <si>
    <t xml:space="preserve">(01) 225 6940 </t>
  </si>
  <si>
    <t>ESTIMULACIÓN TEMPRANA</t>
  </si>
  <si>
    <t>INKAFARMA</t>
  </si>
  <si>
    <t>Av. Defensores del Morro, Chorrillos</t>
  </si>
  <si>
    <t>(01) 314 2020</t>
  </si>
  <si>
    <t>FARMACIAS</t>
  </si>
  <si>
    <t>BOTICAS MIFARMA, PUNTOFARMA</t>
  </si>
  <si>
    <t>Calle Victor Alzamora 147. Urb. Santa Catalina</t>
  </si>
  <si>
    <t>(01) 6125000</t>
  </si>
  <si>
    <t>BOTICAS Y SALUD</t>
  </si>
  <si>
    <t>Jirón Alfred Rosenblat 145, Santiago de Surco</t>
  </si>
  <si>
    <t>(01) 6550000</t>
  </si>
  <si>
    <t>CONSORCIO MEDICO (LIMA)</t>
  </si>
  <si>
    <t>Calle Sor Tita 136. Dpto 305. Benavides</t>
  </si>
  <si>
    <t>(01) 743 7933</t>
  </si>
  <si>
    <t>AMBULANCIA Y MÉDICO A DOMICILIO LIMA</t>
  </si>
  <si>
    <t>EXPERTTA</t>
  </si>
  <si>
    <t>Av. Arica 628, Int. 401, Miraflores</t>
  </si>
  <si>
    <t>(01) 680 3050</t>
  </si>
  <si>
    <t>ESTRATEGIA Y SALUD</t>
  </si>
  <si>
    <t>Av. Salaverry 2415. Int 403, Pueblo Libre</t>
  </si>
  <si>
    <t>(01) 652 7070</t>
  </si>
  <si>
    <t>SANNA DIVISIÓN AMBULATORIA</t>
  </si>
  <si>
    <t>C. Víctor Alzamora 460, Cercado de Lima, Surquillo</t>
  </si>
  <si>
    <t>(01) 626 8880</t>
  </si>
  <si>
    <t>EMERLIFE</t>
  </si>
  <si>
    <t>Dr. Francisco de Zela 1954 Lince</t>
  </si>
  <si>
    <t>(01) 265 2893</t>
  </si>
  <si>
    <t>EPESALUD</t>
  </si>
  <si>
    <t>C. German Schreiber Gulsmanco 276, Lima</t>
  </si>
  <si>
    <t>989 194 628</t>
  </si>
  <si>
    <t>MAYDAY</t>
  </si>
  <si>
    <t>Av. Mariscal Nieto 171, Piso 1, San Luis</t>
  </si>
  <si>
    <t>(01) 347 2087</t>
  </si>
  <si>
    <t>MISIÓN MÉDICA (LIMA)</t>
  </si>
  <si>
    <t>Av. Javier Prado Este 3542, San Borja</t>
  </si>
  <si>
    <t>(01) 435 7777</t>
  </si>
  <si>
    <t>S.O.S. EMERGENCIAS MÉDICAS</t>
  </si>
  <si>
    <t>Jirón. Cajamarca 3854, San Martin de Porres</t>
  </si>
  <si>
    <t>(01) 569 6969</t>
  </si>
  <si>
    <t>SEGURICEL</t>
  </si>
  <si>
    <t>Av Santiago de Surco 3152</t>
  </si>
  <si>
    <t>(01) 448 1278</t>
  </si>
  <si>
    <t>ALERTA MÉDICA</t>
  </si>
  <si>
    <t>Av. República de Panamá 3418 Dpto 602</t>
  </si>
  <si>
    <t>(01) 225 8668</t>
  </si>
  <si>
    <t>AKIMAR</t>
  </si>
  <si>
    <t>Jirón San José 160, Pueblo Libre</t>
  </si>
  <si>
    <t>(01) 592 3605</t>
  </si>
  <si>
    <t>CARDIOMOVIL</t>
  </si>
  <si>
    <t>Jirón El Polo 789, Dpto 601, Santiago de Surco</t>
  </si>
  <si>
    <t>(01) 610 3300</t>
  </si>
  <si>
    <t>SUIZA ALERTA</t>
  </si>
  <si>
    <t>(01) 612 6688</t>
  </si>
  <si>
    <t>CONSORCIO MÉDICO (PIURA)</t>
  </si>
  <si>
    <t>Urb. Los Pinos, Mz. H, Lote 7, Talara</t>
  </si>
  <si>
    <t>956 485 819</t>
  </si>
  <si>
    <t>AMBULANCIA Y MÉDICO A DOMICILIO PROVINCIA</t>
  </si>
  <si>
    <t>HOSPITAL GERIÁTRICO MUNICIPAL (AREQUIPA)</t>
  </si>
  <si>
    <t>Av. Pumacahua, Arequipa</t>
  </si>
  <si>
    <t>(054) 205 804</t>
  </si>
  <si>
    <t>CLÍNICA PARDO (CUSCO)</t>
  </si>
  <si>
    <t>Av, de la Cultura 710, Cusco</t>
  </si>
  <si>
    <t>(084) 240 387</t>
  </si>
  <si>
    <t>MISIÓN MÉDICA (TRUJILLO)</t>
  </si>
  <si>
    <t>Av. Alfonso Ugarte 673, Trujillo</t>
  </si>
  <si>
    <t>(044) 230 077</t>
  </si>
  <si>
    <t>DPI</t>
  </si>
  <si>
    <t>Av. dos de Mayo 602, San Isidro</t>
  </si>
  <si>
    <t>(01) 202 3333</t>
  </si>
  <si>
    <t>IMÁGENES</t>
  </si>
  <si>
    <t>CIMEDIC (SAN ISIDRO)</t>
  </si>
  <si>
    <t>Av. Arequipa 3362, San Isidro</t>
  </si>
  <si>
    <t>(01) 442 2222</t>
  </si>
  <si>
    <t>IMÁGENES Y LABORATORIO</t>
  </si>
  <si>
    <t>CIMEDIC (PETIT THOAURS)</t>
  </si>
  <si>
    <t>Av. Petit Thouars 3969, Miraflores</t>
  </si>
  <si>
    <t xml:space="preserve">SC MEDIC </t>
  </si>
  <si>
    <t>Via Láctea 454</t>
  </si>
  <si>
    <t>(01) 355 2265</t>
  </si>
  <si>
    <t>SEDIMED (AREQUIPA)</t>
  </si>
  <si>
    <t>Plaza Juan Manuel Polar 103 Óvalo Vallecito</t>
  </si>
  <si>
    <t>(54) 20 00 70</t>
  </si>
  <si>
    <t>REMASUR (AREQUIPA)</t>
  </si>
  <si>
    <t xml:space="preserve">León Velarde 108, Arequipa </t>
  </si>
  <si>
    <t>(054) 255792</t>
  </si>
  <si>
    <t>MASTER IMAGEN (CHIMBOTE)</t>
  </si>
  <si>
    <t>Av. Jose Galvez 1125</t>
  </si>
  <si>
    <t>949 188 079</t>
  </si>
  <si>
    <t>DIAGNÓSTICO MÉDICO DETECTA (CUSCO)</t>
  </si>
  <si>
    <t xml:space="preserve">Av. La Cultura, 1420 </t>
  </si>
  <si>
    <t>(084) 233278</t>
  </si>
  <si>
    <t>RESOCENTRO (PIURA)</t>
  </si>
  <si>
    <t>San Ramon 549, Piura</t>
  </si>
  <si>
    <t>(073) 324336</t>
  </si>
  <si>
    <t>RESONORTE (TRUJILLO)</t>
  </si>
  <si>
    <t>Av. Jesús de Nazareth N°650, Trujillo</t>
  </si>
  <si>
    <t>(044) 234444</t>
  </si>
  <si>
    <t>TOMONORTE (TRUJILLO)</t>
  </si>
  <si>
    <t>Av. Mansiche 875, Urb, Trujillo</t>
  </si>
  <si>
    <t>(044) 207111</t>
  </si>
  <si>
    <t>RESOCENTRO (PETIT THOAURS)</t>
  </si>
  <si>
    <t>Av. Petit Thouars 4427, Miraflores</t>
  </si>
  <si>
    <t>(01) 5124400</t>
  </si>
  <si>
    <t>RESOMASA (CAVENECIA)</t>
  </si>
  <si>
    <t>Av. Emilio Cavenecia 265, San Isidro</t>
  </si>
  <si>
    <t>(01) 2122034</t>
  </si>
  <si>
    <t>RESOMASA (JAVIER PRADO)</t>
  </si>
  <si>
    <t>Av. Javier Prado Este 1178, San Isidro</t>
  </si>
  <si>
    <t>MEDLAB (SURCO)</t>
  </si>
  <si>
    <t>Montegrande 103 C.C. Chacarilla, Surco, Lima</t>
  </si>
  <si>
    <t>(01) 372 0121</t>
  </si>
  <si>
    <t>PETSCAN</t>
  </si>
  <si>
    <t>Av. Petit Thouars 4340, Miraflores</t>
  </si>
  <si>
    <t>(01) 652 3815</t>
  </si>
  <si>
    <t>REMASUR (TACNA)</t>
  </si>
  <si>
    <t>Daniel A Carrion 360, Tacna</t>
  </si>
  <si>
    <t>(052) 638 500</t>
  </si>
  <si>
    <t>TOMOGRAFÍAS DEL NORTE (CHIMBOTE)</t>
  </si>
  <si>
    <t>Av. Jose Galvez 1480, Chimbote</t>
  </si>
  <si>
    <t>(043) 326986</t>
  </si>
  <si>
    <t>CADYT SUR (AREQUIPA)</t>
  </si>
  <si>
    <t>Calle Misti 604 Yanahuara</t>
  </si>
  <si>
    <t>(054) 665855</t>
  </si>
  <si>
    <t>Calle Jorge Polar 103</t>
  </si>
  <si>
    <t>(054) 200070</t>
  </si>
  <si>
    <t>REMASUR (CUSCO)</t>
  </si>
  <si>
    <t>Av. Los Incas 1408 Wanchaq, Clínica San José</t>
  </si>
  <si>
    <t>(084) 234711</t>
  </si>
  <si>
    <t>C.R.O.E. (MIRAFLORES)</t>
  </si>
  <si>
    <t>Av. Benavides 1579 Of. 304 - Miraflores</t>
  </si>
  <si>
    <t>(01) 717-6990</t>
  </si>
  <si>
    <t>ODONTOLÓGICA</t>
  </si>
  <si>
    <t>C.R.O.E. (SURCO)</t>
  </si>
  <si>
    <t>Av. Monterosa 256 Of. 503 - Chacarilla</t>
  </si>
  <si>
    <t>(01) 256-6787</t>
  </si>
  <si>
    <t>SONREIR (MIRAFLORES)</t>
  </si>
  <si>
    <t>Av. 28 de Julio 553, Miraflores</t>
  </si>
  <si>
    <t>(01) 6235464</t>
  </si>
  <si>
    <t>CERDENT</t>
  </si>
  <si>
    <t>Av San Borja Sur 781, San Borja</t>
  </si>
  <si>
    <t>(01) 4153469</t>
  </si>
  <si>
    <t>CLÍNICA DENTAL SAN JOSÉ</t>
  </si>
  <si>
    <t>Avenida Géminis E – 27 Urbanización Papa, San Borja</t>
  </si>
  <si>
    <t>(01) 2259510</t>
  </si>
  <si>
    <t>CENTRO ODONTOLÓGICO AMERICANO</t>
  </si>
  <si>
    <t>Av. Caminos del Inca 1554</t>
  </si>
  <si>
    <t>(01) 6888529</t>
  </si>
  <si>
    <t>CLINICENTRO ABSI (AREQUIPA)</t>
  </si>
  <si>
    <t>Edificio Nasya, Av. Ejercito 101, Yanahuara</t>
  </si>
  <si>
    <t>(054) 250088</t>
  </si>
  <si>
    <t>BECERRIL CLÍNICA DENTAL (TRUJILLO)</t>
  </si>
  <si>
    <t>4 piso of. 7-8 -Trujillo, Los Zafiros 230, Trujillo</t>
  </si>
  <si>
    <t>949 337 775</t>
  </si>
  <si>
    <t>CLÍNICA DENTAL BOLOGNESI (HUARAZ)</t>
  </si>
  <si>
    <t>Av. Francisco Bolognesi N° 175</t>
  </si>
  <si>
    <t>(043) 327335</t>
  </si>
  <si>
    <t>ORAL MED (TRUJILLO)</t>
  </si>
  <si>
    <t>Víctor Larco Herrera, La Libertad</t>
  </si>
  <si>
    <t>(044) 285505</t>
  </si>
  <si>
    <t>Av. Javier Prado Este 4200, Santiago de Surco</t>
  </si>
  <si>
    <t>(01) 7123456</t>
  </si>
  <si>
    <t>ARBRAYSS</t>
  </si>
  <si>
    <t>Francisco de Cuellar 253, Santiago de Surco</t>
  </si>
  <si>
    <t>(01) 437 1447</t>
  </si>
  <si>
    <t>OFTALMOLÓGICA</t>
  </si>
  <si>
    <t>INSTITUTO OFTALMOLÓGICO WONG NORVISION</t>
  </si>
  <si>
    <t>Av. Guardia Civil 554, San Isidro</t>
  </si>
  <si>
    <t>(01) 715 0400</t>
  </si>
  <si>
    <t>OCULASER</t>
  </si>
  <si>
    <t xml:space="preserve">Av. Arenales 1181, Cercado de Lima </t>
  </si>
  <si>
    <t>(01) 265 4833</t>
  </si>
  <si>
    <t>OFTÁLMICA</t>
  </si>
  <si>
    <t>Av. San Borja Norte 783 San Borja</t>
  </si>
  <si>
    <t>(01) 277 9300</t>
  </si>
  <si>
    <t>OPELUCE</t>
  </si>
  <si>
    <t>Av. Arequipa 1885, Lince</t>
  </si>
  <si>
    <t>(01) 206 4700</t>
  </si>
  <si>
    <t>OPTIMA VISION</t>
  </si>
  <si>
    <t>Av. Angamos Oeste 884, Miraflores</t>
  </si>
  <si>
    <t>(01) 445 2113</t>
  </si>
  <si>
    <t xml:space="preserve">TG LASER OFTALMICA </t>
  </si>
  <si>
    <t>Av. dos de Mayo 666, Lima</t>
  </si>
  <si>
    <t>(01) 410 6565</t>
  </si>
  <si>
    <t>VISTASALUD</t>
  </si>
  <si>
    <t>Av La Encalada 935, Santiago de Surco</t>
  </si>
  <si>
    <t>(01) 434 1985</t>
  </si>
  <si>
    <t>OFTALMOSALUD (AREQUIPA)</t>
  </si>
  <si>
    <t>Calle Mariscal Benavides 307 - Urb Selva Alegre</t>
  </si>
  <si>
    <t>(054) 287373</t>
  </si>
  <si>
    <t>OFTALMOVISION (TRUJILLO)</t>
  </si>
  <si>
    <t xml:space="preserve">Av. América Nte. 2120, Trujillo </t>
  </si>
  <si>
    <t>(044) 224444</t>
  </si>
  <si>
    <t>BM CLÍNICA DE OJOS (PIURA)</t>
  </si>
  <si>
    <t>Av. Santa Victoria 416</t>
  </si>
  <si>
    <t>(074) 208873</t>
  </si>
  <si>
    <t>BM CLÍNICA DE OJOS (CAJAMARCA)</t>
  </si>
  <si>
    <t>Los Álamos 174</t>
  </si>
  <si>
    <t>(076) 283117</t>
  </si>
  <si>
    <t>OFTALMOSALUD (SAN ISIDRO)</t>
  </si>
  <si>
    <t>Av. Javier Prado Este 1142, San Isidro</t>
  </si>
  <si>
    <t>(01) 512 1212</t>
  </si>
  <si>
    <t>OFTALMOSALUD (SURCO)</t>
  </si>
  <si>
    <t>Avenida El Polo 670. Piso 4, Santiago de Surco</t>
  </si>
  <si>
    <t>(01) 512 1210</t>
  </si>
  <si>
    <t>OFTALMOSALUD (LOS OLIVOS)</t>
  </si>
  <si>
    <t>Av. Carlos Izaguirre 1250, Los Olivos</t>
  </si>
  <si>
    <t>(01) 512 1214</t>
  </si>
  <si>
    <t>CLÍNICA LIMATAMBO (SAN JUAN DE LURIGANCHO)</t>
  </si>
  <si>
    <t>CHEQUEO PREVENTIVO</t>
  </si>
  <si>
    <t>Av. de La Cultura 710, Cusco</t>
  </si>
  <si>
    <t>(084) 231718</t>
  </si>
  <si>
    <t>CLÍNICA SANNA BELÉN (PIURA)</t>
  </si>
  <si>
    <t>San Cristobal 267, Piura</t>
  </si>
  <si>
    <t>(073) 626100</t>
  </si>
  <si>
    <t>ABSI (AREQUIPA)</t>
  </si>
  <si>
    <t>CLÍNICA SAN ANTONIO (TRUJILLO)</t>
  </si>
  <si>
    <t>Av. Larco 630, Trujillo</t>
  </si>
  <si>
    <t>(044) 224767</t>
  </si>
  <si>
    <t>CLÍNICA LIMATAMBO (SAN ISIDRO)</t>
  </si>
  <si>
    <t>CLÍNICA AUNA VALLESUR (AREQUIPA)</t>
  </si>
  <si>
    <t>La Salle 116, Arequipa</t>
  </si>
  <si>
    <t>(054) 749333</t>
  </si>
  <si>
    <t>CLÍNICA AUNA SERVIMÉDICOS (CHICLAYO)</t>
  </si>
  <si>
    <t>Manuel María Izaga 621, Chiclayo</t>
  </si>
  <si>
    <t>(074) 221945</t>
  </si>
  <si>
    <t>CLÍNICA SANTA MARÍA DE CHIMBOTE (CHIMBOTE)</t>
  </si>
  <si>
    <t>Jr. Elías Aguirre #761, Chimbote</t>
  </si>
  <si>
    <t>933 420 206</t>
  </si>
  <si>
    <t>CLÍNICA SAN PEDRO (CHIMBOTE)</t>
  </si>
  <si>
    <t>Manuel Villavicencio 479, Chimbote</t>
  </si>
  <si>
    <t>(043) 581108</t>
  </si>
  <si>
    <t>CLÍNICA ANA STAHL (IQUITOS)</t>
  </si>
  <si>
    <t>Av. La Marina 285, Iquitos</t>
  </si>
  <si>
    <t>(065) 252535</t>
  </si>
  <si>
    <t>CENTRO MÉDICO SANNA TALARA (PIURA)</t>
  </si>
  <si>
    <t>Av. Bolognesi 163-167, Talara</t>
  </si>
  <si>
    <t>CENTRO MÉDICO TOURIST HEALTH (PUNO)</t>
  </si>
  <si>
    <t xml:space="preserve">Moquegua 191, Puno </t>
  </si>
  <si>
    <t>(051) 365909</t>
  </si>
  <si>
    <t>VESALIO</t>
  </si>
  <si>
    <t>SALUD MENTAL</t>
  </si>
  <si>
    <t>PLENAMENTE (LIMA)</t>
  </si>
  <si>
    <t>Jr. Hermilio Valdizán 648, Jesús María</t>
  </si>
  <si>
    <t>938 134 801</t>
  </si>
  <si>
    <t xml:space="preserve">Av. Guardia Civil 664, San Isidro </t>
  </si>
  <si>
    <t>CLÍNICA CHACARILLA</t>
  </si>
  <si>
    <t>Av. Primavera 999, San Borja</t>
  </si>
  <si>
    <t>(01) 610 7777</t>
  </si>
  <si>
    <t>TU SALUD (AREQUIPA)</t>
  </si>
  <si>
    <t>Urb.Valencia H6 Yanahuara Arequipa</t>
  </si>
  <si>
    <t>(054) 274635</t>
  </si>
  <si>
    <t>CENTRO MÉDICO GARCÍA BRAGAGNINI</t>
  </si>
  <si>
    <t>Av. Trinidad Morán M-12, Arequipa</t>
  </si>
  <si>
    <t>(054) 272422</t>
  </si>
  <si>
    <t>NUTRICIONAL</t>
  </si>
  <si>
    <t>CENTRO MÉDICO GARCÍA BRAGAGNINI (AREQUIPA)</t>
  </si>
  <si>
    <t>ONCOLOGÍA AMBULATORIA</t>
  </si>
  <si>
    <t>CENTRO DE ONCOLOGÍA DE LA MUJER</t>
  </si>
  <si>
    <t>Avenida Monte Grande, 109 - Of. 205, Chacarilla</t>
  </si>
  <si>
    <t>(01) 372 0855</t>
  </si>
  <si>
    <t>CENTRO ONCOLÓGICO ALIADA</t>
  </si>
  <si>
    <t>Av. José Gálvez Barrenechea N° 1044 San Isidro</t>
  </si>
  <si>
    <t>(01) 650 5000</t>
  </si>
  <si>
    <t>ONCOSALUD</t>
  </si>
  <si>
    <t>Av. Guardia Civil 571, San Borja</t>
  </si>
  <si>
    <t>(01) 5137900</t>
  </si>
  <si>
    <t>ONCOLOGÍA HOSPITALARIA</t>
  </si>
  <si>
    <t>ALIVIAR</t>
  </si>
  <si>
    <t>Av. Primavera 517, Cercado de Lima</t>
  </si>
  <si>
    <t>944 994 828</t>
  </si>
  <si>
    <t>MEDICINA FÍSICA Y REHABILITACIÓN</t>
  </si>
  <si>
    <t>FISIOSALUD</t>
  </si>
  <si>
    <t xml:space="preserve">Av. José Galvez Barrenechea 148, San Isidro </t>
  </si>
  <si>
    <t>955 089 005</t>
  </si>
  <si>
    <t>OSI</t>
  </si>
  <si>
    <t xml:space="preserve">Av. del Pinar 198, Santiago de Surco </t>
  </si>
  <si>
    <t>(01) 446 3693</t>
  </si>
  <si>
    <t>REHMED HOME</t>
  </si>
  <si>
    <t>Jiron Cabo Nicolás Gutarra 599, Pueblo Libre</t>
  </si>
  <si>
    <t>(01) 461 5459</t>
  </si>
  <si>
    <t>SAINT LUCIE (AREQUIPA)</t>
  </si>
  <si>
    <t>Sanchez Trujillo 103, Arequipa</t>
  </si>
  <si>
    <t>(054) 233642</t>
  </si>
  <si>
    <t>INMUNIZACIÓN</t>
  </si>
  <si>
    <t>PROVINCIA A</t>
  </si>
  <si>
    <t>PROVINCIA  A</t>
  </si>
  <si>
    <t>CLÍNICA SANNA SANCHEZ FERRER (TRUJILLO)</t>
  </si>
  <si>
    <t>Av, Los Laureles 436, Trujillo</t>
  </si>
  <si>
    <t>(044) 601050</t>
  </si>
  <si>
    <t>PROVINCIA  B</t>
  </si>
  <si>
    <t>CLÍNICA SAN JUAN DE DIOS (AREQUIPA)</t>
  </si>
  <si>
    <t>Av. Ejercito 1020, Cayma</t>
  </si>
  <si>
    <t>958 958 124</t>
  </si>
  <si>
    <t>PROVINCIA  C</t>
  </si>
  <si>
    <t>CLÍNICA AUNA MIRAFLORES (PIURA)</t>
  </si>
  <si>
    <t>Los Dalias, Piura</t>
  </si>
  <si>
    <t>(073) 749300</t>
  </si>
  <si>
    <t>PROVINCIA  D</t>
  </si>
  <si>
    <t>CLÍNICA DEL SUR (MOQUEGUA)</t>
  </si>
  <si>
    <t>C. Las Gardenias, Moquegua</t>
  </si>
  <si>
    <t>955 444 444</t>
  </si>
  <si>
    <t>CLÍNICA HUÁNUCO (HUÁNUCO)</t>
  </si>
  <si>
    <t>Jirón Constitución 980, Huánuco</t>
  </si>
  <si>
    <t>(062) 514026</t>
  </si>
  <si>
    <t>CLÍNICA LA LUZ (TACNA)</t>
  </si>
  <si>
    <t>Av. Manuel A. Odría 702, Tacna</t>
  </si>
  <si>
    <t>(052) 638720</t>
  </si>
  <si>
    <t>CLÍNICA LOS CONDES (ICA)</t>
  </si>
  <si>
    <t xml:space="preserve">Av Conde de Nieva 1043, Ica </t>
  </si>
  <si>
    <t>(056) 214149</t>
  </si>
  <si>
    <t>CLÍNICA LOS FRESNOS (CAJAMARCA)</t>
  </si>
  <si>
    <t>Los Nogales, Cajamarca</t>
  </si>
  <si>
    <t>(076) 364046</t>
  </si>
  <si>
    <t>CLÍNICA MATERNO INFANTIL NORTE (TRUJILLO)</t>
  </si>
  <si>
    <t xml:space="preserve">Av. Manuel Vera Enriquez 777, Trujillo </t>
  </si>
  <si>
    <t>(044) 241505</t>
  </si>
  <si>
    <t>CLÍNICA ORTEGA (HUANCAYO)</t>
  </si>
  <si>
    <t>Av. Daniel Alcides Carrion 1124, Huancayo</t>
  </si>
  <si>
    <t>(064) 232921</t>
  </si>
  <si>
    <t>POLICLÍNICO MEDIC SALUD (APURIMAC)</t>
  </si>
  <si>
    <t>Av. Cristo De Los Andes</t>
  </si>
  <si>
    <t>CLÍNICA SANTA ANA (CAJAMARCA)</t>
  </si>
  <si>
    <t xml:space="preserve">Jirón Ayacucho 936, Cajamarca </t>
  </si>
  <si>
    <t>(076) 506393</t>
  </si>
  <si>
    <t>CLÍNICA SAN JOSÉ (CUSCO)</t>
  </si>
  <si>
    <t xml:space="preserve">Av. los Incas 1414, Cusco </t>
  </si>
  <si>
    <t>(084) 243367</t>
  </si>
  <si>
    <t>CLÍNICA SAN VICENTE (ICA)</t>
  </si>
  <si>
    <t>422,, Av de los Maestros, Ica</t>
  </si>
  <si>
    <t>(056) 227263</t>
  </si>
  <si>
    <t>CLÍNICA TRESA (PIURA)</t>
  </si>
  <si>
    <t>Av. Grau Nro. 108, Talara</t>
  </si>
  <si>
    <t>(073) 382213</t>
  </si>
  <si>
    <t>PROVINCIA E</t>
  </si>
  <si>
    <t>CLÍNICA ABSI (AREQUIPA)</t>
  </si>
  <si>
    <t>CLÍNICA CARITA FELIZ (PIURA)</t>
  </si>
  <si>
    <t>Jr. Huancavelica Nº 1039, Piura</t>
  </si>
  <si>
    <t>(073) 600888</t>
  </si>
  <si>
    <t>CLÍNICA DEL PACÍFICO (CHICLAYO)</t>
  </si>
  <si>
    <t>Av. José Leonardo Ortiz 420, Chiclayo</t>
  </si>
  <si>
    <t>(074) 228585</t>
  </si>
  <si>
    <t>CLÍNICA ISABEL (TACNA)</t>
  </si>
  <si>
    <t>C. Arica 139, Tacna</t>
  </si>
  <si>
    <t>(052) 242401</t>
  </si>
  <si>
    <t>CLÍNICA METROPOLITANA (CHICLAYO)</t>
  </si>
  <si>
    <t>Manuel María Izaga 154, Chiclayo</t>
  </si>
  <si>
    <t>(074) 228802</t>
  </si>
  <si>
    <t>CLÍNICA SAN PABLO LA MERCED (TRUJILLO)</t>
  </si>
  <si>
    <t>Av. Húsares de Junín 690 Urb. La Merced, Trujillo</t>
  </si>
  <si>
    <t>(044) 485244</t>
  </si>
  <si>
    <t>CLÍNICA SANTA MARÍA (CHIMBOTE)</t>
  </si>
  <si>
    <t>PROVINCIA F</t>
  </si>
  <si>
    <t>CLÍNICA PROMEDIC (TACNA)</t>
  </si>
  <si>
    <t>Prolongacion Blondell 449, Tacna</t>
  </si>
  <si>
    <t>(052) 427239</t>
  </si>
  <si>
    <t>CLÍNICA AREQUIPA (AREQUIPA)</t>
  </si>
  <si>
    <t>Esquina Puente Grau con, Bolognesi S/N, Arequipa</t>
  </si>
  <si>
    <t>(054) 599000</t>
  </si>
  <si>
    <t>CLÍNICA AUNA CAMINO REAL (TRUJILLO)</t>
  </si>
  <si>
    <t>Jr. Bolognesi 565 Ref. A 01 Cuadra de, Trujillo</t>
  </si>
  <si>
    <t xml:space="preserve">(044) 749333 </t>
  </si>
  <si>
    <t>CLÍNICA MONTE CARMELO (AREQUIPA)</t>
  </si>
  <si>
    <t>Calle Francisco, Gomez De La Torre 119, Arequipa</t>
  </si>
  <si>
    <t>(054) 606100</t>
  </si>
  <si>
    <t>CLÍNICA PERUANO AMERICANA (TRUJILLO)</t>
  </si>
  <si>
    <t>Av. Mansiche 810, Trujillo</t>
  </si>
  <si>
    <t>(044) 242400</t>
  </si>
  <si>
    <t>CLÍNICA MAC SALUD (CUSCO)</t>
  </si>
  <si>
    <t>Av. La Cultura N° 1410</t>
  </si>
  <si>
    <t>(084) 582060</t>
  </si>
  <si>
    <t>PROVINCIA G</t>
  </si>
  <si>
    <t>CLÍNICA SAN PABLO (AREQUIPA)</t>
  </si>
  <si>
    <t>Av. Metropolitana, esquina con Calle 7 Urb. Teresa de Jesús, Cerro Colorado</t>
  </si>
  <si>
    <t>(054) 410100</t>
  </si>
  <si>
    <t>MODELO SANITAS</t>
  </si>
  <si>
    <t>MODELO MERCADO</t>
  </si>
  <si>
    <t>PLAN SALUD VITAL</t>
  </si>
  <si>
    <t>MEDISANITAS EMPRESARIAL 1</t>
  </si>
  <si>
    <t>MEDISANITAS EMPRESARIAL 2</t>
  </si>
  <si>
    <t>PLAN MIXTO</t>
  </si>
  <si>
    <t>CUADRO MÉDICO</t>
  </si>
  <si>
    <t>ESTRUCTURA</t>
  </si>
  <si>
    <t>VITAL (PEAS)</t>
  </si>
  <si>
    <t>BASE</t>
  </si>
  <si>
    <t>Plan Salud vital base</t>
  </si>
  <si>
    <t>Plan Salud Vital Adicional 1</t>
  </si>
  <si>
    <t>Plan Salud Vital adicional 2</t>
  </si>
  <si>
    <t>Plan Salud vital dicional 3</t>
  </si>
  <si>
    <t>Plan Salud Vital adicional 4</t>
  </si>
  <si>
    <t>COBERTURA</t>
  </si>
  <si>
    <t>PEAS</t>
  </si>
  <si>
    <t>PEAS + COMPLEMENTARIO</t>
  </si>
  <si>
    <t>COPAGO</t>
  </si>
  <si>
    <t>ATENCIÓN AMBULATORIA</t>
  </si>
  <si>
    <t>Desde S/20 hasta S/150</t>
  </si>
  <si>
    <t>Desde S/50 hasta S/100</t>
  </si>
  <si>
    <t>Desde S/90 hasta S/300</t>
  </si>
  <si>
    <t>Desde S/20 hasta S/180</t>
  </si>
  <si>
    <t>Desde S/65 hasta S/195</t>
  </si>
  <si>
    <t>Desde S/115 hasta S/375</t>
  </si>
  <si>
    <t>Desde S/20 hasta S/100</t>
  </si>
  <si>
    <t>Desde S/20 hasta S/165</t>
  </si>
  <si>
    <t>Desde S/20 hasta S/135</t>
  </si>
  <si>
    <t>Desde S/45 hasta S/180</t>
  </si>
  <si>
    <t>Desde S/60 hasta S/180</t>
  </si>
  <si>
    <t>Desde S/100 hasta S/375</t>
  </si>
  <si>
    <t>ATENCIÓN HOSPITALARIA</t>
  </si>
  <si>
    <t>Desde S/450 hasta S/850</t>
  </si>
  <si>
    <t>S/1000</t>
  </si>
  <si>
    <t>Desde S/1200 hasta S/1400</t>
  </si>
  <si>
    <t>Desde S/500 hasta S/1000</t>
  </si>
  <si>
    <t>Desde S/1000 hasta S/1300</t>
  </si>
  <si>
    <t>Desde S/1500 hasta S/2000</t>
  </si>
  <si>
    <t>Desde S/250 hasta S/650</t>
  </si>
  <si>
    <t>Desde S/650 hasta S/800</t>
  </si>
  <si>
    <t>Desde S/1000 hasta S/1200</t>
  </si>
  <si>
    <t>S/650 - S/1050</t>
  </si>
  <si>
    <t>Desde S/1050 hasta S/1200</t>
  </si>
  <si>
    <t>Desde S/1400 hasta S/1600</t>
  </si>
  <si>
    <t>S/450- S/850</t>
  </si>
  <si>
    <t>Desde S/450 hasta S/1000</t>
  </si>
  <si>
    <t>Desde S/1600 hasta S/2000</t>
  </si>
  <si>
    <t>MATERNIDAD</t>
  </si>
  <si>
    <t>CESÁREA</t>
  </si>
  <si>
    <t>S/1400</t>
  </si>
  <si>
    <t>Desde S/2000 hasta S/2800</t>
  </si>
  <si>
    <t>S/1200</t>
  </si>
  <si>
    <t>S/1600</t>
  </si>
  <si>
    <t>S/1000- S/1300</t>
  </si>
  <si>
    <t>Desde S/2000 hasta S/3000</t>
  </si>
  <si>
    <t>NATURAL</t>
  </si>
  <si>
    <t>Sin copago</t>
  </si>
  <si>
    <t>CUBIERTO
AL</t>
  </si>
  <si>
    <r>
      <rPr>
        <sz val="10"/>
        <color theme="1"/>
        <rFont val="Arial"/>
      </rPr>
      <t xml:space="preserve">Cubierto al 100%
</t>
    </r>
    <r>
      <rPr>
        <sz val="10"/>
        <color rgb="FF999999"/>
        <rFont val="Arial"/>
      </rPr>
      <t>*Cobertura de acuerdo a PEAS</t>
    </r>
  </si>
  <si>
    <t>Cubierto al 100%</t>
  </si>
  <si>
    <t>Cubierto al 90%</t>
  </si>
  <si>
    <t>Cubierto al 80%</t>
  </si>
  <si>
    <t>Cubierto al 100%
*Cobertura de acuerdo a PEAS</t>
  </si>
  <si>
    <t>MEDICINAS</t>
  </si>
  <si>
    <t>ATENCIÓN AMBULATORIA
(CONSULTA Y CIRUGÍA)</t>
  </si>
  <si>
    <r>
      <rPr>
        <sz val="10"/>
        <color theme="1"/>
        <rFont val="Arial"/>
      </rPr>
      <t xml:space="preserve">Farmacias de clínicas afiliadas
a la red
</t>
    </r>
    <r>
      <rPr>
        <sz val="10"/>
        <color rgb="FF999999"/>
        <rFont val="Arial"/>
      </rPr>
      <t>* Cobertura de acuerdo al PEAS</t>
    </r>
  </si>
  <si>
    <t>Farmacias de clínicas afiliadas a la red
Red de cadenas de farmacias (MiFarma, Inkafarma, BTL, Arcángel y FASA)</t>
  </si>
  <si>
    <r>
      <rPr>
        <sz val="10"/>
        <color theme="1"/>
        <rFont val="Arial"/>
      </rPr>
      <t xml:space="preserve">Farmacias de clínicas afiliadas
a la red
</t>
    </r>
    <r>
      <rPr>
        <sz val="10"/>
        <color rgb="FF999999"/>
        <rFont val="Arial"/>
      </rPr>
      <t>* Cobertura de acuerdo al PEAS</t>
    </r>
  </si>
  <si>
    <t>PRIMA MENSUAL</t>
  </si>
  <si>
    <t>BAJA</t>
  </si>
  <si>
    <t>MODERADA</t>
  </si>
  <si>
    <t>ALTA</t>
  </si>
  <si>
    <t>ADICIONAL 1</t>
  </si>
  <si>
    <t>ADICIONAL 2</t>
  </si>
  <si>
    <t>BENEFICIOS</t>
  </si>
  <si>
    <t>PREVENTIVOS</t>
  </si>
  <si>
    <r>
      <rPr>
        <sz val="10"/>
        <color theme="1"/>
        <rFont val="Arial"/>
      </rPr>
      <t xml:space="preserve">Inmunizaciones - Vacunas
Estimulación temprana
Control del Niño Sano
Chequeo Preventivo
Programa Vive Sano*
</t>
    </r>
    <r>
      <rPr>
        <sz val="10"/>
        <color rgb="FF999999"/>
        <rFont val="Arial"/>
      </rPr>
      <t>* Aplica de manera presencial - MEDICIS</t>
    </r>
    <r>
      <rPr>
        <sz val="10"/>
        <color rgb="FF000000"/>
        <rFont val="Arial"/>
      </rPr>
      <t xml:space="preserve">
</t>
    </r>
    <r>
      <rPr>
        <sz val="10"/>
        <color rgb="FF999999"/>
        <rFont val="Arial"/>
      </rPr>
      <t>* Cobertura de acuerdo al PEAS</t>
    </r>
  </si>
  <si>
    <r>
      <rPr>
        <sz val="10"/>
        <color theme="1"/>
        <rFont val="Arial"/>
      </rPr>
      <t xml:space="preserve">Inmunizaciones - Vacunas
Estimulación temprana
Control del Niño Sano
Chequeo Preventivo
Programa Vive Sano*
</t>
    </r>
    <r>
      <rPr>
        <b/>
        <sz val="10"/>
        <color theme="1"/>
        <rFont val="Arial"/>
      </rPr>
      <t xml:space="preserve">Chequeo Oftalmológico
Chequeo Odontológico
</t>
    </r>
    <r>
      <rPr>
        <sz val="10"/>
        <color rgb="FF000000"/>
        <rFont val="Arial"/>
      </rPr>
      <t>* Aplica de manera presencial y a domicilio</t>
    </r>
  </si>
  <si>
    <r>
      <rPr>
        <sz val="10"/>
        <color theme="1"/>
        <rFont val="Arial"/>
      </rPr>
      <t>Inmunizaciones - Vacunas
Estimulación temprana
Control del Niño Sano
Chequeo Preventivo</t>
    </r>
    <r>
      <rPr>
        <b/>
        <sz val="10"/>
        <color theme="1"/>
        <rFont val="Arial"/>
      </rPr>
      <t xml:space="preserve">
</t>
    </r>
    <r>
      <rPr>
        <sz val="10"/>
        <color rgb="FF000000"/>
        <rFont val="Arial"/>
      </rPr>
      <t xml:space="preserve">Programa Vive Sano
Chequeo Oftalmológico
Chequeo Odontológico
</t>
    </r>
    <r>
      <rPr>
        <b/>
        <sz val="10"/>
        <color theme="1"/>
        <rFont val="Arial"/>
      </rPr>
      <t>Vacunas a Domicilio</t>
    </r>
  </si>
  <si>
    <t>RECUPERATIVO</t>
  </si>
  <si>
    <r>
      <rPr>
        <sz val="10"/>
        <color theme="1"/>
        <rFont val="Arial"/>
      </rPr>
      <t xml:space="preserve">Atención Odontológica
Atención Oftalmológica
Medicina Física y Rehabilitación
Salud Mental
VIH SIDA
Médico a Domicilio
</t>
    </r>
    <r>
      <rPr>
        <sz val="10"/>
        <color rgb="FF999999"/>
        <rFont val="Arial"/>
      </rPr>
      <t>* Cobertura de acuerdo al PEAS</t>
    </r>
  </si>
  <si>
    <r>
      <rPr>
        <sz val="10"/>
        <color theme="1"/>
        <rFont val="Arial"/>
      </rPr>
      <t xml:space="preserve">Atención Odontológica
Atención Oftalmológica
Medicina Física y Rehabilitación
Salud Mental
VIH SIDA
Médico a Domicilio
</t>
    </r>
    <r>
      <rPr>
        <b/>
        <sz val="10"/>
        <color theme="1"/>
        <rFont val="Arial"/>
      </rPr>
      <t>Nutrición
Terapia Hormonal
Imágenes y laboratorio</t>
    </r>
  </si>
  <si>
    <t>EMERGENCIA</t>
  </si>
  <si>
    <r>
      <rPr>
        <sz val="10"/>
        <color theme="1"/>
        <rFont val="Arial"/>
      </rPr>
      <t xml:space="preserve">Atención de emergencias
Ambulancia por Emergencias
Continuidad de emergencia Accidental
</t>
    </r>
    <r>
      <rPr>
        <sz val="10"/>
        <color rgb="FF999999"/>
        <rFont val="Arial"/>
      </rPr>
      <t>* Cobertura de acuerdo al PEAS</t>
    </r>
  </si>
  <si>
    <r>
      <rPr>
        <sz val="10"/>
        <color theme="1"/>
        <rFont val="Arial"/>
      </rPr>
      <t xml:space="preserve">Atención de emergencias
Ambulancia por Emergencias
Continuidad de emergencia Accidental
</t>
    </r>
    <r>
      <rPr>
        <b/>
        <sz val="10"/>
        <color theme="1"/>
        <rFont val="Arial"/>
      </rPr>
      <t>Transporte por evacuación</t>
    </r>
  </si>
  <si>
    <t>RECIÉN NACIDOS</t>
  </si>
  <si>
    <r>
      <rPr>
        <sz val="10"/>
        <color theme="1"/>
        <rFont val="Arial"/>
      </rPr>
      <t xml:space="preserve">Enfermedades congénitas
</t>
    </r>
    <r>
      <rPr>
        <sz val="10"/>
        <color rgb="FF999999"/>
        <rFont val="Arial"/>
      </rPr>
      <t>* Cobertura de acuerdo al PEAS</t>
    </r>
  </si>
  <si>
    <t>Enfermedades congénitas</t>
  </si>
  <si>
    <r>
      <rPr>
        <sz val="10"/>
        <color theme="1"/>
        <rFont val="Arial"/>
      </rPr>
      <t xml:space="preserve">Psicoprofilaxis
Control pre-natal
Atenciones por complicaciones
Parto natural
Cesárea, aborto no provocado
Control post natal
Planificación Familiar
Tamizaje neonatal
</t>
    </r>
    <r>
      <rPr>
        <sz val="10"/>
        <color rgb="FF999999"/>
        <rFont val="Arial"/>
      </rPr>
      <t>* Cobertura de acuerdo al PEAS</t>
    </r>
  </si>
  <si>
    <t>Psicoprofilaxis
Control pre-natal
Atenciones por complicaciones
Parto natural
Cesárea, aborto no provocado
Control post natal
Planificación Familiar
Tamizaje neonatal</t>
  </si>
  <si>
    <t>HOSPITALARIA</t>
  </si>
  <si>
    <r>
      <rPr>
        <sz val="10"/>
        <color theme="1"/>
        <rFont val="Arial"/>
      </rPr>
      <t xml:space="preserve">Atención hospitalaria
</t>
    </r>
    <r>
      <rPr>
        <sz val="10"/>
        <color rgb="FF999999"/>
        <rFont val="Arial"/>
      </rPr>
      <t>* Cobertura de acuerdo al PEAS</t>
    </r>
  </si>
  <si>
    <r>
      <rPr>
        <sz val="10"/>
        <color theme="1"/>
        <rFont val="Arial"/>
      </rPr>
      <t xml:space="preserve">Atención hospitalaria
</t>
    </r>
    <r>
      <rPr>
        <b/>
        <sz val="10"/>
        <color theme="1"/>
        <rFont val="Arial"/>
      </rPr>
      <t>Prótesis quirúrgicas
Stent coronario
Prótesis articulares
Mallas y marcapasos</t>
    </r>
  </si>
  <si>
    <t>ONCOLOGÍA</t>
  </si>
  <si>
    <t>No cubre</t>
  </si>
  <si>
    <t>Oncología Ambulatoria
Oncología Hospitalaria
Cirugía Oncológica
Otras ayudas diagnósticas
Quimioterapia
Radioterapia
Petscan
Tratamiento de última generación
Medicinas Oncológicas
Reconstrucción Mamaria</t>
  </si>
  <si>
    <r>
      <rPr>
        <sz val="10"/>
        <color theme="1"/>
        <rFont val="Arial"/>
      </rPr>
      <t xml:space="preserve">Oncología Ambulatoria
Oncología Hospitalaria
Cirugía Oncológica
Otras ayudas diagnósticas
Quimioterapia
Radioterapia
Petscan
Tratamiento de última generación
Medicinas Oncológicas
Reconstrucción Mamaria
</t>
    </r>
    <r>
      <rPr>
        <b/>
        <sz val="10"/>
        <color theme="1"/>
        <rFont val="Arial"/>
      </rPr>
      <t>Prótesis por reconstrucción mamaria</t>
    </r>
  </si>
  <si>
    <t>ATENCIÓN MÉDICA INTERNACIONAL</t>
  </si>
  <si>
    <t>Segunda Opinión Médica Nac. e Intern.</t>
  </si>
  <si>
    <t xml:space="preserve">
Assist Card
Segunda Opinión Médica Nac. e Intern.
</t>
  </si>
  <si>
    <t>OTROS</t>
  </si>
  <si>
    <t>Sepelio</t>
  </si>
  <si>
    <t>De 1 a 5</t>
  </si>
  <si>
    <t>EDAD</t>
  </si>
  <si>
    <t>TITULAR SOLO</t>
  </si>
  <si>
    <t>TARIFAS</t>
  </si>
  <si>
    <t>DE 1 A 5 USUARIOS</t>
  </si>
  <si>
    <t>DE 0 A 9 AÑOS</t>
  </si>
  <si>
    <t>TITULAR + 1 DEPEND.</t>
  </si>
  <si>
    <t>DE 10 A 14 AÑOS</t>
  </si>
  <si>
    <t>TITULAR + 2 DEPEND.</t>
  </si>
  <si>
    <t>DE 15 A 44 AÑOS HOMBRES</t>
  </si>
  <si>
    <t>TITULAR + 3 DEPEND.</t>
  </si>
  <si>
    <t>DE 15 A 44 AÑOS MUJERES</t>
  </si>
  <si>
    <t>TITULAR + 4 ó MAS DEPEND.</t>
  </si>
  <si>
    <t>DE 45 A 59 AÑOS</t>
  </si>
  <si>
    <t>HIJO &gt;18&lt;28 años</t>
  </si>
  <si>
    <t>DE 60 A 64 AÑOS</t>
  </si>
  <si>
    <t>DE 65 A 69 AÑOS</t>
  </si>
  <si>
    <t>DE 70 A MÁS</t>
  </si>
  <si>
    <t>DE 6 A 9 USUARIOS</t>
  </si>
  <si>
    <t>DE 10 A MÁS</t>
  </si>
  <si>
    <t>AMBULATORIA</t>
  </si>
  <si>
    <t>MATERNIDAD EN LIMA</t>
  </si>
  <si>
    <t>MATERNIDAD HOSPITALARIA</t>
  </si>
  <si>
    <t>PROVINCIA</t>
  </si>
  <si>
    <t>A</t>
  </si>
  <si>
    <t>B</t>
  </si>
  <si>
    <t>C</t>
  </si>
  <si>
    <t>D</t>
  </si>
  <si>
    <t>E</t>
  </si>
  <si>
    <t>F</t>
  </si>
  <si>
    <t>G</t>
  </si>
  <si>
    <t>NO APLICA</t>
  </si>
  <si>
    <t>RED2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</si>
</sst>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S/.]#,##0.00"/>
  </numFmts>
  <fonts count="2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1"/>
      <color theme="0"/>
      <name val="Arial"/>
    </font>
    <font>
      <b/>
      <sz val="11"/>
      <color rgb="FFFFFFFF"/>
      <name val="Arial"/>
    </font>
    <font>
      <b/>
      <sz val="11"/>
      <color rgb="FFFFFFFF"/>
      <name val="Arial"/>
    </font>
    <font>
      <b/>
      <sz val="10"/>
      <color theme="0"/>
      <name val="Arial"/>
    </font>
    <font>
      <b/>
      <sz val="16"/>
      <color rgb="FF000000"/>
      <name val="Arial"/>
    </font>
    <font>
      <b/>
      <sz val="11"/>
      <color theme="1"/>
      <name val="Arimo"/>
    </font>
    <font>
      <b/>
      <sz val="11"/>
      <color rgb="FF000000"/>
      <name val="Arimo"/>
    </font>
    <font>
      <sz val="10"/>
      <color theme="1"/>
      <name val="Arial"/>
    </font>
    <font>
      <b/>
      <sz val="12"/>
      <color rgb="FFFFFFFF"/>
      <name val="Arial"/>
    </font>
    <font>
      <sz val="10"/>
      <name val="Arial"/>
    </font>
    <font>
      <b/>
      <sz val="12"/>
      <color theme="1"/>
      <name val="Arial"/>
    </font>
    <font>
      <b/>
      <sz val="10"/>
      <color rgb="FFFFFFFF"/>
      <name val="Arial"/>
    </font>
    <font>
      <b/>
      <sz val="12"/>
      <color theme="0"/>
      <name val="Arial"/>
    </font>
    <font>
      <b/>
      <sz val="10"/>
      <color theme="1"/>
      <name val="Arial"/>
    </font>
    <font>
      <b/>
      <sz val="9"/>
      <color theme="1"/>
      <name val="Calibri"/>
    </font>
    <font>
      <b/>
      <sz val="9"/>
      <color rgb="FF000000"/>
      <name val="Calibri"/>
    </font>
    <font>
      <sz val="9"/>
      <color rgb="FF000000"/>
      <name val="Calibri"/>
    </font>
    <font>
      <b/>
      <sz val="10"/>
      <color rgb="FF000000"/>
      <name val="Arial"/>
    </font>
    <font>
      <sz val="10"/>
      <color rgb="FF999999"/>
      <name val="Arial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CC63F"/>
        <bgColor rgb="FF8CC63F"/>
      </patternFill>
    </fill>
    <fill>
      <patternFill patternType="solid">
        <fgColor rgb="FF00B288"/>
        <bgColor rgb="FF00B288"/>
      </patternFill>
    </fill>
    <fill>
      <patternFill patternType="solid">
        <fgColor rgb="FF002F87"/>
        <bgColor rgb="FF002F87"/>
      </patternFill>
    </fill>
    <fill>
      <patternFill patternType="solid">
        <fgColor rgb="FF0071A3"/>
        <bgColor rgb="FF0071A3"/>
      </patternFill>
    </fill>
    <fill>
      <patternFill patternType="solid">
        <fgColor theme="0"/>
        <bgColor theme="0"/>
      </patternFill>
    </fill>
    <fill>
      <patternFill patternType="solid">
        <fgColor rgb="FFFAD9D6"/>
        <bgColor rgb="FFFAD9D6"/>
      </patternFill>
    </fill>
    <fill>
      <patternFill patternType="solid">
        <fgColor rgb="FFFBDAD7"/>
        <bgColor rgb="FFFBDAD7"/>
      </patternFill>
    </fill>
    <fill>
      <patternFill patternType="solid">
        <fgColor rgb="FF0071CE"/>
        <bgColor rgb="FF0071CE"/>
      </patternFill>
    </fill>
    <fill>
      <patternFill patternType="solid">
        <fgColor rgb="FF3E8EDE"/>
        <bgColor rgb="FF3E8EDE"/>
      </patternFill>
    </fill>
    <fill>
      <patternFill patternType="solid">
        <fgColor rgb="FF00B4E3"/>
        <bgColor rgb="FF00B4E3"/>
      </patternFill>
    </fill>
    <fill>
      <patternFill patternType="solid">
        <fgColor rgb="FF49C3B1"/>
        <bgColor rgb="FF49C3B1"/>
      </patternFill>
    </fill>
    <fill>
      <patternFill patternType="solid">
        <fgColor rgb="FF002E58"/>
        <bgColor rgb="FF002E5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</fills>
  <borders count="10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7D5E02"/>
      </left>
      <right style="medium">
        <color rgb="FF7D5E02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7D5E02"/>
      </left>
      <right style="medium">
        <color rgb="FF7D5E02"/>
      </right>
      <top style="thin">
        <color rgb="FF000000"/>
      </top>
      <bottom style="medium">
        <color rgb="FF7D5E02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3">
    <xf numFmtId="0" fontId="0" fillId="0" borderId="0"/>
    <xf numFmtId="0" fontId="1" fillId="0" borderId="14"/>
    <xf numFmtId="0" fontId="1" fillId="0" borderId="14"/>
  </cellStyleXfs>
  <cellXfs count="225">
    <xf numFmtId="0" fontId="0" fillId="0" borderId="0" xfId="0" applyFont="1" applyAlignment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0" xfId="0" applyFont="1"/>
    <xf numFmtId="0" fontId="0" fillId="7" borderId="1" xfId="0" applyFont="1" applyFill="1" applyBorder="1"/>
    <xf numFmtId="0" fontId="0" fillId="7" borderId="1" xfId="0" applyFont="1" applyFill="1" applyBorder="1" applyAlignment="1"/>
    <xf numFmtId="0" fontId="7" fillId="8" borderId="5" xfId="0" applyFont="1" applyFill="1" applyBorder="1" applyAlignment="1">
      <alignment horizontal="center"/>
    </xf>
    <xf numFmtId="0" fontId="0" fillId="7" borderId="1" xfId="0" applyFont="1" applyFill="1" applyBorder="1" applyAlignment="1">
      <alignment wrapText="1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12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13" borderId="21" xfId="0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 wrapText="1"/>
    </xf>
    <xf numFmtId="0" fontId="14" fillId="12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3" fillId="6" borderId="25" xfId="0" applyFont="1" applyFill="1" applyBorder="1" applyAlignment="1">
      <alignment horizontal="center" vertical="center"/>
    </xf>
    <xf numFmtId="0" fontId="5" fillId="12" borderId="2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13" borderId="27" xfId="0" applyFont="1" applyFill="1" applyBorder="1" applyAlignment="1">
      <alignment horizontal="center" vertical="center"/>
    </xf>
    <xf numFmtId="0" fontId="13" fillId="12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13" borderId="28" xfId="0" applyFont="1" applyFill="1" applyBorder="1" applyAlignment="1">
      <alignment horizontal="center" vertical="center"/>
    </xf>
    <xf numFmtId="0" fontId="13" fillId="12" borderId="29" xfId="0" applyFont="1" applyFill="1" applyBorder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13" fillId="13" borderId="31" xfId="0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49" fontId="9" fillId="16" borderId="40" xfId="0" applyNumberFormat="1" applyFont="1" applyFill="1" applyBorder="1" applyAlignment="1">
      <alignment horizontal="center" vertical="center"/>
    </xf>
    <xf numFmtId="49" fontId="9" fillId="16" borderId="41" xfId="0" applyNumberFormat="1" applyFont="1" applyFill="1" applyBorder="1" applyAlignment="1">
      <alignment horizontal="center" vertical="center"/>
    </xf>
    <xf numFmtId="49" fontId="9" fillId="16" borderId="42" xfId="0" applyNumberFormat="1" applyFont="1" applyFill="1" applyBorder="1" applyAlignment="1">
      <alignment horizontal="center" vertical="center"/>
    </xf>
    <xf numFmtId="49" fontId="9" fillId="16" borderId="43" xfId="0" applyNumberFormat="1" applyFont="1" applyFill="1" applyBorder="1" applyAlignment="1">
      <alignment horizontal="center" vertical="center"/>
    </xf>
    <xf numFmtId="49" fontId="9" fillId="16" borderId="44" xfId="0" applyNumberFormat="1" applyFont="1" applyFill="1" applyBorder="1" applyAlignment="1">
      <alignment horizontal="center" vertical="center"/>
    </xf>
    <xf numFmtId="0" fontId="9" fillId="16" borderId="44" xfId="0" applyFont="1" applyFill="1" applyBorder="1" applyAlignment="1">
      <alignment horizontal="center" vertical="center"/>
    </xf>
    <xf numFmtId="0" fontId="9" fillId="16" borderId="45" xfId="0" applyFont="1" applyFill="1" applyBorder="1" applyAlignment="1">
      <alignment horizontal="center" vertical="center"/>
    </xf>
    <xf numFmtId="49" fontId="9" fillId="16" borderId="45" xfId="0" applyNumberFormat="1" applyFont="1" applyFill="1" applyBorder="1" applyAlignment="1">
      <alignment horizontal="center" vertical="center"/>
    </xf>
    <xf numFmtId="49" fontId="9" fillId="16" borderId="49" xfId="0" applyNumberFormat="1" applyFont="1" applyFill="1" applyBorder="1" applyAlignment="1">
      <alignment horizontal="center" vertical="center"/>
    </xf>
    <xf numFmtId="49" fontId="9" fillId="16" borderId="50" xfId="0" applyNumberFormat="1" applyFont="1" applyFill="1" applyBorder="1" applyAlignment="1">
      <alignment horizontal="center" vertical="center"/>
    </xf>
    <xf numFmtId="49" fontId="15" fillId="16" borderId="52" xfId="0" applyNumberFormat="1" applyFont="1" applyFill="1" applyBorder="1" applyAlignment="1">
      <alignment horizontal="center" vertical="center"/>
    </xf>
    <xf numFmtId="49" fontId="15" fillId="16" borderId="5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49" fontId="9" fillId="0" borderId="70" xfId="0" applyNumberFormat="1" applyFont="1" applyBorder="1" applyAlignment="1">
      <alignment horizontal="center" vertical="center"/>
    </xf>
    <xf numFmtId="49" fontId="15" fillId="0" borderId="71" xfId="0" applyNumberFormat="1" applyFont="1" applyBorder="1" applyAlignment="1">
      <alignment horizontal="center" vertical="center"/>
    </xf>
    <xf numFmtId="49" fontId="9" fillId="0" borderId="45" xfId="0" applyNumberFormat="1" applyFont="1" applyBorder="1" applyAlignment="1">
      <alignment horizontal="center" vertical="center" wrapText="1"/>
    </xf>
    <xf numFmtId="49" fontId="15" fillId="0" borderId="31" xfId="0" applyNumberFormat="1" applyFont="1" applyBorder="1" applyAlignment="1">
      <alignment horizontal="center" vertical="center"/>
    </xf>
    <xf numFmtId="49" fontId="9" fillId="0" borderId="7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0" fillId="0" borderId="11" xfId="0" applyFont="1" applyBorder="1"/>
    <xf numFmtId="0" fontId="13" fillId="12" borderId="8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13" borderId="7" xfId="0" applyFont="1" applyFill="1" applyBorder="1" applyAlignment="1">
      <alignment horizontal="center" vertical="center"/>
    </xf>
    <xf numFmtId="0" fontId="13" fillId="12" borderId="7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 vertical="center"/>
    </xf>
    <xf numFmtId="0" fontId="5" fillId="12" borderId="30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13" borderId="31" xfId="0" applyFont="1" applyFill="1" applyBorder="1" applyAlignment="1">
      <alignment horizontal="center" vertical="center"/>
    </xf>
    <xf numFmtId="0" fontId="13" fillId="12" borderId="90" xfId="0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0" fontId="13" fillId="12" borderId="26" xfId="0" applyFont="1" applyFill="1" applyBorder="1" applyAlignment="1">
      <alignment horizontal="center" vertical="center"/>
    </xf>
    <xf numFmtId="0" fontId="17" fillId="17" borderId="52" xfId="0" applyFont="1" applyFill="1" applyBorder="1" applyAlignment="1">
      <alignment horizontal="center"/>
    </xf>
    <xf numFmtId="0" fontId="9" fillId="0" borderId="46" xfId="0" applyFont="1" applyBorder="1" applyAlignment="1">
      <alignment horizontal="center" vertical="center"/>
    </xf>
    <xf numFmtId="0" fontId="9" fillId="15" borderId="1" xfId="0" applyFont="1" applyFill="1" applyBorder="1"/>
    <xf numFmtId="0" fontId="17" fillId="15" borderId="52" xfId="0" applyFont="1" applyFill="1" applyBorder="1"/>
    <xf numFmtId="0" fontId="18" fillId="15" borderId="92" xfId="0" applyFont="1" applyFill="1" applyBorder="1" applyAlignment="1">
      <alignment horizontal="center"/>
    </xf>
    <xf numFmtId="164" fontId="9" fillId="15" borderId="19" xfId="0" applyNumberFormat="1" applyFont="1" applyFill="1" applyBorder="1" applyAlignment="1">
      <alignment horizontal="center" vertical="center"/>
    </xf>
    <xf numFmtId="164" fontId="9" fillId="15" borderId="20" xfId="0" applyNumberFormat="1" applyFont="1" applyFill="1" applyBorder="1" applyAlignment="1">
      <alignment horizontal="center" vertical="center"/>
    </xf>
    <xf numFmtId="164" fontId="0" fillId="15" borderId="20" xfId="0" applyNumberFormat="1" applyFont="1" applyFill="1" applyBorder="1" applyAlignment="1">
      <alignment horizontal="center" vertical="center"/>
    </xf>
    <xf numFmtId="164" fontId="0" fillId="15" borderId="21" xfId="0" applyNumberFormat="1" applyFont="1" applyFill="1" applyBorder="1" applyAlignment="1">
      <alignment horizontal="center" vertical="center"/>
    </xf>
    <xf numFmtId="164" fontId="0" fillId="15" borderId="19" xfId="0" applyNumberFormat="1" applyFont="1" applyFill="1" applyBorder="1" applyAlignment="1">
      <alignment horizontal="center" vertical="center"/>
    </xf>
    <xf numFmtId="164" fontId="0" fillId="15" borderId="7" xfId="0" applyNumberFormat="1" applyFont="1" applyFill="1" applyBorder="1" applyAlignment="1">
      <alignment horizontal="center" vertical="center"/>
    </xf>
    <xf numFmtId="164" fontId="0" fillId="15" borderId="94" xfId="0" applyNumberFormat="1" applyFont="1" applyFill="1" applyBorder="1" applyAlignment="1">
      <alignment horizontal="center" vertical="center"/>
    </xf>
    <xf numFmtId="164" fontId="0" fillId="15" borderId="95" xfId="0" applyNumberFormat="1" applyFont="1" applyFill="1" applyBorder="1" applyAlignment="1">
      <alignment horizontal="center" vertical="center"/>
    </xf>
    <xf numFmtId="0" fontId="17" fillId="18" borderId="52" xfId="0" applyFont="1" applyFill="1" applyBorder="1"/>
    <xf numFmtId="0" fontId="18" fillId="18" borderId="92" xfId="0" applyFont="1" applyFill="1" applyBorder="1" applyAlignment="1">
      <alignment horizontal="center"/>
    </xf>
    <xf numFmtId="164" fontId="9" fillId="16" borderId="96" xfId="0" applyNumberFormat="1" applyFont="1" applyFill="1" applyBorder="1" applyAlignment="1">
      <alignment horizontal="center" vertical="center"/>
    </xf>
    <xf numFmtId="164" fontId="9" fillId="16" borderId="5" xfId="0" applyNumberFormat="1" applyFont="1" applyFill="1" applyBorder="1" applyAlignment="1">
      <alignment horizontal="center" vertical="center"/>
    </xf>
    <xf numFmtId="164" fontId="0" fillId="16" borderId="5" xfId="0" applyNumberFormat="1" applyFont="1" applyFill="1" applyBorder="1" applyAlignment="1">
      <alignment horizontal="center" vertical="center"/>
    </xf>
    <xf numFmtId="164" fontId="0" fillId="16" borderId="71" xfId="0" applyNumberFormat="1" applyFont="1" applyFill="1" applyBorder="1" applyAlignment="1">
      <alignment horizontal="center" vertical="center"/>
    </xf>
    <xf numFmtId="164" fontId="0" fillId="16" borderId="96" xfId="0" applyNumberFormat="1" applyFont="1" applyFill="1" applyBorder="1" applyAlignment="1">
      <alignment horizontal="center" vertical="center"/>
    </xf>
    <xf numFmtId="164" fontId="9" fillId="15" borderId="96" xfId="0" applyNumberFormat="1" applyFont="1" applyFill="1" applyBorder="1" applyAlignment="1">
      <alignment horizontal="center" vertical="center"/>
    </xf>
    <xf numFmtId="164" fontId="9" fillId="15" borderId="5" xfId="0" applyNumberFormat="1" applyFont="1" applyFill="1" applyBorder="1" applyAlignment="1">
      <alignment horizontal="center" vertical="center"/>
    </xf>
    <xf numFmtId="164" fontId="0" fillId="15" borderId="5" xfId="0" applyNumberFormat="1" applyFont="1" applyFill="1" applyBorder="1" applyAlignment="1">
      <alignment horizontal="center" vertical="center"/>
    </xf>
    <xf numFmtId="164" fontId="0" fillId="15" borderId="71" xfId="0" applyNumberFormat="1" applyFont="1" applyFill="1" applyBorder="1" applyAlignment="1">
      <alignment horizontal="center" vertical="center"/>
    </xf>
    <xf numFmtId="164" fontId="0" fillId="15" borderId="96" xfId="0" applyNumberFormat="1" applyFont="1" applyFill="1" applyBorder="1" applyAlignment="1">
      <alignment horizontal="center" vertical="center"/>
    </xf>
    <xf numFmtId="0" fontId="18" fillId="18" borderId="97" xfId="0" applyFont="1" applyFill="1" applyBorder="1" applyAlignment="1">
      <alignment horizontal="center"/>
    </xf>
    <xf numFmtId="164" fontId="9" fillId="16" borderId="29" xfId="0" applyNumberFormat="1" applyFont="1" applyFill="1" applyBorder="1" applyAlignment="1">
      <alignment horizontal="center" vertical="center"/>
    </xf>
    <xf numFmtId="164" fontId="9" fillId="16" borderId="30" xfId="0" applyNumberFormat="1" applyFont="1" applyFill="1" applyBorder="1" applyAlignment="1">
      <alignment horizontal="center" vertical="center"/>
    </xf>
    <xf numFmtId="164" fontId="0" fillId="16" borderId="30" xfId="0" applyNumberFormat="1" applyFont="1" applyFill="1" applyBorder="1" applyAlignment="1">
      <alignment horizontal="center" vertical="center"/>
    </xf>
    <xf numFmtId="164" fontId="0" fillId="16" borderId="31" xfId="0" applyNumberFormat="1" applyFont="1" applyFill="1" applyBorder="1" applyAlignment="1">
      <alignment horizontal="center" vertical="center"/>
    </xf>
    <xf numFmtId="164" fontId="0" fillId="16" borderId="29" xfId="0" applyNumberFormat="1" applyFont="1" applyFill="1" applyBorder="1" applyAlignment="1">
      <alignment horizontal="center" vertical="center"/>
    </xf>
    <xf numFmtId="164" fontId="9" fillId="15" borderId="1" xfId="0" applyNumberFormat="1" applyFont="1" applyFill="1" applyBorder="1" applyAlignment="1">
      <alignment vertical="center"/>
    </xf>
    <xf numFmtId="0" fontId="0" fillId="0" borderId="0" xfId="0" applyFont="1" applyAlignment="1"/>
    <xf numFmtId="0" fontId="10" fillId="5" borderId="9" xfId="0" applyFont="1" applyFill="1" applyBorder="1" applyAlignment="1">
      <alignment horizontal="center" vertical="center"/>
    </xf>
    <xf numFmtId="0" fontId="11" fillId="0" borderId="10" xfId="0" applyFont="1" applyBorder="1"/>
    <xf numFmtId="0" fontId="11" fillId="0" borderId="11" xfId="0" applyFont="1" applyBorder="1"/>
    <xf numFmtId="0" fontId="10" fillId="5" borderId="12" xfId="0" applyFont="1" applyFill="1" applyBorder="1" applyAlignment="1">
      <alignment horizontal="center" vertical="center"/>
    </xf>
    <xf numFmtId="0" fontId="11" fillId="0" borderId="13" xfId="0" applyFont="1" applyBorder="1"/>
    <xf numFmtId="0" fontId="11" fillId="0" borderId="14" xfId="0" applyFont="1" applyBorder="1"/>
    <xf numFmtId="0" fontId="10" fillId="11" borderId="9" xfId="0" applyFont="1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center" vertical="center"/>
    </xf>
    <xf numFmtId="0" fontId="11" fillId="0" borderId="16" xfId="0" applyFont="1" applyBorder="1"/>
    <xf numFmtId="0" fontId="11" fillId="0" borderId="17" xfId="0" applyFont="1" applyBorder="1"/>
    <xf numFmtId="0" fontId="10" fillId="4" borderId="18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24" xfId="0" applyFont="1" applyBorder="1"/>
    <xf numFmtId="0" fontId="12" fillId="0" borderId="9" xfId="0" applyFont="1" applyBorder="1" applyAlignment="1">
      <alignment vertical="center"/>
    </xf>
    <xf numFmtId="0" fontId="15" fillId="16" borderId="38" xfId="0" applyFont="1" applyFill="1" applyBorder="1" applyAlignment="1">
      <alignment horizontal="center" vertical="center"/>
    </xf>
    <xf numFmtId="0" fontId="11" fillId="0" borderId="39" xfId="0" applyFont="1" applyBorder="1"/>
    <xf numFmtId="49" fontId="9" fillId="16" borderId="57" xfId="0" applyNumberFormat="1" applyFont="1" applyFill="1" applyBorder="1" applyAlignment="1">
      <alignment horizontal="center" vertical="center"/>
    </xf>
    <xf numFmtId="0" fontId="11" fillId="0" borderId="58" xfId="0" applyFont="1" applyBorder="1"/>
    <xf numFmtId="0" fontId="11" fillId="0" borderId="59" xfId="0" applyFont="1" applyBorder="1"/>
    <xf numFmtId="49" fontId="9" fillId="16" borderId="47" xfId="0" applyNumberFormat="1" applyFont="1" applyFill="1" applyBorder="1" applyAlignment="1">
      <alignment horizontal="center" vertical="center"/>
    </xf>
    <xf numFmtId="0" fontId="11" fillId="0" borderId="61" xfId="0" applyFont="1" applyBorder="1"/>
    <xf numFmtId="0" fontId="11" fillId="0" borderId="62" xfId="0" applyFont="1" applyBorder="1"/>
    <xf numFmtId="49" fontId="9" fillId="16" borderId="63" xfId="0" applyNumberFormat="1" applyFont="1" applyFill="1" applyBorder="1" applyAlignment="1">
      <alignment horizontal="center" vertical="center"/>
    </xf>
    <xf numFmtId="0" fontId="11" fillId="0" borderId="64" xfId="0" applyFont="1" applyBorder="1"/>
    <xf numFmtId="0" fontId="11" fillId="0" borderId="65" xfId="0" applyFont="1" applyBorder="1"/>
    <xf numFmtId="49" fontId="9" fillId="0" borderId="47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2" fillId="0" borderId="23" xfId="0" applyFont="1" applyBorder="1" applyAlignment="1">
      <alignment vertical="center"/>
    </xf>
    <xf numFmtId="0" fontId="9" fillId="0" borderId="3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1" fillId="0" borderId="34" xfId="0" applyFont="1" applyBorder="1"/>
    <xf numFmtId="0" fontId="11" fillId="0" borderId="35" xfId="0" applyFont="1" applyBorder="1"/>
    <xf numFmtId="0" fontId="12" fillId="16" borderId="36" xfId="0" applyFont="1" applyFill="1" applyBorder="1" applyAlignment="1">
      <alignment horizontal="center" vertical="center"/>
    </xf>
    <xf numFmtId="0" fontId="11" fillId="0" borderId="37" xfId="0" applyFont="1" applyBorder="1"/>
    <xf numFmtId="0" fontId="11" fillId="0" borderId="23" xfId="0" applyFont="1" applyBorder="1"/>
    <xf numFmtId="0" fontId="11" fillId="0" borderId="46" xfId="0" applyFont="1" applyBorder="1"/>
    <xf numFmtId="0" fontId="11" fillId="0" borderId="53" xfId="0" applyFont="1" applyBorder="1"/>
    <xf numFmtId="0" fontId="11" fillId="0" borderId="54" xfId="0" applyFont="1" applyBorder="1"/>
    <xf numFmtId="49" fontId="9" fillId="16" borderId="60" xfId="0" applyNumberFormat="1" applyFont="1" applyFill="1" applyBorder="1" applyAlignment="1">
      <alignment horizontal="center" vertical="center"/>
    </xf>
    <xf numFmtId="49" fontId="9" fillId="16" borderId="36" xfId="0" applyNumberFormat="1" applyFont="1" applyFill="1" applyBorder="1" applyAlignment="1">
      <alignment horizontal="center" vertical="center" wrapText="1"/>
    </xf>
    <xf numFmtId="0" fontId="11" fillId="0" borderId="68" xfId="0" applyFont="1" applyBorder="1"/>
    <xf numFmtId="0" fontId="11" fillId="0" borderId="69" xfId="0" applyFont="1" applyBorder="1"/>
    <xf numFmtId="49" fontId="9" fillId="0" borderId="57" xfId="0" applyNumberFormat="1" applyFont="1" applyBorder="1" applyAlignment="1">
      <alignment horizontal="center" vertical="center"/>
    </xf>
    <xf numFmtId="0" fontId="15" fillId="16" borderId="47" xfId="0" applyFont="1" applyFill="1" applyBorder="1" applyAlignment="1">
      <alignment horizontal="center" vertical="center"/>
    </xf>
    <xf numFmtId="0" fontId="15" fillId="16" borderId="57" xfId="0" applyFont="1" applyFill="1" applyBorder="1" applyAlignment="1">
      <alignment horizontal="center" vertical="center"/>
    </xf>
    <xf numFmtId="0" fontId="11" fillId="0" borderId="86" xfId="0" applyFont="1" applyBorder="1"/>
    <xf numFmtId="0" fontId="10" fillId="12" borderId="33" xfId="0" applyFont="1" applyFill="1" applyBorder="1" applyAlignment="1">
      <alignment horizontal="center" vertical="center"/>
    </xf>
    <xf numFmtId="49" fontId="9" fillId="16" borderId="9" xfId="0" applyNumberFormat="1" applyFont="1" applyFill="1" applyBorder="1" applyAlignment="1">
      <alignment horizontal="center" vertical="center" wrapText="1"/>
    </xf>
    <xf numFmtId="0" fontId="15" fillId="16" borderId="9" xfId="0" applyFont="1" applyFill="1" applyBorder="1" applyAlignment="1">
      <alignment horizontal="center" vertical="center"/>
    </xf>
    <xf numFmtId="49" fontId="9" fillId="16" borderId="9" xfId="0" applyNumberFormat="1" applyFont="1" applyFill="1" applyBorder="1" applyAlignment="1">
      <alignment horizontal="center" vertical="center"/>
    </xf>
    <xf numFmtId="49" fontId="15" fillId="16" borderId="9" xfId="0" applyNumberFormat="1" applyFont="1" applyFill="1" applyBorder="1" applyAlignment="1">
      <alignment horizontal="center" vertical="center" wrapText="1"/>
    </xf>
    <xf numFmtId="0" fontId="15" fillId="16" borderId="38" xfId="0" applyFont="1" applyFill="1" applyBorder="1" applyAlignment="1">
      <alignment horizontal="center" vertical="center" wrapText="1"/>
    </xf>
    <xf numFmtId="0" fontId="11" fillId="0" borderId="66" xfId="0" applyFont="1" applyBorder="1"/>
    <xf numFmtId="0" fontId="9" fillId="16" borderId="9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1" fillId="0" borderId="81" xfId="0" applyFont="1" applyBorder="1"/>
    <xf numFmtId="0" fontId="11" fillId="0" borderId="82" xfId="0" applyFont="1" applyBorder="1"/>
    <xf numFmtId="0" fontId="11" fillId="0" borderId="83" xfId="0" applyFont="1" applyBorder="1"/>
    <xf numFmtId="49" fontId="9" fillId="16" borderId="75" xfId="0" applyNumberFormat="1" applyFont="1" applyFill="1" applyBorder="1" applyAlignment="1">
      <alignment horizontal="center" vertical="center" wrapText="1"/>
    </xf>
    <xf numFmtId="0" fontId="11" fillId="0" borderId="76" xfId="0" applyFont="1" applyBorder="1"/>
    <xf numFmtId="0" fontId="11" fillId="0" borderId="77" xfId="0" applyFont="1" applyBorder="1"/>
    <xf numFmtId="49" fontId="9" fillId="16" borderId="78" xfId="0" applyNumberFormat="1" applyFont="1" applyFill="1" applyBorder="1" applyAlignment="1">
      <alignment horizontal="center" vertical="center" wrapText="1"/>
    </xf>
    <xf numFmtId="0" fontId="11" fillId="0" borderId="67" xfId="0" applyFont="1" applyBorder="1"/>
    <xf numFmtId="0" fontId="11" fillId="0" borderId="72" xfId="0" applyFont="1" applyBorder="1"/>
    <xf numFmtId="49" fontId="10" fillId="6" borderId="84" xfId="0" applyNumberFormat="1" applyFont="1" applyFill="1" applyBorder="1" applyAlignment="1">
      <alignment horizontal="center" vertical="center"/>
    </xf>
    <xf numFmtId="0" fontId="11" fillId="0" borderId="85" xfId="0" applyFont="1" applyBorder="1"/>
    <xf numFmtId="49" fontId="10" fillId="12" borderId="84" xfId="0" applyNumberFormat="1" applyFont="1" applyFill="1" applyBorder="1" applyAlignment="1">
      <alignment horizontal="center" vertical="center"/>
    </xf>
    <xf numFmtId="49" fontId="10" fillId="3" borderId="84" xfId="0" applyNumberFormat="1" applyFont="1" applyFill="1" applyBorder="1" applyAlignment="1">
      <alignment horizontal="center" vertical="center"/>
    </xf>
    <xf numFmtId="49" fontId="10" fillId="13" borderId="84" xfId="0" applyNumberFormat="1" applyFont="1" applyFill="1" applyBorder="1" applyAlignment="1">
      <alignment horizontal="center" vertical="center"/>
    </xf>
    <xf numFmtId="0" fontId="11" fillId="0" borderId="48" xfId="0" applyFont="1" applyBorder="1"/>
    <xf numFmtId="0" fontId="15" fillId="16" borderId="51" xfId="0" applyFont="1" applyFill="1" applyBorder="1" applyAlignment="1">
      <alignment horizontal="center" vertical="center"/>
    </xf>
    <xf numFmtId="0" fontId="11" fillId="0" borderId="55" xfId="0" applyFont="1" applyBorder="1"/>
    <xf numFmtId="0" fontId="12" fillId="0" borderId="36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49" fontId="9" fillId="0" borderId="67" xfId="0" applyNumberFormat="1" applyFont="1" applyBorder="1" applyAlignment="1">
      <alignment horizontal="center" vertical="center" wrapText="1"/>
    </xf>
    <xf numFmtId="49" fontId="9" fillId="0" borderId="23" xfId="0" applyNumberFormat="1" applyFont="1" applyBorder="1" applyAlignment="1">
      <alignment horizontal="center" vertical="center"/>
    </xf>
    <xf numFmtId="49" fontId="9" fillId="0" borderId="36" xfId="0" applyNumberFormat="1" applyFont="1" applyBorder="1" applyAlignment="1">
      <alignment horizontal="center" vertical="center"/>
    </xf>
    <xf numFmtId="0" fontId="12" fillId="0" borderId="53" xfId="0" applyFont="1" applyBorder="1" applyAlignment="1">
      <alignment horizontal="left" vertical="center"/>
    </xf>
    <xf numFmtId="0" fontId="15" fillId="16" borderId="103" xfId="0" applyFont="1" applyFill="1" applyBorder="1" applyAlignment="1">
      <alignment horizontal="center" vertical="center"/>
    </xf>
    <xf numFmtId="0" fontId="19" fillId="15" borderId="38" xfId="0" applyFont="1" applyFill="1" applyBorder="1" applyAlignment="1">
      <alignment horizontal="center" vertical="center"/>
    </xf>
    <xf numFmtId="0" fontId="19" fillId="16" borderId="47" xfId="0" applyFont="1" applyFill="1" applyBorder="1" applyAlignment="1">
      <alignment horizontal="center" vertical="center"/>
    </xf>
    <xf numFmtId="0" fontId="19" fillId="15" borderId="47" xfId="0" applyFont="1" applyFill="1" applyBorder="1" applyAlignment="1">
      <alignment horizontal="center" vertical="center"/>
    </xf>
    <xf numFmtId="0" fontId="19" fillId="16" borderId="57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87" xfId="0" applyFont="1" applyFill="1" applyBorder="1" applyAlignment="1">
      <alignment horizontal="center" vertical="center"/>
    </xf>
    <xf numFmtId="0" fontId="11" fillId="0" borderId="89" xfId="0" applyFont="1" applyBorder="1"/>
    <xf numFmtId="0" fontId="11" fillId="0" borderId="88" xfId="0" applyFont="1" applyBorder="1"/>
    <xf numFmtId="0" fontId="9" fillId="0" borderId="91" xfId="0" applyFont="1" applyBorder="1" applyAlignment="1">
      <alignment horizontal="center" vertical="center"/>
    </xf>
    <xf numFmtId="0" fontId="15" fillId="15" borderId="47" xfId="0" applyFont="1" applyFill="1" applyBorder="1" applyAlignment="1">
      <alignment horizontal="center" vertical="center"/>
    </xf>
    <xf numFmtId="0" fontId="15" fillId="16" borderId="78" xfId="0" applyFont="1" applyFill="1" applyBorder="1" applyAlignment="1">
      <alignment horizontal="center" vertical="center"/>
    </xf>
    <xf numFmtId="0" fontId="11" fillId="0" borderId="70" xfId="0" applyFont="1" applyBorder="1"/>
    <xf numFmtId="0" fontId="19" fillId="15" borderId="98" xfId="0" applyFont="1" applyFill="1" applyBorder="1" applyAlignment="1">
      <alignment horizontal="center" vertical="center"/>
    </xf>
    <xf numFmtId="0" fontId="11" fillId="0" borderId="99" xfId="0" applyFont="1" applyBorder="1"/>
    <xf numFmtId="0" fontId="19" fillId="16" borderId="100" xfId="0" applyFont="1" applyFill="1" applyBorder="1" applyAlignment="1">
      <alignment horizontal="center" vertical="center"/>
    </xf>
    <xf numFmtId="0" fontId="19" fillId="15" borderId="100" xfId="0" applyFont="1" applyFill="1" applyBorder="1" applyAlignment="1">
      <alignment horizontal="center" vertical="center"/>
    </xf>
    <xf numFmtId="0" fontId="19" fillId="16" borderId="101" xfId="0" applyFont="1" applyFill="1" applyBorder="1" applyAlignment="1">
      <alignment horizontal="center" vertical="center"/>
    </xf>
    <xf numFmtId="0" fontId="11" fillId="0" borderId="102" xfId="0" applyFont="1" applyBorder="1"/>
    <xf numFmtId="0" fontId="15" fillId="0" borderId="47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49" fontId="9" fillId="16" borderId="74" xfId="0" applyNumberFormat="1" applyFont="1" applyFill="1" applyBorder="1" applyAlignment="1">
      <alignment horizontal="center" vertical="center" wrapText="1"/>
    </xf>
    <xf numFmtId="0" fontId="11" fillId="0" borderId="79" xfId="0" applyFont="1" applyBorder="1"/>
    <xf numFmtId="0" fontId="11" fillId="0" borderId="80" xfId="0" applyFont="1" applyBorder="1"/>
    <xf numFmtId="0" fontId="12" fillId="16" borderId="93" xfId="0" applyFont="1" applyFill="1" applyBorder="1" applyAlignment="1">
      <alignment horizontal="center" vertical="center"/>
    </xf>
    <xf numFmtId="0" fontId="11" fillId="0" borderId="104" xfId="0" applyFont="1" applyBorder="1"/>
    <xf numFmtId="0" fontId="15" fillId="15" borderId="38" xfId="0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/>
    </xf>
    <xf numFmtId="0" fontId="0" fillId="7" borderId="14" xfId="0" applyFont="1" applyFill="1" applyBorder="1" applyAlignment="1"/>
    <xf numFmtId="0" fontId="2" fillId="2" borderId="14" xfId="0" applyFont="1" applyFill="1" applyBorder="1" applyAlignment="1">
      <alignment vertical="center"/>
    </xf>
    <xf numFmtId="0" fontId="0" fillId="7" borderId="14" xfId="0" applyFont="1" applyFill="1" applyBorder="1"/>
  </cellXfs>
  <cellStyles count="3">
    <cellStyle name="Normal" xfId="0" builtinId="0"/>
    <cellStyle name="Normal 2 3 2" xfId="2" xr:uid="{55BA9899-7B77-4F67-B03F-245169F85989}"/>
    <cellStyle name="Normal 4 2" xfId="1" xr:uid="{BA8D8D90-F697-478A-928F-CAF1D2F640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9"/>
  <sheetViews>
    <sheetView showGridLines="0" tabSelected="1" topLeftCell="C1" workbookViewId="0">
      <pane ySplit="1" topLeftCell="A292" activePane="bottomLeft" state="frozen"/>
      <selection pane="bottomLeft" activeCell="F319" sqref="F319"/>
    </sheetView>
  </sheetViews>
  <sheetFormatPr baseColWidth="10" defaultColWidth="14.44140625" defaultRowHeight="15.05" customHeight="1"/>
  <cols>
    <col min="1" max="1" width="57.109375" customWidth="1"/>
    <col min="2" max="2" width="43" customWidth="1"/>
    <col min="3" max="3" width="66.33203125" customWidth="1"/>
    <col min="4" max="5" width="14.44140625" customWidth="1"/>
    <col min="6" max="6" width="14.33203125" customWidth="1"/>
    <col min="7" max="7" width="16.6640625" customWidth="1"/>
    <col min="8" max="8" width="18.44140625" style="111" customWidth="1"/>
    <col min="9" max="9" width="17.109375" style="111" customWidth="1"/>
    <col min="10" max="10" width="13.109375" customWidth="1"/>
    <col min="11" max="11" width="14" customWidth="1"/>
    <col min="12" max="12" width="10.109375" customWidth="1"/>
    <col min="13" max="13" width="10.88671875" customWidth="1"/>
    <col min="14" max="14" width="12.33203125" customWidth="1"/>
    <col min="15" max="31" width="8.88671875" customWidth="1"/>
  </cols>
  <sheetData>
    <row r="1" spans="1:31" ht="12.7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223" t="s">
        <v>599</v>
      </c>
      <c r="I1" s="223" t="s">
        <v>719</v>
      </c>
      <c r="J1" s="4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9" t="s">
        <v>12</v>
      </c>
      <c r="P1" s="9"/>
      <c r="Q1" s="9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2.7" customHeight="1">
      <c r="A2" s="11" t="s">
        <v>13</v>
      </c>
      <c r="B2" s="11" t="s">
        <v>14</v>
      </c>
      <c r="C2" s="11" t="str">
        <f t="shared" ref="C2:C324" si="0">CONCATENATE(A2," ",B2," Perú")</f>
        <v>CLÍNICA JESÚS DEL NORTE Av. Carlos Izaguirre 153, Independencia Perú</v>
      </c>
      <c r="D2" s="12">
        <v>-11.989796699999999</v>
      </c>
      <c r="E2" s="12">
        <v>-77.058773099999996</v>
      </c>
      <c r="F2" s="11" t="s">
        <v>15</v>
      </c>
      <c r="G2" s="11" t="s">
        <v>16</v>
      </c>
      <c r="H2" s="224" t="str">
        <f>VLOOKUP(G2,Hoja1!$C$3:$E$59,2,FALSE)</f>
        <v>AMBULATORIA</v>
      </c>
      <c r="I2" s="224">
        <f>VLOOKUP(G2,Hoja1!$C$3:$E$59,3,FALSE)</f>
        <v>1</v>
      </c>
      <c r="J2" s="13" t="s">
        <v>17</v>
      </c>
      <c r="K2" s="13" t="s">
        <v>17</v>
      </c>
      <c r="L2" s="13" t="s">
        <v>17</v>
      </c>
      <c r="M2" s="13" t="s">
        <v>17</v>
      </c>
      <c r="N2" s="13" t="s">
        <v>17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ht="12.7" customHeight="1">
      <c r="A3" s="11" t="s">
        <v>18</v>
      </c>
      <c r="B3" s="11" t="s">
        <v>19</v>
      </c>
      <c r="C3" s="11" t="str">
        <f t="shared" si="0"/>
        <v>CLÍNICA VESALIO Jr. Joseph Thompson #140, San Borja Perú</v>
      </c>
      <c r="D3" s="12">
        <v>-12.106296199999999</v>
      </c>
      <c r="E3" s="12">
        <v>-77.007425299999994</v>
      </c>
      <c r="F3" s="11" t="s">
        <v>20</v>
      </c>
      <c r="G3" s="11" t="s">
        <v>16</v>
      </c>
      <c r="H3" s="224" t="str">
        <f>VLOOKUP(G3,Hoja1!$C$3:$E$59,2,FALSE)</f>
        <v>AMBULATORIA</v>
      </c>
      <c r="I3" s="224">
        <f>VLOOKUP(G3,Hoja1!$C$3:$E$59,3,FALSE)</f>
        <v>1</v>
      </c>
      <c r="J3" s="13" t="s">
        <v>17</v>
      </c>
      <c r="K3" s="13" t="s">
        <v>17</v>
      </c>
      <c r="L3" s="13" t="s">
        <v>17</v>
      </c>
      <c r="M3" s="13" t="s">
        <v>17</v>
      </c>
      <c r="N3" s="13" t="s">
        <v>17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ht="12.7" customHeight="1">
      <c r="A4" s="11" t="s">
        <v>21</v>
      </c>
      <c r="B4" s="11" t="s">
        <v>22</v>
      </c>
      <c r="C4" s="11" t="str">
        <f t="shared" si="0"/>
        <v>CLÍNICA SAN GABRIEL Av. la Marina 2955, San MigueL Perú</v>
      </c>
      <c r="D4" s="12">
        <v>-12.076600300000001</v>
      </c>
      <c r="E4" s="12">
        <v>-77.095792099999997</v>
      </c>
      <c r="F4" s="11" t="s">
        <v>23</v>
      </c>
      <c r="G4" s="11" t="s">
        <v>16</v>
      </c>
      <c r="H4" s="224" t="str">
        <f>VLOOKUP(G4,Hoja1!$C$3:$E$59,2,FALSE)</f>
        <v>AMBULATORIA</v>
      </c>
      <c r="I4" s="224">
        <f>VLOOKUP(G4,Hoja1!$C$3:$E$59,3,FALSE)</f>
        <v>1</v>
      </c>
      <c r="J4" s="13" t="s">
        <v>17</v>
      </c>
      <c r="K4" s="13" t="s">
        <v>17</v>
      </c>
      <c r="L4" s="13" t="s">
        <v>17</v>
      </c>
      <c r="M4" s="13" t="s">
        <v>17</v>
      </c>
      <c r="N4" s="13" t="s">
        <v>17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ht="12.7" customHeight="1">
      <c r="A5" s="11" t="s">
        <v>24</v>
      </c>
      <c r="B5" s="11" t="s">
        <v>25</v>
      </c>
      <c r="C5" s="11" t="str">
        <f t="shared" si="0"/>
        <v>CLÍNICA MAISON DE SANTÉ (LIMA) Jirón Miguel Aljovin 222, Cercado de Lima Perú</v>
      </c>
      <c r="D5" s="12">
        <v>-12.0575636</v>
      </c>
      <c r="E5" s="12">
        <v>-77.033819399999999</v>
      </c>
      <c r="F5" s="11" t="s">
        <v>26</v>
      </c>
      <c r="G5" s="11" t="s">
        <v>16</v>
      </c>
      <c r="H5" s="224" t="str">
        <f>VLOOKUP(G5,Hoja1!$C$3:$E$59,2,FALSE)</f>
        <v>AMBULATORIA</v>
      </c>
      <c r="I5" s="224">
        <f>VLOOKUP(G5,Hoja1!$C$3:$E$59,3,FALSE)</f>
        <v>1</v>
      </c>
      <c r="J5" s="13" t="s">
        <v>17</v>
      </c>
      <c r="K5" s="13" t="s">
        <v>17</v>
      </c>
      <c r="L5" s="13" t="s">
        <v>17</v>
      </c>
      <c r="M5" s="13" t="s">
        <v>17</v>
      </c>
      <c r="N5" s="13" t="s">
        <v>17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ht="12.7" customHeight="1">
      <c r="A6" s="11" t="s">
        <v>27</v>
      </c>
      <c r="B6" s="11" t="s">
        <v>28</v>
      </c>
      <c r="C6" s="11" t="str">
        <f t="shared" si="0"/>
        <v>CLÍNICA SANTA MARTHA DEL SUR Avenida, Av. Belisario Suarez 998, San Juan de Miraflores Perú</v>
      </c>
      <c r="D6" s="12">
        <v>-12.163131099999999</v>
      </c>
      <c r="E6" s="12">
        <v>-76.965344599999995</v>
      </c>
      <c r="F6" s="11" t="s">
        <v>29</v>
      </c>
      <c r="G6" s="11" t="s">
        <v>16</v>
      </c>
      <c r="H6" s="224" t="str">
        <f>VLOOKUP(G6,Hoja1!$C$3:$E$59,2,FALSE)</f>
        <v>AMBULATORIA</v>
      </c>
      <c r="I6" s="224">
        <f>VLOOKUP(G6,Hoja1!$C$3:$E$59,3,FALSE)</f>
        <v>1</v>
      </c>
      <c r="J6" s="13" t="s">
        <v>17</v>
      </c>
      <c r="K6" s="13" t="s">
        <v>17</v>
      </c>
      <c r="L6" s="13" t="s">
        <v>17</v>
      </c>
      <c r="M6" s="13" t="s">
        <v>17</v>
      </c>
      <c r="N6" s="13" t="s">
        <v>17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ht="12.7" customHeight="1">
      <c r="A7" s="11" t="s">
        <v>30</v>
      </c>
      <c r="B7" s="11" t="s">
        <v>31</v>
      </c>
      <c r="C7" s="11" t="str">
        <f t="shared" si="0"/>
        <v>CLÍNICA SAN JUAN BAUTISTA Av. Próceres de la Independencia 1764, San Juan de Lurigancho Perú</v>
      </c>
      <c r="D7" s="12">
        <v>-12.0040406</v>
      </c>
      <c r="E7" s="12">
        <v>-77.006687799999995</v>
      </c>
      <c r="F7" s="11" t="s">
        <v>32</v>
      </c>
      <c r="G7" s="11" t="s">
        <v>16</v>
      </c>
      <c r="H7" s="224" t="str">
        <f>VLOOKUP(G7,Hoja1!$C$3:$E$59,2,FALSE)</f>
        <v>AMBULATORIA</v>
      </c>
      <c r="I7" s="224">
        <f>VLOOKUP(G7,Hoja1!$C$3:$E$59,3,FALSE)</f>
        <v>1</v>
      </c>
      <c r="J7" s="13" t="s">
        <v>17</v>
      </c>
      <c r="K7" s="13" t="s">
        <v>17</v>
      </c>
      <c r="L7" s="13" t="s">
        <v>17</v>
      </c>
      <c r="M7" s="13" t="s">
        <v>17</v>
      </c>
      <c r="N7" s="13" t="s">
        <v>17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ht="12.7" customHeight="1">
      <c r="A8" s="11" t="s">
        <v>33</v>
      </c>
      <c r="B8" s="11" t="s">
        <v>34</v>
      </c>
      <c r="C8" s="11" t="str">
        <f t="shared" si="0"/>
        <v>CLÍNICA AUNA BELLAVISTA Jirón las Gaviotas 207, Bellavista Perú</v>
      </c>
      <c r="D8" s="12">
        <v>-12.0577717</v>
      </c>
      <c r="E8" s="12">
        <v>-77.096675899999994</v>
      </c>
      <c r="F8" s="11" t="s">
        <v>35</v>
      </c>
      <c r="G8" s="11" t="s">
        <v>16</v>
      </c>
      <c r="H8" s="224" t="str">
        <f>VLOOKUP(G8,Hoja1!$C$3:$E$59,2,FALSE)</f>
        <v>AMBULATORIA</v>
      </c>
      <c r="I8" s="224">
        <f>VLOOKUP(G8,Hoja1!$C$3:$E$59,3,FALSE)</f>
        <v>1</v>
      </c>
      <c r="J8" s="13" t="s">
        <v>17</v>
      </c>
      <c r="K8" s="13" t="s">
        <v>17</v>
      </c>
      <c r="L8" s="13" t="s">
        <v>17</v>
      </c>
      <c r="M8" s="13" t="s">
        <v>17</v>
      </c>
      <c r="N8" s="13" t="s">
        <v>17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ht="12.7" customHeight="1">
      <c r="A9" s="11" t="s">
        <v>36</v>
      </c>
      <c r="B9" s="11" t="s">
        <v>37</v>
      </c>
      <c r="C9" s="11" t="str">
        <f t="shared" si="0"/>
        <v>CLÍNICA RICARDO PALMA (CHORRILLOS) Centro comercial Plaza Lima Sur - Segundo nivel Perú</v>
      </c>
      <c r="D9" s="12">
        <v>-12.172744099999999</v>
      </c>
      <c r="E9" s="12">
        <v>-77.013211599999906</v>
      </c>
      <c r="F9" s="11" t="s">
        <v>38</v>
      </c>
      <c r="G9" s="11" t="s">
        <v>16</v>
      </c>
      <c r="H9" s="224" t="str">
        <f>VLOOKUP(G9,Hoja1!$C$3:$E$59,2,FALSE)</f>
        <v>AMBULATORIA</v>
      </c>
      <c r="I9" s="224">
        <f>VLOOKUP(G9,Hoja1!$C$3:$E$59,3,FALSE)</f>
        <v>1</v>
      </c>
      <c r="J9" s="13" t="s">
        <v>17</v>
      </c>
      <c r="K9" s="13" t="s">
        <v>17</v>
      </c>
      <c r="L9" s="13" t="s">
        <v>17</v>
      </c>
      <c r="M9" s="13" t="s">
        <v>17</v>
      </c>
      <c r="N9" s="13" t="s">
        <v>17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12.7" customHeight="1">
      <c r="A10" s="11" t="s">
        <v>39</v>
      </c>
      <c r="B10" s="11" t="s">
        <v>40</v>
      </c>
      <c r="C10" s="11" t="str">
        <f t="shared" si="0"/>
        <v>CLÍNICA LOS ANDES (MIRAFLORES) Asuncion 177, Miraflores Perú</v>
      </c>
      <c r="D10" s="12">
        <v>-12.1048217</v>
      </c>
      <c r="E10" s="12">
        <v>-77.032102100000003</v>
      </c>
      <c r="F10" s="11" t="s">
        <v>41</v>
      </c>
      <c r="G10" s="11" t="s">
        <v>16</v>
      </c>
      <c r="H10" s="224" t="str">
        <f>VLOOKUP(G10,Hoja1!$C$3:$E$59,2,FALSE)</f>
        <v>AMBULATORIA</v>
      </c>
      <c r="I10" s="224">
        <f>VLOOKUP(G10,Hoja1!$C$3:$E$59,3,FALSE)</f>
        <v>1</v>
      </c>
      <c r="J10" s="13" t="s">
        <v>17</v>
      </c>
      <c r="K10" s="13" t="s">
        <v>17</v>
      </c>
      <c r="L10" s="13" t="s">
        <v>17</v>
      </c>
      <c r="M10" s="13" t="s">
        <v>17</v>
      </c>
      <c r="N10" s="13" t="s">
        <v>17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2.7" customHeight="1">
      <c r="A11" s="11" t="s">
        <v>42</v>
      </c>
      <c r="B11" s="11" t="s">
        <v>43</v>
      </c>
      <c r="C11" s="11" t="str">
        <f t="shared" si="0"/>
        <v>CENTRO MÉDICO MEDICIS Av Javier Prado Oeste 304, Magdalena del Mar Perú</v>
      </c>
      <c r="D11" s="12">
        <v>-12.0910338</v>
      </c>
      <c r="E11" s="12">
        <v>-77.0647989</v>
      </c>
      <c r="F11" s="11" t="s">
        <v>44</v>
      </c>
      <c r="G11" s="11" t="s">
        <v>16</v>
      </c>
      <c r="H11" s="224" t="str">
        <f>VLOOKUP(G11,Hoja1!$C$3:$E$59,2,FALSE)</f>
        <v>AMBULATORIA</v>
      </c>
      <c r="I11" s="224">
        <f>VLOOKUP(G11,Hoja1!$C$3:$E$59,3,FALSE)</f>
        <v>1</v>
      </c>
      <c r="J11" s="13" t="s">
        <v>17</v>
      </c>
      <c r="K11" s="13" t="s">
        <v>17</v>
      </c>
      <c r="L11" s="13" t="s">
        <v>17</v>
      </c>
      <c r="M11" s="13" t="s">
        <v>17</v>
      </c>
      <c r="N11" s="13" t="s">
        <v>17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ht="12.7" customHeight="1">
      <c r="A12" s="11" t="s">
        <v>45</v>
      </c>
      <c r="B12" s="11" t="s">
        <v>46</v>
      </c>
      <c r="C12" s="11" t="str">
        <f t="shared" si="0"/>
        <v>CLÍNICA CENTENARIO PERUANO JAPONESA Av. Paso de Los Andes 675, Pueblo Libre Perú</v>
      </c>
      <c r="D12" s="12">
        <v>-12.0731243</v>
      </c>
      <c r="E12" s="12">
        <v>-77.059128000000001</v>
      </c>
      <c r="F12" s="11" t="s">
        <v>47</v>
      </c>
      <c r="G12" s="11" t="s">
        <v>48</v>
      </c>
      <c r="H12" s="224" t="str">
        <f>VLOOKUP(G12,Hoja1!$C$3:$E$59,2,FALSE)</f>
        <v>AMBULATORIA</v>
      </c>
      <c r="I12" s="224">
        <f>VLOOKUP(G12,Hoja1!$C$3:$E$59,3,FALSE)</f>
        <v>2</v>
      </c>
      <c r="J12" s="13" t="s">
        <v>17</v>
      </c>
      <c r="K12" s="13" t="s">
        <v>17</v>
      </c>
      <c r="L12" s="13" t="s">
        <v>17</v>
      </c>
      <c r="M12" s="13" t="s">
        <v>17</v>
      </c>
      <c r="N12" s="13" t="s">
        <v>17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12.7" customHeight="1">
      <c r="A13" s="11" t="s">
        <v>49</v>
      </c>
      <c r="B13" s="11" t="s">
        <v>50</v>
      </c>
      <c r="C13" s="11" t="str">
        <f t="shared" si="0"/>
        <v>CLÍNICA STELLA MARIS Av. Paso de Los Andes 923, Pueblo Libre Perú</v>
      </c>
      <c r="D13" s="12">
        <v>-12.0712163</v>
      </c>
      <c r="E13" s="12">
        <v>-77.058736499999995</v>
      </c>
      <c r="F13" s="11" t="s">
        <v>51</v>
      </c>
      <c r="G13" s="11" t="s">
        <v>48</v>
      </c>
      <c r="H13" s="224" t="str">
        <f>VLOOKUP(G13,Hoja1!$C$3:$E$59,2,FALSE)</f>
        <v>AMBULATORIA</v>
      </c>
      <c r="I13" s="224">
        <f>VLOOKUP(G13,Hoja1!$C$3:$E$59,3,FALSE)</f>
        <v>2</v>
      </c>
      <c r="J13" s="13" t="s">
        <v>17</v>
      </c>
      <c r="K13" s="13" t="s">
        <v>17</v>
      </c>
      <c r="L13" s="13" t="s">
        <v>17</v>
      </c>
      <c r="M13" s="13" t="s">
        <v>17</v>
      </c>
      <c r="N13" s="13" t="s">
        <v>17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ht="12.7" customHeight="1">
      <c r="A14" s="11" t="s">
        <v>52</v>
      </c>
      <c r="B14" s="11" t="s">
        <v>53</v>
      </c>
      <c r="C14" s="11" t="str">
        <f t="shared" si="0"/>
        <v>CLÍNICA PROVIDENCIA C. Carlos Gonzalez 250, San Miguel Perú</v>
      </c>
      <c r="D14" s="12">
        <v>-12.075084199999999</v>
      </c>
      <c r="E14" s="12">
        <v>-77.091399999999993</v>
      </c>
      <c r="F14" s="11" t="s">
        <v>54</v>
      </c>
      <c r="G14" s="11" t="s">
        <v>48</v>
      </c>
      <c r="H14" s="224" t="str">
        <f>VLOOKUP(G14,Hoja1!$C$3:$E$59,2,FALSE)</f>
        <v>AMBULATORIA</v>
      </c>
      <c r="I14" s="224">
        <f>VLOOKUP(G14,Hoja1!$C$3:$E$59,3,FALSE)</f>
        <v>2</v>
      </c>
      <c r="J14" s="13" t="s">
        <v>17</v>
      </c>
      <c r="K14" s="13" t="s">
        <v>17</v>
      </c>
      <c r="L14" s="13" t="s">
        <v>17</v>
      </c>
      <c r="M14" s="13" t="s">
        <v>17</v>
      </c>
      <c r="N14" s="13" t="s">
        <v>17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2.7" customHeight="1">
      <c r="A15" s="11" t="s">
        <v>55</v>
      </c>
      <c r="B15" s="11" t="s">
        <v>56</v>
      </c>
      <c r="C15" s="11" t="str">
        <f t="shared" si="0"/>
        <v>CLÍNICA MONTEFIORI Av. Separadora Industrial 1820 Urb, La Molina Perú</v>
      </c>
      <c r="D15" s="12">
        <v>-12.0654591</v>
      </c>
      <c r="E15" s="12">
        <v>-76.965987699999999</v>
      </c>
      <c r="F15" s="11" t="s">
        <v>57</v>
      </c>
      <c r="G15" s="11" t="s">
        <v>48</v>
      </c>
      <c r="H15" s="224" t="str">
        <f>VLOOKUP(G15,Hoja1!$C$3:$E$59,2,FALSE)</f>
        <v>AMBULATORIA</v>
      </c>
      <c r="I15" s="224">
        <f>VLOOKUP(G15,Hoja1!$C$3:$E$59,3,FALSE)</f>
        <v>2</v>
      </c>
      <c r="J15" s="13" t="s">
        <v>17</v>
      </c>
      <c r="K15" s="13" t="s">
        <v>17</v>
      </c>
      <c r="L15" s="13" t="s">
        <v>17</v>
      </c>
      <c r="M15" s="13" t="s">
        <v>17</v>
      </c>
      <c r="N15" s="13" t="s">
        <v>17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12.7" customHeight="1">
      <c r="A16" s="11" t="s">
        <v>58</v>
      </c>
      <c r="B16" s="11" t="s">
        <v>59</v>
      </c>
      <c r="C16" s="11" t="str">
        <f t="shared" si="0"/>
        <v>CLÍNICA INTERNACIONAL SMA (BELLAVISTA) Av. Mariscal Oscar Raimundo Benavides Perú</v>
      </c>
      <c r="D16" s="12">
        <v>-12.054928200000001</v>
      </c>
      <c r="E16" s="12">
        <v>-77.102509400000002</v>
      </c>
      <c r="F16" s="11"/>
      <c r="G16" s="11" t="s">
        <v>48</v>
      </c>
      <c r="H16" s="224" t="str">
        <f>VLOOKUP(G16,Hoja1!$C$3:$E$59,2,FALSE)</f>
        <v>AMBULATORIA</v>
      </c>
      <c r="I16" s="224">
        <f>VLOOKUP(G16,Hoja1!$C$3:$E$59,3,FALSE)</f>
        <v>2</v>
      </c>
      <c r="J16" s="13" t="s">
        <v>17</v>
      </c>
      <c r="K16" s="13" t="s">
        <v>17</v>
      </c>
      <c r="L16" s="13" t="s">
        <v>17</v>
      </c>
      <c r="M16" s="13" t="s">
        <v>17</v>
      </c>
      <c r="N16" s="13" t="s">
        <v>17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2.7" customHeight="1">
      <c r="A17" s="11" t="s">
        <v>60</v>
      </c>
      <c r="B17" s="11" t="s">
        <v>61</v>
      </c>
      <c r="C17" s="11" t="str">
        <f t="shared" si="0"/>
        <v>CENTRO MÉDICO SAN JUDAS TADEO Av. Gral. Trinidad Moran N° 639, Lince Perú</v>
      </c>
      <c r="D17" s="12">
        <v>-12.0899211</v>
      </c>
      <c r="E17" s="12">
        <v>-77.038562599999906</v>
      </c>
      <c r="F17" s="11" t="s">
        <v>62</v>
      </c>
      <c r="G17" s="11" t="s">
        <v>48</v>
      </c>
      <c r="H17" s="224" t="str">
        <f>VLOOKUP(G17,Hoja1!$C$3:$E$59,2,FALSE)</f>
        <v>AMBULATORIA</v>
      </c>
      <c r="I17" s="224">
        <f>VLOOKUP(G17,Hoja1!$C$3:$E$59,3,FALSE)</f>
        <v>2</v>
      </c>
      <c r="J17" s="13" t="s">
        <v>17</v>
      </c>
      <c r="K17" s="13" t="s">
        <v>17</v>
      </c>
      <c r="L17" s="13" t="s">
        <v>17</v>
      </c>
      <c r="M17" s="13" t="s">
        <v>17</v>
      </c>
      <c r="N17" s="13" t="s">
        <v>17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2.7" customHeight="1">
      <c r="A18" s="11" t="s">
        <v>63</v>
      </c>
      <c r="B18" s="11" t="s">
        <v>64</v>
      </c>
      <c r="C18" s="11" t="str">
        <f t="shared" si="0"/>
        <v>CLÍNICA GOOD HOPE Malecón Balta 956, Miraflores Perú</v>
      </c>
      <c r="D18" s="12">
        <v>-12.1254255</v>
      </c>
      <c r="E18" s="12">
        <v>-77.034347299999993</v>
      </c>
      <c r="F18" s="11" t="s">
        <v>65</v>
      </c>
      <c r="G18" s="11" t="s">
        <v>66</v>
      </c>
      <c r="H18" s="224" t="str">
        <f>VLOOKUP(G18,Hoja1!$C$3:$E$59,2,FALSE)</f>
        <v>AMBULATORIA</v>
      </c>
      <c r="I18" s="224">
        <f>VLOOKUP(G18,Hoja1!$C$3:$E$59,3,FALSE)</f>
        <v>3</v>
      </c>
      <c r="J18" s="13" t="s">
        <v>17</v>
      </c>
      <c r="K18" s="13" t="s">
        <v>17</v>
      </c>
      <c r="L18" s="13" t="s">
        <v>17</v>
      </c>
      <c r="M18" s="13" t="s">
        <v>17</v>
      </c>
      <c r="N18" s="13" t="s">
        <v>17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12.7" customHeight="1">
      <c r="A19" s="11" t="s">
        <v>67</v>
      </c>
      <c r="B19" s="11" t="s">
        <v>68</v>
      </c>
      <c r="C19" s="11" t="str">
        <f t="shared" si="0"/>
        <v>CLÍNICA MAISON DE SANTÉ (CHORRILLOS) Av. Chorrillos 171, Chorrillos Perú</v>
      </c>
      <c r="D19" s="12">
        <v>-12.157797199999999</v>
      </c>
      <c r="E19" s="12">
        <v>-77.022945699999994</v>
      </c>
      <c r="F19" s="11" t="s">
        <v>69</v>
      </c>
      <c r="G19" s="11" t="s">
        <v>66</v>
      </c>
      <c r="H19" s="224" t="str">
        <f>VLOOKUP(G19,Hoja1!$C$3:$E$59,2,FALSE)</f>
        <v>AMBULATORIA</v>
      </c>
      <c r="I19" s="224">
        <f>VLOOKUP(G19,Hoja1!$C$3:$E$59,3,FALSE)</f>
        <v>3</v>
      </c>
      <c r="J19" s="13" t="s">
        <v>17</v>
      </c>
      <c r="K19" s="13" t="s">
        <v>17</v>
      </c>
      <c r="L19" s="13" t="s">
        <v>17</v>
      </c>
      <c r="M19" s="13" t="s">
        <v>17</v>
      </c>
      <c r="N19" s="13" t="s">
        <v>17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2.7" customHeight="1">
      <c r="A20" s="11" t="s">
        <v>70</v>
      </c>
      <c r="B20" s="11" t="s">
        <v>71</v>
      </c>
      <c r="C20" s="11" t="str">
        <f t="shared" si="0"/>
        <v>CLÍNICA CAYETANO HEREDIA (SAN MARTÍN DE PORRES) Av. Honorio Delgado 370, San Martín de Porres Perú</v>
      </c>
      <c r="D20" s="12">
        <v>-12.0235377</v>
      </c>
      <c r="E20" s="12">
        <v>-77.056092199999995</v>
      </c>
      <c r="F20" s="11" t="s">
        <v>72</v>
      </c>
      <c r="G20" s="11" t="s">
        <v>66</v>
      </c>
      <c r="H20" s="224" t="str">
        <f>VLOOKUP(G20,Hoja1!$C$3:$E$59,2,FALSE)</f>
        <v>AMBULATORIA</v>
      </c>
      <c r="I20" s="224">
        <f>VLOOKUP(G20,Hoja1!$C$3:$E$59,3,FALSE)</f>
        <v>3</v>
      </c>
      <c r="J20" s="13" t="s">
        <v>17</v>
      </c>
      <c r="K20" s="13" t="s">
        <v>17</v>
      </c>
      <c r="L20" s="13" t="s">
        <v>17</v>
      </c>
      <c r="M20" s="13" t="s">
        <v>17</v>
      </c>
      <c r="N20" s="13" t="s">
        <v>17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12.7" customHeight="1">
      <c r="A21" s="11" t="s">
        <v>73</v>
      </c>
      <c r="B21" s="11" t="s">
        <v>74</v>
      </c>
      <c r="C21" s="11" t="str">
        <f t="shared" si="0"/>
        <v>CLÍNICA DE ESPECIALIDADES MÉDICAS Av. Angamos 34 Perú</v>
      </c>
      <c r="D21" s="12">
        <v>-12.1118109</v>
      </c>
      <c r="E21" s="12">
        <v>-76.999173099999993</v>
      </c>
      <c r="F21" s="11" t="s">
        <v>75</v>
      </c>
      <c r="G21" s="11" t="s">
        <v>66</v>
      </c>
      <c r="H21" s="224" t="str">
        <f>VLOOKUP(G21,Hoja1!$C$3:$E$59,2,FALSE)</f>
        <v>AMBULATORIA</v>
      </c>
      <c r="I21" s="224">
        <f>VLOOKUP(G21,Hoja1!$C$3:$E$59,3,FALSE)</f>
        <v>3</v>
      </c>
      <c r="J21" s="13" t="s">
        <v>17</v>
      </c>
      <c r="K21" s="13" t="s">
        <v>17</v>
      </c>
      <c r="L21" s="13" t="s">
        <v>17</v>
      </c>
      <c r="M21" s="13" t="s">
        <v>17</v>
      </c>
      <c r="N21" s="13" t="s">
        <v>17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2.7" customHeight="1">
      <c r="A22" s="11" t="s">
        <v>76</v>
      </c>
      <c r="B22" s="11" t="s">
        <v>77</v>
      </c>
      <c r="C22" s="11" t="str">
        <f t="shared" si="0"/>
        <v>CLÍNICA JAVIER PRADO Av. Javier Prado Este 499, San Isidro Perú</v>
      </c>
      <c r="D22" s="12">
        <v>-12.091189099999999</v>
      </c>
      <c r="E22" s="12">
        <v>-77.028458599999993</v>
      </c>
      <c r="F22" s="11" t="s">
        <v>78</v>
      </c>
      <c r="G22" s="11" t="s">
        <v>79</v>
      </c>
      <c r="H22" s="224" t="str">
        <f>VLOOKUP(G22,Hoja1!$C$3:$E$59,2,FALSE)</f>
        <v>AMBULATORIA</v>
      </c>
      <c r="I22" s="224">
        <f>VLOOKUP(G22,Hoja1!$C$3:$E$59,3,FALSE)</f>
        <v>4</v>
      </c>
      <c r="J22" s="13" t="s">
        <v>17</v>
      </c>
      <c r="K22" s="13" t="s">
        <v>17</v>
      </c>
      <c r="L22" s="13" t="s">
        <v>17</v>
      </c>
      <c r="M22" s="13" t="s">
        <v>17</v>
      </c>
      <c r="N22" s="13" t="s">
        <v>17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12.7" customHeight="1">
      <c r="A23" s="11" t="s">
        <v>80</v>
      </c>
      <c r="B23" s="11" t="s">
        <v>81</v>
      </c>
      <c r="C23" s="11" t="str">
        <f t="shared" si="0"/>
        <v>CLINICA LIMATAMBO (SAN ISIDRO) Av. República de Panamá 3606, San Isidro Perú</v>
      </c>
      <c r="D23" s="12">
        <v>-12.100597199999999</v>
      </c>
      <c r="E23" s="12">
        <v>-77.019419799999994</v>
      </c>
      <c r="F23" s="11" t="s">
        <v>82</v>
      </c>
      <c r="G23" s="11" t="s">
        <v>79</v>
      </c>
      <c r="H23" s="224" t="str">
        <f>VLOOKUP(G23,Hoja1!$C$3:$E$59,2,FALSE)</f>
        <v>AMBULATORIA</v>
      </c>
      <c r="I23" s="224">
        <f>VLOOKUP(G23,Hoja1!$C$3:$E$59,3,FALSE)</f>
        <v>4</v>
      </c>
      <c r="J23" s="13" t="s">
        <v>17</v>
      </c>
      <c r="K23" s="13" t="s">
        <v>17</v>
      </c>
      <c r="L23" s="13" t="s">
        <v>17</v>
      </c>
      <c r="M23" s="13" t="s">
        <v>17</v>
      </c>
      <c r="N23" s="13" t="s">
        <v>17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2.7" customHeight="1">
      <c r="A24" s="11" t="s">
        <v>83</v>
      </c>
      <c r="B24" s="11" t="s">
        <v>84</v>
      </c>
      <c r="C24" s="11" t="str">
        <f t="shared" si="0"/>
        <v>INTEGRAMÉDICA Resoma, Av. Guardia Civil 664, San Isidro Perú</v>
      </c>
      <c r="D24" s="12">
        <v>-12.0959038</v>
      </c>
      <c r="E24" s="12">
        <v>-77.011264599999905</v>
      </c>
      <c r="F24" s="11" t="s">
        <v>85</v>
      </c>
      <c r="G24" s="11" t="s">
        <v>86</v>
      </c>
      <c r="H24" s="224" t="str">
        <f>VLOOKUP(G24,Hoja1!$C$3:$E$59,2,FALSE)</f>
        <v>AMBULATORIA</v>
      </c>
      <c r="I24" s="224">
        <f>VLOOKUP(G24,Hoja1!$C$3:$E$59,3,FALSE)</f>
        <v>5</v>
      </c>
      <c r="J24" s="13"/>
      <c r="K24" s="13" t="s">
        <v>17</v>
      </c>
      <c r="L24" s="13" t="s">
        <v>17</v>
      </c>
      <c r="M24" s="13" t="s">
        <v>17</v>
      </c>
      <c r="N24" s="13" t="s">
        <v>17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2.7" customHeight="1">
      <c r="A25" s="11" t="s">
        <v>87</v>
      </c>
      <c r="B25" s="11" t="s">
        <v>88</v>
      </c>
      <c r="C25" s="11" t="str">
        <f t="shared" si="0"/>
        <v>CLÍNICA MUNDO SALUD Av. Carlos Izaguirre 1234, Los Olivos Perú</v>
      </c>
      <c r="D25" s="12">
        <v>-11.991271299999999</v>
      </c>
      <c r="E25" s="12">
        <v>-77.0770184</v>
      </c>
      <c r="F25" s="11" t="s">
        <v>89</v>
      </c>
      <c r="G25" s="11" t="s">
        <v>86</v>
      </c>
      <c r="H25" s="224" t="str">
        <f>VLOOKUP(G25,Hoja1!$C$3:$E$59,2,FALSE)</f>
        <v>AMBULATORIA</v>
      </c>
      <c r="I25" s="224">
        <f>VLOOKUP(G25,Hoja1!$C$3:$E$59,3,FALSE)</f>
        <v>5</v>
      </c>
      <c r="J25" s="13"/>
      <c r="K25" s="13" t="s">
        <v>17</v>
      </c>
      <c r="L25" s="13" t="s">
        <v>17</v>
      </c>
      <c r="M25" s="13" t="s">
        <v>17</v>
      </c>
      <c r="N25" s="13" t="s">
        <v>17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2.7" customHeight="1">
      <c r="A26" s="11" t="s">
        <v>90</v>
      </c>
      <c r="B26" s="11" t="s">
        <v>91</v>
      </c>
      <c r="C26" s="11" t="str">
        <f t="shared" si="0"/>
        <v>CLÍNICA LIMATAMBO (MINKA) Av. Argentina 3093, Callao Perú</v>
      </c>
      <c r="D26" s="12">
        <v>-12.047155999999999</v>
      </c>
      <c r="E26" s="12">
        <v>-77.110932599999998</v>
      </c>
      <c r="F26" s="11" t="s">
        <v>92</v>
      </c>
      <c r="G26" s="11" t="s">
        <v>93</v>
      </c>
      <c r="H26" s="224" t="str">
        <f>VLOOKUP(G26,Hoja1!$C$3:$E$59,2,FALSE)</f>
        <v>AMBULATORIA</v>
      </c>
      <c r="I26" s="224">
        <f>VLOOKUP(G26,Hoja1!$C$3:$E$59,3,FALSE)</f>
        <v>6</v>
      </c>
      <c r="J26" s="13"/>
      <c r="K26" s="13" t="s">
        <v>17</v>
      </c>
      <c r="L26" s="13" t="s">
        <v>17</v>
      </c>
      <c r="M26" s="13" t="s">
        <v>17</v>
      </c>
      <c r="N26" s="13" t="s">
        <v>17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ht="12.7" customHeight="1">
      <c r="A27" s="11" t="s">
        <v>94</v>
      </c>
      <c r="B27" s="11" t="s">
        <v>95</v>
      </c>
      <c r="C27" s="11" t="str">
        <f t="shared" si="0"/>
        <v>CENTRO MÉDICO MEDEX Av. República de Panamá 3065, San Isidro Perú</v>
      </c>
      <c r="D27" s="12">
        <v>-12.0939426</v>
      </c>
      <c r="E27" s="12">
        <v>-77.020461999999995</v>
      </c>
      <c r="F27" s="11" t="s">
        <v>96</v>
      </c>
      <c r="G27" s="11" t="s">
        <v>93</v>
      </c>
      <c r="H27" s="224" t="str">
        <f>VLOOKUP(G27,Hoja1!$C$3:$E$59,2,FALSE)</f>
        <v>AMBULATORIA</v>
      </c>
      <c r="I27" s="224">
        <f>VLOOKUP(G27,Hoja1!$C$3:$E$59,3,FALSE)</f>
        <v>6</v>
      </c>
      <c r="J27" s="13"/>
      <c r="K27" s="13" t="s">
        <v>17</v>
      </c>
      <c r="L27" s="13" t="s">
        <v>17</v>
      </c>
      <c r="M27" s="13" t="s">
        <v>17</v>
      </c>
      <c r="N27" s="13" t="s">
        <v>17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2.7" customHeight="1">
      <c r="A28" s="11" t="s">
        <v>97</v>
      </c>
      <c r="B28" s="11" t="s">
        <v>98</v>
      </c>
      <c r="C28" s="11" t="str">
        <f t="shared" si="0"/>
        <v>CLÍNICA SAN PABLO (ASIA) Boulevard de Asia Perú</v>
      </c>
      <c r="D28" s="12">
        <v>-12.7595186</v>
      </c>
      <c r="E28" s="12">
        <v>-76.602569799999998</v>
      </c>
      <c r="F28" s="11" t="s">
        <v>99</v>
      </c>
      <c r="G28" s="11" t="s">
        <v>93</v>
      </c>
      <c r="H28" s="224" t="str">
        <f>VLOOKUP(G28,Hoja1!$C$3:$E$59,2,FALSE)</f>
        <v>AMBULATORIA</v>
      </c>
      <c r="I28" s="224">
        <f>VLOOKUP(G28,Hoja1!$C$3:$E$59,3,FALSE)</f>
        <v>6</v>
      </c>
      <c r="J28" s="13"/>
      <c r="K28" s="13" t="s">
        <v>17</v>
      </c>
      <c r="L28" s="13" t="s">
        <v>17</v>
      </c>
      <c r="M28" s="13" t="s">
        <v>17</v>
      </c>
      <c r="N28" s="13" t="s">
        <v>17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ht="12.7" customHeight="1">
      <c r="A29" s="11" t="s">
        <v>100</v>
      </c>
      <c r="B29" s="11" t="s">
        <v>101</v>
      </c>
      <c r="C29" s="11" t="str">
        <f t="shared" si="0"/>
        <v>SUIZA LAB (MIRAFLORES) Av. Angamos Oeste 300, Miraflores Perú</v>
      </c>
      <c r="D29" s="12">
        <v>-12.1135251</v>
      </c>
      <c r="E29" s="12">
        <v>-77.031496599999997</v>
      </c>
      <c r="F29" s="11" t="s">
        <v>102</v>
      </c>
      <c r="G29" s="11" t="s">
        <v>93</v>
      </c>
      <c r="H29" s="224" t="str">
        <f>VLOOKUP(G29,Hoja1!$C$3:$E$59,2,FALSE)</f>
        <v>AMBULATORIA</v>
      </c>
      <c r="I29" s="224">
        <f>VLOOKUP(G29,Hoja1!$C$3:$E$59,3,FALSE)</f>
        <v>6</v>
      </c>
      <c r="J29" s="13"/>
      <c r="K29" s="13" t="s">
        <v>17</v>
      </c>
      <c r="L29" s="13" t="s">
        <v>17</v>
      </c>
      <c r="M29" s="13" t="s">
        <v>17</v>
      </c>
      <c r="N29" s="13" t="s">
        <v>17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ht="12.7" customHeight="1">
      <c r="A30" s="11" t="s">
        <v>103</v>
      </c>
      <c r="B30" s="11" t="s">
        <v>104</v>
      </c>
      <c r="C30" s="11" t="str">
        <f t="shared" si="0"/>
        <v>SUIZA LAB (SURCO) Av La Encalada 1090, Santiago de Surco Perú</v>
      </c>
      <c r="D30" s="12">
        <v>-12.105733000000001</v>
      </c>
      <c r="E30" s="12">
        <v>-76.970854199999906</v>
      </c>
      <c r="F30" s="11" t="s">
        <v>102</v>
      </c>
      <c r="G30" s="11" t="s">
        <v>93</v>
      </c>
      <c r="H30" s="224" t="str">
        <f>VLOOKUP(G30,Hoja1!$C$3:$E$59,2,FALSE)</f>
        <v>AMBULATORIA</v>
      </c>
      <c r="I30" s="224">
        <f>VLOOKUP(G30,Hoja1!$C$3:$E$59,3,FALSE)</f>
        <v>6</v>
      </c>
      <c r="J30" s="13"/>
      <c r="K30" s="13" t="s">
        <v>17</v>
      </c>
      <c r="L30" s="13" t="s">
        <v>17</v>
      </c>
      <c r="M30" s="13" t="s">
        <v>17</v>
      </c>
      <c r="N30" s="13" t="s">
        <v>17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ht="12.7" customHeight="1">
      <c r="A31" s="11" t="s">
        <v>105</v>
      </c>
      <c r="B31" s="11" t="s">
        <v>106</v>
      </c>
      <c r="C31" s="11" t="str">
        <f t="shared" si="0"/>
        <v>CLINICA LIMATAMBO (SAN JUAN DE LURIGANCHO) Av. Próceres de la Independencia 2701, San Juan de Lurigancho Perú</v>
      </c>
      <c r="D31" s="12">
        <v>-11.986345</v>
      </c>
      <c r="E31" s="12">
        <v>-77.007998999999998</v>
      </c>
      <c r="F31" s="11" t="s">
        <v>107</v>
      </c>
      <c r="G31" s="11" t="s">
        <v>108</v>
      </c>
      <c r="H31" s="224" t="str">
        <f>VLOOKUP(G31,Hoja1!$C$3:$E$59,2,FALSE)</f>
        <v>AMBULATORIA</v>
      </c>
      <c r="I31" s="224">
        <f>VLOOKUP(G31,Hoja1!$C$3:$E$59,3,FALSE)</f>
        <v>7</v>
      </c>
      <c r="J31" s="13"/>
      <c r="K31" s="13" t="s">
        <v>17</v>
      </c>
      <c r="L31" s="13" t="s">
        <v>17</v>
      </c>
      <c r="M31" s="13" t="s">
        <v>17</v>
      </c>
      <c r="N31" s="13" t="s">
        <v>17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t="12.7" customHeight="1">
      <c r="A32" s="11" t="s">
        <v>109</v>
      </c>
      <c r="B32" s="11" t="s">
        <v>110</v>
      </c>
      <c r="C32" s="11" t="str">
        <f t="shared" si="0"/>
        <v>CLÍNICA MAISÓN DE SANTÉ (SURCO) Av. Alfredo Benavides 5362, Santiago de Surco  Perú</v>
      </c>
      <c r="D32" s="12">
        <v>-12.1304301</v>
      </c>
      <c r="E32" s="12">
        <v>-76.981160399999993</v>
      </c>
      <c r="F32" s="11" t="s">
        <v>69</v>
      </c>
      <c r="G32" s="11" t="s">
        <v>108</v>
      </c>
      <c r="H32" s="224" t="str">
        <f>VLOOKUP(G32,Hoja1!$C$3:$E$59,2,FALSE)</f>
        <v>AMBULATORIA</v>
      </c>
      <c r="I32" s="224">
        <f>VLOOKUP(G32,Hoja1!$C$3:$E$59,3,FALSE)</f>
        <v>7</v>
      </c>
      <c r="J32" s="13"/>
      <c r="K32" s="13" t="s">
        <v>17</v>
      </c>
      <c r="L32" s="13" t="s">
        <v>17</v>
      </c>
      <c r="M32" s="13" t="s">
        <v>17</v>
      </c>
      <c r="N32" s="13" t="s">
        <v>17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2.7" customHeight="1">
      <c r="A33" s="11" t="s">
        <v>111</v>
      </c>
      <c r="B33" s="11" t="s">
        <v>112</v>
      </c>
      <c r="C33" s="11" t="str">
        <f t="shared" si="0"/>
        <v>MEDAVAN (CIRUGÍA AMBULATORIA) Flora Tristán 206, Magdalena Perú</v>
      </c>
      <c r="D33" s="12">
        <v>-12.0929707</v>
      </c>
      <c r="E33" s="12">
        <v>-77.056827499999997</v>
      </c>
      <c r="F33" s="11" t="s">
        <v>113</v>
      </c>
      <c r="G33" s="11" t="s">
        <v>108</v>
      </c>
      <c r="H33" s="224" t="str">
        <f>VLOOKUP(G33,Hoja1!$C$3:$E$59,2,FALSE)</f>
        <v>AMBULATORIA</v>
      </c>
      <c r="I33" s="224">
        <f>VLOOKUP(G33,Hoja1!$C$3:$E$59,3,FALSE)</f>
        <v>7</v>
      </c>
      <c r="J33" s="13"/>
      <c r="K33" s="13" t="s">
        <v>17</v>
      </c>
      <c r="L33" s="13" t="s">
        <v>17</v>
      </c>
      <c r="M33" s="13" t="s">
        <v>17</v>
      </c>
      <c r="N33" s="13" t="s">
        <v>17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ht="12.7" customHeight="1">
      <c r="A34" s="11" t="s">
        <v>114</v>
      </c>
      <c r="B34" s="11" t="s">
        <v>115</v>
      </c>
      <c r="C34" s="11" t="str">
        <f t="shared" si="0"/>
        <v>CENTRO MÉDICO SANNA (CHACARILLA) Av. Primavera 336, Santiago de Surco Perú</v>
      </c>
      <c r="D34" s="12">
        <v>-12.111444000000001</v>
      </c>
      <c r="E34" s="12">
        <v>-76.990256299999999</v>
      </c>
      <c r="F34" s="11" t="s">
        <v>116</v>
      </c>
      <c r="G34" s="11" t="s">
        <v>108</v>
      </c>
      <c r="H34" s="224" t="str">
        <f>VLOOKUP(G34,Hoja1!$C$3:$E$59,2,FALSE)</f>
        <v>AMBULATORIA</v>
      </c>
      <c r="I34" s="224">
        <f>VLOOKUP(G34,Hoja1!$C$3:$E$59,3,FALSE)</f>
        <v>7</v>
      </c>
      <c r="J34" s="13"/>
      <c r="K34" s="13" t="s">
        <v>17</v>
      </c>
      <c r="L34" s="13" t="s">
        <v>17</v>
      </c>
      <c r="M34" s="13" t="s">
        <v>17</v>
      </c>
      <c r="N34" s="13" t="s">
        <v>17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ht="12.7" customHeight="1">
      <c r="A35" s="11" t="s">
        <v>117</v>
      </c>
      <c r="B35" s="11" t="s">
        <v>118</v>
      </c>
      <c r="C35" s="11" t="str">
        <f t="shared" si="0"/>
        <v>CENTRO MÉDICO SANNA (LA MOLINA) Av. Raúl Ferrero N° 1256, La Molina Perú</v>
      </c>
      <c r="D35" s="12">
        <v>-12.0902268</v>
      </c>
      <c r="E35" s="12">
        <v>-76.950589199999996</v>
      </c>
      <c r="F35" s="11" t="s">
        <v>116</v>
      </c>
      <c r="G35" s="11" t="s">
        <v>108</v>
      </c>
      <c r="H35" s="224" t="str">
        <f>VLOOKUP(G35,Hoja1!$C$3:$E$59,2,FALSE)</f>
        <v>AMBULATORIA</v>
      </c>
      <c r="I35" s="224">
        <f>VLOOKUP(G35,Hoja1!$C$3:$E$59,3,FALSE)</f>
        <v>7</v>
      </c>
      <c r="J35" s="13"/>
      <c r="K35" s="13" t="s">
        <v>17</v>
      </c>
      <c r="L35" s="13" t="s">
        <v>17</v>
      </c>
      <c r="M35" s="13" t="s">
        <v>17</v>
      </c>
      <c r="N35" s="13" t="s">
        <v>17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ht="12.7" customHeight="1">
      <c r="A36" s="11" t="s">
        <v>119</v>
      </c>
      <c r="B36" s="11" t="s">
        <v>120</v>
      </c>
      <c r="C36" s="11" t="str">
        <f t="shared" si="0"/>
        <v>CENTRO MÉDICO SANNA (MIRAFLORES) Av. Alfredo Benavides 1936, Miraflores  Perú</v>
      </c>
      <c r="D36" s="12">
        <v>-12.1273701</v>
      </c>
      <c r="E36" s="12">
        <v>-77.012260099999907</v>
      </c>
      <c r="F36" s="11" t="s">
        <v>116</v>
      </c>
      <c r="G36" s="11" t="s">
        <v>108</v>
      </c>
      <c r="H36" s="224" t="str">
        <f>VLOOKUP(G36,Hoja1!$C$3:$E$59,2,FALSE)</f>
        <v>AMBULATORIA</v>
      </c>
      <c r="I36" s="224">
        <f>VLOOKUP(G36,Hoja1!$C$3:$E$59,3,FALSE)</f>
        <v>7</v>
      </c>
      <c r="J36" s="13"/>
      <c r="K36" s="13" t="s">
        <v>17</v>
      </c>
      <c r="L36" s="13" t="s">
        <v>17</v>
      </c>
      <c r="M36" s="13" t="s">
        <v>17</v>
      </c>
      <c r="N36" s="13" t="s">
        <v>17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12.7" customHeight="1">
      <c r="A37" s="11" t="s">
        <v>121</v>
      </c>
      <c r="B37" s="11" t="s">
        <v>122</v>
      </c>
      <c r="C37" s="11" t="str">
        <f t="shared" si="0"/>
        <v>CLÍNICA DETECTA Av. Angamos 2688, Surquillo Perú</v>
      </c>
      <c r="D37" s="12">
        <v>-12.111682</v>
      </c>
      <c r="E37" s="12">
        <v>-76.995667999999995</v>
      </c>
      <c r="F37" s="11" t="s">
        <v>123</v>
      </c>
      <c r="G37" s="11" t="s">
        <v>124</v>
      </c>
      <c r="H37" s="224" t="str">
        <f>VLOOKUP(G37,Hoja1!$C$3:$E$59,2,FALSE)</f>
        <v>AMBULATORIA</v>
      </c>
      <c r="I37" s="224">
        <f>VLOOKUP(G37,Hoja1!$C$3:$E$59,3,FALSE)</f>
        <v>9</v>
      </c>
      <c r="J37" s="13"/>
      <c r="K37" s="13"/>
      <c r="L37" s="13" t="s">
        <v>17</v>
      </c>
      <c r="M37" s="13" t="s">
        <v>17</v>
      </c>
      <c r="N37" s="13" t="s">
        <v>17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ht="12.7" customHeight="1">
      <c r="A38" s="11" t="s">
        <v>125</v>
      </c>
      <c r="B38" s="11" t="s">
        <v>126</v>
      </c>
      <c r="C38" s="11" t="str">
        <f t="shared" si="0"/>
        <v>CLÍNICA INTERNACIONAL MDC (SAN ISIDRO) Av. P.º de la República 3058, San Isidro  Perú</v>
      </c>
      <c r="D38" s="12">
        <v>-12.0931306</v>
      </c>
      <c r="E38" s="12">
        <v>-77.023957199999998</v>
      </c>
      <c r="F38" s="11" t="s">
        <v>127</v>
      </c>
      <c r="G38" s="11" t="s">
        <v>128</v>
      </c>
      <c r="H38" s="224" t="str">
        <f>VLOOKUP(G38,Hoja1!$C$3:$E$59,2,FALSE)</f>
        <v>AMBULATORIA</v>
      </c>
      <c r="I38" s="224">
        <f>VLOOKUP(G38,Hoja1!$C$3:$E$59,3,FALSE)</f>
        <v>10</v>
      </c>
      <c r="J38" s="13"/>
      <c r="K38" s="13"/>
      <c r="L38" s="13"/>
      <c r="M38" s="13" t="s">
        <v>17</v>
      </c>
      <c r="N38" s="13" t="s">
        <v>17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12.7" customHeight="1">
      <c r="A39" s="11" t="s">
        <v>129</v>
      </c>
      <c r="B39" s="11" t="s">
        <v>130</v>
      </c>
      <c r="C39" s="11" t="str">
        <f t="shared" si="0"/>
        <v>CLÍNICA INTERNACIONAL (LIMA) Av. Inca Garcilaso de la Vega 1420, Cercado de Lima Perú</v>
      </c>
      <c r="D39" s="12">
        <v>-12.058484399999999</v>
      </c>
      <c r="E39" s="12">
        <v>-77.038381999999999</v>
      </c>
      <c r="F39" s="11" t="s">
        <v>127</v>
      </c>
      <c r="G39" s="11" t="s">
        <v>128</v>
      </c>
      <c r="H39" s="224" t="str">
        <f>VLOOKUP(G39,Hoja1!$C$3:$E$59,2,FALSE)</f>
        <v>AMBULATORIA</v>
      </c>
      <c r="I39" s="224">
        <f>VLOOKUP(G39,Hoja1!$C$3:$E$59,3,FALSE)</f>
        <v>10</v>
      </c>
      <c r="J39" s="13"/>
      <c r="K39" s="13"/>
      <c r="L39" s="13"/>
      <c r="M39" s="13" t="s">
        <v>17</v>
      </c>
      <c r="N39" s="13" t="s">
        <v>17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ht="12.7" customHeight="1">
      <c r="A40" s="11" t="s">
        <v>131</v>
      </c>
      <c r="B40" s="11" t="s">
        <v>132</v>
      </c>
      <c r="C40" s="11" t="str">
        <f t="shared" si="0"/>
        <v>CLÍNICA INTERNACIONAL (SAN BORJA) Av. Guardia Civil 385, San Borja Perú</v>
      </c>
      <c r="D40" s="12">
        <v>-12.092555600000001</v>
      </c>
      <c r="E40" s="12">
        <v>-77.008887899999905</v>
      </c>
      <c r="F40" s="11" t="s">
        <v>127</v>
      </c>
      <c r="G40" s="11" t="s">
        <v>128</v>
      </c>
      <c r="H40" s="224" t="str">
        <f>VLOOKUP(G40,Hoja1!$C$3:$E$59,2,FALSE)</f>
        <v>AMBULATORIA</v>
      </c>
      <c r="I40" s="224">
        <f>VLOOKUP(G40,Hoja1!$C$3:$E$59,3,FALSE)</f>
        <v>10</v>
      </c>
      <c r="J40" s="13"/>
      <c r="K40" s="13"/>
      <c r="L40" s="13"/>
      <c r="M40" s="13" t="s">
        <v>17</v>
      </c>
      <c r="N40" s="13" t="s">
        <v>17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2.7" customHeight="1">
      <c r="A41" s="11" t="s">
        <v>133</v>
      </c>
      <c r="B41" s="11" t="s">
        <v>134</v>
      </c>
      <c r="C41" s="11" t="str">
        <f t="shared" si="0"/>
        <v>CENTRO MÉDICO JOCKEY SALUD Av. Javier Prado Este 4200 Perú</v>
      </c>
      <c r="D41" s="12">
        <v>-12.0851241</v>
      </c>
      <c r="E41" s="12">
        <v>-76.977255299999996</v>
      </c>
      <c r="F41" s="11" t="s">
        <v>135</v>
      </c>
      <c r="G41" s="11" t="s">
        <v>128</v>
      </c>
      <c r="H41" s="224" t="str">
        <f>VLOOKUP(G41,Hoja1!$C$3:$E$59,2,FALSE)</f>
        <v>AMBULATORIA</v>
      </c>
      <c r="I41" s="224">
        <f>VLOOKUP(G41,Hoja1!$C$3:$E$59,3,FALSE)</f>
        <v>10</v>
      </c>
      <c r="J41" s="13"/>
      <c r="K41" s="13"/>
      <c r="L41" s="13"/>
      <c r="M41" s="13" t="s">
        <v>17</v>
      </c>
      <c r="N41" s="13" t="s">
        <v>17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ht="12.7" customHeight="1">
      <c r="A42" s="11" t="s">
        <v>136</v>
      </c>
      <c r="B42" s="11" t="s">
        <v>137</v>
      </c>
      <c r="C42" s="11" t="str">
        <f t="shared" si="0"/>
        <v>CENTRO MÉDICO PEDIÁTRICO MEDIKIDS Av. Caminos del Inca 1670, Santiago de Surco Perú</v>
      </c>
      <c r="D42" s="12">
        <v>-12.126783400000001</v>
      </c>
      <c r="E42" s="12">
        <v>-76.981953199999893</v>
      </c>
      <c r="F42" s="11" t="s">
        <v>138</v>
      </c>
      <c r="G42" s="11" t="s">
        <v>128</v>
      </c>
      <c r="H42" s="224" t="str">
        <f>VLOOKUP(G42,Hoja1!$C$3:$E$59,2,FALSE)</f>
        <v>AMBULATORIA</v>
      </c>
      <c r="I42" s="224">
        <f>VLOOKUP(G42,Hoja1!$C$3:$E$59,3,FALSE)</f>
        <v>10</v>
      </c>
      <c r="J42" s="13"/>
      <c r="K42" s="13"/>
      <c r="L42" s="13"/>
      <c r="M42" s="13" t="s">
        <v>17</v>
      </c>
      <c r="N42" s="13" t="s">
        <v>17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2.7" customHeight="1">
      <c r="A43" s="11" t="s">
        <v>139</v>
      </c>
      <c r="B43" s="11" t="s">
        <v>140</v>
      </c>
      <c r="C43" s="11" t="str">
        <f t="shared" si="0"/>
        <v>CLÍNICA SANNA EL GOLF Av. Aurelio Miró Quesada 1030, San Isidro Perú</v>
      </c>
      <c r="D43" s="12">
        <v>-12.0989153</v>
      </c>
      <c r="E43" s="12">
        <v>-77.051388899999907</v>
      </c>
      <c r="F43" s="11" t="s">
        <v>116</v>
      </c>
      <c r="G43" s="11" t="s">
        <v>128</v>
      </c>
      <c r="H43" s="224" t="str">
        <f>VLOOKUP(G43,Hoja1!$C$3:$E$59,2,FALSE)</f>
        <v>AMBULATORIA</v>
      </c>
      <c r="I43" s="224">
        <f>VLOOKUP(G43,Hoja1!$C$3:$E$59,3,FALSE)</f>
        <v>10</v>
      </c>
      <c r="J43" s="13"/>
      <c r="K43" s="13"/>
      <c r="L43" s="13"/>
      <c r="M43" s="13" t="s">
        <v>17</v>
      </c>
      <c r="N43" s="13" t="s">
        <v>17</v>
      </c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ht="12.7" customHeight="1">
      <c r="A44" s="11" t="s">
        <v>141</v>
      </c>
      <c r="B44" s="11" t="s">
        <v>142</v>
      </c>
      <c r="C44" s="11" t="str">
        <f t="shared" si="0"/>
        <v>CLÍNICA INTERNACIONAL MDC (SURCO) Av, El Polo 461, Santiago de Surco Perú</v>
      </c>
      <c r="D44" s="12">
        <v>-12.1039376</v>
      </c>
      <c r="E44" s="12">
        <v>-76.972823300000002</v>
      </c>
      <c r="F44" s="11" t="s">
        <v>127</v>
      </c>
      <c r="G44" s="11" t="s">
        <v>128</v>
      </c>
      <c r="H44" s="224" t="str">
        <f>VLOOKUP(G44,Hoja1!$C$3:$E$59,2,FALSE)</f>
        <v>AMBULATORIA</v>
      </c>
      <c r="I44" s="224">
        <f>VLOOKUP(G44,Hoja1!$C$3:$E$59,3,FALSE)</f>
        <v>10</v>
      </c>
      <c r="J44" s="13"/>
      <c r="K44" s="13"/>
      <c r="L44" s="13"/>
      <c r="M44" s="13" t="s">
        <v>17</v>
      </c>
      <c r="N44" s="13" t="s">
        <v>17</v>
      </c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12.7" customHeight="1">
      <c r="A45" s="11" t="s">
        <v>143</v>
      </c>
      <c r="B45" s="11" t="s">
        <v>144</v>
      </c>
      <c r="C45" s="11" t="str">
        <f t="shared" si="0"/>
        <v>CLÍNICA SANTA ISABEL Av. Guardia Civil 135, San Borja  Perú</v>
      </c>
      <c r="D45" s="12">
        <v>-12.089416999999999</v>
      </c>
      <c r="E45" s="12">
        <v>-77.007100600000001</v>
      </c>
      <c r="F45" s="11" t="s">
        <v>145</v>
      </c>
      <c r="G45" s="11" t="s">
        <v>146</v>
      </c>
      <c r="H45" s="224" t="str">
        <f>VLOOKUP(G45,Hoja1!$C$3:$E$59,2,FALSE)</f>
        <v>AMBULATORIA</v>
      </c>
      <c r="I45" s="224">
        <f>VLOOKUP(G45,Hoja1!$C$3:$E$59,3,FALSE)</f>
        <v>11</v>
      </c>
      <c r="J45" s="13"/>
      <c r="K45" s="13"/>
      <c r="L45" s="13"/>
      <c r="M45" s="13" t="s">
        <v>17</v>
      </c>
      <c r="N45" s="13" t="s">
        <v>17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ht="12.7" customHeight="1">
      <c r="A46" s="11" t="s">
        <v>147</v>
      </c>
      <c r="B46" s="11" t="s">
        <v>148</v>
      </c>
      <c r="C46" s="11" t="str">
        <f t="shared" si="0"/>
        <v>CLÍNICA SAN PABLO (SURCO) El Polo 789, Santiago de Surco Perú</v>
      </c>
      <c r="D46" s="12">
        <v>-12.100186600000001</v>
      </c>
      <c r="E46" s="12">
        <v>-76.971462599999995</v>
      </c>
      <c r="F46" s="11" t="s">
        <v>99</v>
      </c>
      <c r="G46" s="11" t="s">
        <v>146</v>
      </c>
      <c r="H46" s="224" t="str">
        <f>VLOOKUP(G46,Hoja1!$C$3:$E$59,2,FALSE)</f>
        <v>AMBULATORIA</v>
      </c>
      <c r="I46" s="224">
        <f>VLOOKUP(G46,Hoja1!$C$3:$E$59,3,FALSE)</f>
        <v>11</v>
      </c>
      <c r="J46" s="13"/>
      <c r="K46" s="13"/>
      <c r="L46" s="13"/>
      <c r="M46" s="13" t="s">
        <v>17</v>
      </c>
      <c r="N46" s="13" t="s">
        <v>17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12.7" customHeight="1">
      <c r="A47" s="11" t="s">
        <v>149</v>
      </c>
      <c r="B47" s="11" t="s">
        <v>150</v>
      </c>
      <c r="C47" s="11" t="str">
        <f t="shared" si="0"/>
        <v>CLÍNICA TEZZA El Polo 570, Santiago de Surco Perú</v>
      </c>
      <c r="D47" s="12">
        <v>-12.103294200000001</v>
      </c>
      <c r="E47" s="12">
        <v>-76.9718807</v>
      </c>
      <c r="F47" s="11" t="s">
        <v>151</v>
      </c>
      <c r="G47" s="11" t="s">
        <v>146</v>
      </c>
      <c r="H47" s="224" t="str">
        <f>VLOOKUP(G47,Hoja1!$C$3:$E$59,2,FALSE)</f>
        <v>AMBULATORIA</v>
      </c>
      <c r="I47" s="224">
        <f>VLOOKUP(G47,Hoja1!$C$3:$E$59,3,FALSE)</f>
        <v>11</v>
      </c>
      <c r="J47" s="13"/>
      <c r="K47" s="13"/>
      <c r="L47" s="13"/>
      <c r="M47" s="13" t="s">
        <v>17</v>
      </c>
      <c r="N47" s="13" t="s">
        <v>17</v>
      </c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ht="12.7" customHeight="1">
      <c r="A48" s="11" t="s">
        <v>152</v>
      </c>
      <c r="B48" s="11" t="s">
        <v>153</v>
      </c>
      <c r="C48" s="11" t="str">
        <f t="shared" si="0"/>
        <v>CLÍNICA RICARDO PALMA (SAN ISIDRO) Av. Javier Prado Este 1066, San Isidro Perú</v>
      </c>
      <c r="D48" s="12">
        <v>-12.0907032</v>
      </c>
      <c r="E48" s="12">
        <v>-77.018286599999996</v>
      </c>
      <c r="F48" s="11" t="s">
        <v>154</v>
      </c>
      <c r="G48" s="11" t="s">
        <v>155</v>
      </c>
      <c r="H48" s="224" t="str">
        <f>VLOOKUP(G48,Hoja1!$C$3:$E$59,2,FALSE)</f>
        <v>AMBULATORIA</v>
      </c>
      <c r="I48" s="224">
        <f>VLOOKUP(G48,Hoja1!$C$3:$E$59,3,FALSE)</f>
        <v>12</v>
      </c>
      <c r="J48" s="13"/>
      <c r="K48" s="13"/>
      <c r="L48" s="13"/>
      <c r="M48" s="13" t="s">
        <v>17</v>
      </c>
      <c r="N48" s="13" t="s">
        <v>17</v>
      </c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12.7" customHeight="1">
      <c r="A49" s="11" t="s">
        <v>156</v>
      </c>
      <c r="B49" s="11" t="s">
        <v>157</v>
      </c>
      <c r="C49" s="11" t="str">
        <f t="shared" si="0"/>
        <v>CLÍNICA ANGLOAMERICANA (LA MOLINA) Av. la Fontana 362, La Molina Perú</v>
      </c>
      <c r="D49" s="12">
        <v>-12.0743942</v>
      </c>
      <c r="E49" s="12">
        <v>-76.956008099999906</v>
      </c>
      <c r="F49" s="11" t="s">
        <v>158</v>
      </c>
      <c r="G49" s="11" t="s">
        <v>159</v>
      </c>
      <c r="H49" s="224" t="str">
        <f>VLOOKUP(G49,Hoja1!$C$3:$E$59,2,FALSE)</f>
        <v>AMBULATORIA</v>
      </c>
      <c r="I49" s="224">
        <f>VLOOKUP(G49,Hoja1!$C$3:$E$59,3,FALSE)</f>
        <v>13</v>
      </c>
      <c r="J49" s="13"/>
      <c r="K49" s="13"/>
      <c r="L49" s="13"/>
      <c r="M49" s="13"/>
      <c r="N49" s="13" t="s">
        <v>17</v>
      </c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ht="12.7" customHeight="1">
      <c r="A50" s="11" t="s">
        <v>160</v>
      </c>
      <c r="B50" s="11" t="s">
        <v>161</v>
      </c>
      <c r="C50" s="11" t="str">
        <f t="shared" si="0"/>
        <v>CLÍNICA ANGLOAMERICANA (MIRAFLORES) C. Alfredo Salazar 350 Perú</v>
      </c>
      <c r="D50" s="12">
        <v>-12.109555</v>
      </c>
      <c r="E50" s="12">
        <v>-77.039260999999996</v>
      </c>
      <c r="F50" s="11" t="s">
        <v>162</v>
      </c>
      <c r="G50" s="11" t="s">
        <v>159</v>
      </c>
      <c r="H50" s="224" t="str">
        <f>VLOOKUP(G50,Hoja1!$C$3:$E$59,2,FALSE)</f>
        <v>AMBULATORIA</v>
      </c>
      <c r="I50" s="224">
        <f>VLOOKUP(G50,Hoja1!$C$3:$E$59,3,FALSE)</f>
        <v>13</v>
      </c>
      <c r="J50" s="13"/>
      <c r="K50" s="13"/>
      <c r="L50" s="13"/>
      <c r="M50" s="13"/>
      <c r="N50" s="13" t="s">
        <v>17</v>
      </c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ht="12.7" customHeight="1">
      <c r="A51" s="11" t="s">
        <v>163</v>
      </c>
      <c r="B51" s="11" t="s">
        <v>164</v>
      </c>
      <c r="C51" s="11" t="str">
        <f t="shared" si="0"/>
        <v>CLÍNICA SAN FELIPE (LA MOLINA) Av. Javier Prado Este 4841, La Molina Perú</v>
      </c>
      <c r="D51" s="12">
        <v>-12.082323000000001</v>
      </c>
      <c r="E51" s="12">
        <v>-76.9691543</v>
      </c>
      <c r="F51" s="11" t="s">
        <v>165</v>
      </c>
      <c r="G51" s="11" t="s">
        <v>159</v>
      </c>
      <c r="H51" s="224" t="str">
        <f>VLOOKUP(G51,Hoja1!$C$3:$E$59,2,FALSE)</f>
        <v>AMBULATORIA</v>
      </c>
      <c r="I51" s="224">
        <f>VLOOKUP(G51,Hoja1!$C$3:$E$59,3,FALSE)</f>
        <v>13</v>
      </c>
      <c r="J51" s="13"/>
      <c r="K51" s="13"/>
      <c r="L51" s="13"/>
      <c r="M51" s="13"/>
      <c r="N51" s="13" t="s">
        <v>17</v>
      </c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ht="12.7" customHeight="1">
      <c r="A52" s="11" t="s">
        <v>166</v>
      </c>
      <c r="B52" s="11" t="s">
        <v>167</v>
      </c>
      <c r="C52" s="11" t="str">
        <f t="shared" si="0"/>
        <v>CLÍNICA SAN FELIPE (JESÚS MARÍA) Av. Gregorio Escobedo 650, Jesús María Perú</v>
      </c>
      <c r="D52" s="12">
        <v>-12.0859785</v>
      </c>
      <c r="E52" s="12">
        <v>-77.054458299999993</v>
      </c>
      <c r="F52" s="11" t="s">
        <v>165</v>
      </c>
      <c r="G52" s="11" t="s">
        <v>159</v>
      </c>
      <c r="H52" s="224" t="str">
        <f>VLOOKUP(G52,Hoja1!$C$3:$E$59,2,FALSE)</f>
        <v>AMBULATORIA</v>
      </c>
      <c r="I52" s="224">
        <f>VLOOKUP(G52,Hoja1!$C$3:$E$59,3,FALSE)</f>
        <v>13</v>
      </c>
      <c r="J52" s="13"/>
      <c r="K52" s="13"/>
      <c r="L52" s="13"/>
      <c r="M52" s="13"/>
      <c r="N52" s="13" t="s">
        <v>17</v>
      </c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ht="12.7" customHeight="1">
      <c r="A53" s="11" t="s">
        <v>168</v>
      </c>
      <c r="B53" s="11" t="s">
        <v>169</v>
      </c>
      <c r="C53" s="11" t="str">
        <f t="shared" si="0"/>
        <v>CLÍNICA DELGADO Calle General Borgoño, Miraflores 15074 Perú</v>
      </c>
      <c r="D53" s="12">
        <v>-12.1132145</v>
      </c>
      <c r="E53" s="12">
        <v>-77.032958100000002</v>
      </c>
      <c r="F53" s="11" t="s">
        <v>170</v>
      </c>
      <c r="G53" s="11" t="s">
        <v>159</v>
      </c>
      <c r="H53" s="224" t="str">
        <f>VLOOKUP(G53,Hoja1!$C$3:$E$59,2,FALSE)</f>
        <v>AMBULATORIA</v>
      </c>
      <c r="I53" s="224">
        <f>VLOOKUP(G53,Hoja1!$C$3:$E$59,3,FALSE)</f>
        <v>13</v>
      </c>
      <c r="J53" s="13"/>
      <c r="K53" s="13"/>
      <c r="L53" s="13"/>
      <c r="M53" s="13"/>
      <c r="N53" s="13" t="s">
        <v>17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 ht="12.7" customHeight="1">
      <c r="A54" s="11" t="s">
        <v>33</v>
      </c>
      <c r="B54" s="11" t="s">
        <v>34</v>
      </c>
      <c r="C54" s="11" t="str">
        <f t="shared" si="0"/>
        <v>CLÍNICA AUNA BELLAVISTA Jirón las Gaviotas 207, Bellavista Perú</v>
      </c>
      <c r="D54" s="12">
        <v>-12.0577717</v>
      </c>
      <c r="E54" s="12">
        <v>-77.096675899999994</v>
      </c>
      <c r="F54" s="11" t="s">
        <v>35</v>
      </c>
      <c r="G54" s="11" t="s">
        <v>171</v>
      </c>
      <c r="H54" s="224" t="str">
        <f>VLOOKUP(G54,Hoja1!$C$3:$E$59,2,FALSE)</f>
        <v>HOSPITALARIA</v>
      </c>
      <c r="I54" s="224">
        <f>VLOOKUP(G54,Hoja1!$C$3:$E$59,3,FALSE)</f>
        <v>1</v>
      </c>
      <c r="J54" s="13" t="s">
        <v>17</v>
      </c>
      <c r="K54" s="13" t="s">
        <v>17</v>
      </c>
      <c r="L54" s="13" t="s">
        <v>17</v>
      </c>
      <c r="M54" s="13" t="s">
        <v>17</v>
      </c>
      <c r="N54" s="13" t="s">
        <v>17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 ht="12.7" customHeight="1">
      <c r="A55" s="11" t="s">
        <v>39</v>
      </c>
      <c r="B55" s="11" t="s">
        <v>40</v>
      </c>
      <c r="C55" s="11" t="str">
        <f t="shared" si="0"/>
        <v>CLÍNICA LOS ANDES (MIRAFLORES) Asuncion 177, Miraflores Perú</v>
      </c>
      <c r="D55" s="12">
        <v>-12.1048217</v>
      </c>
      <c r="E55" s="12">
        <v>-77.032102100000003</v>
      </c>
      <c r="F55" s="11" t="s">
        <v>41</v>
      </c>
      <c r="G55" s="11" t="s">
        <v>171</v>
      </c>
      <c r="H55" s="224" t="str">
        <f>VLOOKUP(G55,Hoja1!$C$3:$E$59,2,FALSE)</f>
        <v>HOSPITALARIA</v>
      </c>
      <c r="I55" s="224">
        <f>VLOOKUP(G55,Hoja1!$C$3:$E$59,3,FALSE)</f>
        <v>1</v>
      </c>
      <c r="J55" s="13" t="s">
        <v>17</v>
      </c>
      <c r="K55" s="13" t="s">
        <v>17</v>
      </c>
      <c r="L55" s="13" t="s">
        <v>17</v>
      </c>
      <c r="M55" s="13" t="s">
        <v>17</v>
      </c>
      <c r="N55" s="13" t="s">
        <v>17</v>
      </c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ht="12.7" customHeight="1">
      <c r="A56" s="11" t="s">
        <v>30</v>
      </c>
      <c r="B56" s="11" t="s">
        <v>31</v>
      </c>
      <c r="C56" s="11" t="str">
        <f t="shared" si="0"/>
        <v>CLÍNICA SAN JUAN BAUTISTA Av. Próceres de la Independencia 1764, San Juan de Lurigancho Perú</v>
      </c>
      <c r="D56" s="12">
        <v>-12.0040406</v>
      </c>
      <c r="E56" s="12">
        <v>-77.006687799999995</v>
      </c>
      <c r="F56" s="11" t="s">
        <v>32</v>
      </c>
      <c r="G56" s="11" t="s">
        <v>171</v>
      </c>
      <c r="H56" s="224" t="str">
        <f>VLOOKUP(G56,Hoja1!$C$3:$E$59,2,FALSE)</f>
        <v>HOSPITALARIA</v>
      </c>
      <c r="I56" s="224">
        <f>VLOOKUP(G56,Hoja1!$C$3:$E$59,3,FALSE)</f>
        <v>1</v>
      </c>
      <c r="J56" s="13" t="s">
        <v>17</v>
      </c>
      <c r="K56" s="13" t="s">
        <v>17</v>
      </c>
      <c r="L56" s="13" t="s">
        <v>17</v>
      </c>
      <c r="M56" s="13" t="s">
        <v>17</v>
      </c>
      <c r="N56" s="13" t="s">
        <v>17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ht="12.7" customHeight="1">
      <c r="A57" s="11" t="s">
        <v>55</v>
      </c>
      <c r="B57" s="11" t="s">
        <v>56</v>
      </c>
      <c r="C57" s="11" t="str">
        <f t="shared" si="0"/>
        <v>CLÍNICA MONTEFIORI Av. Separadora Industrial 1820 Urb, La Molina Perú</v>
      </c>
      <c r="D57" s="12">
        <v>-12.0654591</v>
      </c>
      <c r="E57" s="12">
        <v>-76.965987699999999</v>
      </c>
      <c r="F57" s="11" t="s">
        <v>57</v>
      </c>
      <c r="G57" s="11" t="s">
        <v>172</v>
      </c>
      <c r="H57" s="224" t="str">
        <f>VLOOKUP(G57,Hoja1!$C$3:$E$59,2,FALSE)</f>
        <v>HOSPITALARIA</v>
      </c>
      <c r="I57" s="224">
        <f>VLOOKUP(G57,Hoja1!$C$3:$E$59,3,FALSE)</f>
        <v>2</v>
      </c>
      <c r="J57" s="13" t="s">
        <v>17</v>
      </c>
      <c r="K57" s="13" t="s">
        <v>17</v>
      </c>
      <c r="L57" s="13" t="s">
        <v>17</v>
      </c>
      <c r="M57" s="13" t="s">
        <v>17</v>
      </c>
      <c r="N57" s="13" t="s">
        <v>17</v>
      </c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ht="12.7" customHeight="1">
      <c r="A58" s="11" t="s">
        <v>24</v>
      </c>
      <c r="B58" s="11" t="s">
        <v>25</v>
      </c>
      <c r="C58" s="11" t="str">
        <f t="shared" si="0"/>
        <v>CLÍNICA MAISON DE SANTÉ (LIMA) Jirón Miguel Aljovin 222, Cercado de Lima Perú</v>
      </c>
      <c r="D58" s="12">
        <v>-12.0575636</v>
      </c>
      <c r="E58" s="12">
        <v>-77.033819399999999</v>
      </c>
      <c r="F58" s="11" t="s">
        <v>26</v>
      </c>
      <c r="G58" s="11" t="s">
        <v>172</v>
      </c>
      <c r="H58" s="224" t="str">
        <f>VLOOKUP(G58,Hoja1!$C$3:$E$59,2,FALSE)</f>
        <v>HOSPITALARIA</v>
      </c>
      <c r="I58" s="224">
        <f>VLOOKUP(G58,Hoja1!$C$3:$E$59,3,FALSE)</f>
        <v>2</v>
      </c>
      <c r="J58" s="13" t="s">
        <v>17</v>
      </c>
      <c r="K58" s="13" t="s">
        <v>17</v>
      </c>
      <c r="L58" s="13" t="s">
        <v>17</v>
      </c>
      <c r="M58" s="13" t="s">
        <v>17</v>
      </c>
      <c r="N58" s="13" t="s">
        <v>17</v>
      </c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ht="12.7" customHeight="1">
      <c r="A59" s="11" t="s">
        <v>52</v>
      </c>
      <c r="B59" s="11" t="s">
        <v>53</v>
      </c>
      <c r="C59" s="11" t="str">
        <f t="shared" si="0"/>
        <v>CLÍNICA PROVIDENCIA C. Carlos Gonzalez 250, San Miguel Perú</v>
      </c>
      <c r="D59" s="12">
        <v>-12.075084199999999</v>
      </c>
      <c r="E59" s="12">
        <v>-77.091399999999993</v>
      </c>
      <c r="F59" s="11" t="s">
        <v>54</v>
      </c>
      <c r="G59" s="11" t="s">
        <v>172</v>
      </c>
      <c r="H59" s="224" t="str">
        <f>VLOOKUP(G59,Hoja1!$C$3:$E$59,2,FALSE)</f>
        <v>HOSPITALARIA</v>
      </c>
      <c r="I59" s="224">
        <f>VLOOKUP(G59,Hoja1!$C$3:$E$59,3,FALSE)</f>
        <v>2</v>
      </c>
      <c r="J59" s="13" t="s">
        <v>17</v>
      </c>
      <c r="K59" s="13" t="s">
        <v>17</v>
      </c>
      <c r="L59" s="13" t="s">
        <v>17</v>
      </c>
      <c r="M59" s="13" t="s">
        <v>17</v>
      </c>
      <c r="N59" s="13" t="s">
        <v>17</v>
      </c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ht="12.7" customHeight="1">
      <c r="A60" s="11" t="s">
        <v>60</v>
      </c>
      <c r="B60" s="11" t="s">
        <v>61</v>
      </c>
      <c r="C60" s="11" t="str">
        <f t="shared" si="0"/>
        <v>CENTRO MÉDICO SAN JUDAS TADEO Av. Gral. Trinidad Moran N° 639, Lince Perú</v>
      </c>
      <c r="D60" s="12">
        <v>-12.0899211</v>
      </c>
      <c r="E60" s="12">
        <v>-77.038562599999906</v>
      </c>
      <c r="F60" s="11" t="s">
        <v>62</v>
      </c>
      <c r="G60" s="11" t="s">
        <v>172</v>
      </c>
      <c r="H60" s="224" t="str">
        <f>VLOOKUP(G60,Hoja1!$C$3:$E$59,2,FALSE)</f>
        <v>HOSPITALARIA</v>
      </c>
      <c r="I60" s="224">
        <f>VLOOKUP(G60,Hoja1!$C$3:$E$59,3,FALSE)</f>
        <v>2</v>
      </c>
      <c r="J60" s="13" t="s">
        <v>17</v>
      </c>
      <c r="K60" s="13" t="s">
        <v>17</v>
      </c>
      <c r="L60" s="13" t="s">
        <v>17</v>
      </c>
      <c r="M60" s="13" t="s">
        <v>17</v>
      </c>
      <c r="N60" s="13" t="s">
        <v>17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 ht="12.7" customHeight="1">
      <c r="A61" s="11" t="s">
        <v>27</v>
      </c>
      <c r="B61" s="11" t="s">
        <v>28</v>
      </c>
      <c r="C61" s="11" t="str">
        <f t="shared" si="0"/>
        <v>CLÍNICA SANTA MARTHA DEL SUR Avenida, Av. Belisario Suarez 998, San Juan de Miraflores Perú</v>
      </c>
      <c r="D61" s="12">
        <v>-12.163131099999999</v>
      </c>
      <c r="E61" s="12">
        <v>-76.965344599999995</v>
      </c>
      <c r="F61" s="11" t="s">
        <v>29</v>
      </c>
      <c r="G61" s="11" t="s">
        <v>172</v>
      </c>
      <c r="H61" s="224" t="str">
        <f>VLOOKUP(G61,Hoja1!$C$3:$E$59,2,FALSE)</f>
        <v>HOSPITALARIA</v>
      </c>
      <c r="I61" s="224">
        <f>VLOOKUP(G61,Hoja1!$C$3:$E$59,3,FALSE)</f>
        <v>2</v>
      </c>
      <c r="J61" s="13" t="s">
        <v>17</v>
      </c>
      <c r="K61" s="13" t="s">
        <v>17</v>
      </c>
      <c r="L61" s="13" t="s">
        <v>17</v>
      </c>
      <c r="M61" s="13" t="s">
        <v>17</v>
      </c>
      <c r="N61" s="13" t="s">
        <v>17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 ht="12.7" customHeight="1">
      <c r="A62" s="11" t="s">
        <v>13</v>
      </c>
      <c r="B62" s="11" t="s">
        <v>14</v>
      </c>
      <c r="C62" s="11" t="str">
        <f t="shared" si="0"/>
        <v>CLÍNICA JESÚS DEL NORTE Av. Carlos Izaguirre 153, Independencia Perú</v>
      </c>
      <c r="D62" s="12">
        <v>-11.989796699999999</v>
      </c>
      <c r="E62" s="12">
        <v>-77.058773099999996</v>
      </c>
      <c r="F62" s="11" t="s">
        <v>15</v>
      </c>
      <c r="G62" s="11" t="s">
        <v>172</v>
      </c>
      <c r="H62" s="224" t="str">
        <f>VLOOKUP(G62,Hoja1!$C$3:$E$59,2,FALSE)</f>
        <v>HOSPITALARIA</v>
      </c>
      <c r="I62" s="224">
        <f>VLOOKUP(G62,Hoja1!$C$3:$E$59,3,FALSE)</f>
        <v>2</v>
      </c>
      <c r="J62" s="13" t="s">
        <v>17</v>
      </c>
      <c r="K62" s="13" t="s">
        <v>17</v>
      </c>
      <c r="L62" s="13" t="s">
        <v>17</v>
      </c>
      <c r="M62" s="13" t="s">
        <v>17</v>
      </c>
      <c r="N62" s="13" t="s">
        <v>17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ht="12.7" customHeight="1">
      <c r="A63" s="11" t="s">
        <v>45</v>
      </c>
      <c r="B63" s="11" t="s">
        <v>46</v>
      </c>
      <c r="C63" s="11" t="str">
        <f t="shared" si="0"/>
        <v>CLÍNICA CENTENARIO PERUANO JAPONESA Av. Paso de Los Andes 675, Pueblo Libre Perú</v>
      </c>
      <c r="D63" s="12">
        <v>-12.0731243</v>
      </c>
      <c r="E63" s="12">
        <v>-77.059128000000001</v>
      </c>
      <c r="F63" s="11" t="s">
        <v>47</v>
      </c>
      <c r="G63" s="11" t="s">
        <v>173</v>
      </c>
      <c r="H63" s="224" t="str">
        <f>VLOOKUP(G63,Hoja1!$C$3:$E$59,2,FALSE)</f>
        <v>HOSPITALARIA</v>
      </c>
      <c r="I63" s="224">
        <f>VLOOKUP(G63,Hoja1!$C$3:$E$59,3,FALSE)</f>
        <v>3</v>
      </c>
      <c r="J63" s="13" t="s">
        <v>17</v>
      </c>
      <c r="K63" s="13" t="s">
        <v>17</v>
      </c>
      <c r="L63" s="13" t="s">
        <v>17</v>
      </c>
      <c r="M63" s="13" t="s">
        <v>17</v>
      </c>
      <c r="N63" s="13" t="s">
        <v>17</v>
      </c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12.7" customHeight="1">
      <c r="A64" s="11" t="s">
        <v>18</v>
      </c>
      <c r="B64" s="11" t="s">
        <v>19</v>
      </c>
      <c r="C64" s="11" t="str">
        <f t="shared" si="0"/>
        <v>CLÍNICA VESALIO Jr. Joseph Thompson #140, San Borja Perú</v>
      </c>
      <c r="D64" s="12">
        <v>-12.106296199999999</v>
      </c>
      <c r="E64" s="12">
        <v>-77.007425299999994</v>
      </c>
      <c r="F64" s="11" t="s">
        <v>20</v>
      </c>
      <c r="G64" s="11" t="s">
        <v>173</v>
      </c>
      <c r="H64" s="224" t="str">
        <f>VLOOKUP(G64,Hoja1!$C$3:$E$59,2,FALSE)</f>
        <v>HOSPITALARIA</v>
      </c>
      <c r="I64" s="224">
        <f>VLOOKUP(G64,Hoja1!$C$3:$E$59,3,FALSE)</f>
        <v>3</v>
      </c>
      <c r="J64" s="13" t="s">
        <v>17</v>
      </c>
      <c r="K64" s="13" t="s">
        <v>17</v>
      </c>
      <c r="L64" s="13" t="s">
        <v>17</v>
      </c>
      <c r="M64" s="13" t="s">
        <v>17</v>
      </c>
      <c r="N64" s="13" t="s">
        <v>17</v>
      </c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ht="12.7" customHeight="1">
      <c r="A65" s="11" t="s">
        <v>21</v>
      </c>
      <c r="B65" s="11" t="s">
        <v>22</v>
      </c>
      <c r="C65" s="11" t="str">
        <f t="shared" si="0"/>
        <v>CLÍNICA SAN GABRIEL Av. la Marina 2955, San MigueL Perú</v>
      </c>
      <c r="D65" s="12">
        <v>-12.076600300000001</v>
      </c>
      <c r="E65" s="12">
        <v>-77.095792099999997</v>
      </c>
      <c r="F65" s="11" t="s">
        <v>23</v>
      </c>
      <c r="G65" s="11" t="s">
        <v>173</v>
      </c>
      <c r="H65" s="224" t="str">
        <f>VLOOKUP(G65,Hoja1!$C$3:$E$59,2,FALSE)</f>
        <v>HOSPITALARIA</v>
      </c>
      <c r="I65" s="224">
        <f>VLOOKUP(G65,Hoja1!$C$3:$E$59,3,FALSE)</f>
        <v>3</v>
      </c>
      <c r="J65" s="13" t="s">
        <v>17</v>
      </c>
      <c r="K65" s="13" t="s">
        <v>17</v>
      </c>
      <c r="L65" s="13" t="s">
        <v>17</v>
      </c>
      <c r="M65" s="13" t="s">
        <v>17</v>
      </c>
      <c r="N65" s="13" t="s">
        <v>17</v>
      </c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ht="12.7" customHeight="1">
      <c r="A66" s="11" t="s">
        <v>63</v>
      </c>
      <c r="B66" s="11" t="s">
        <v>64</v>
      </c>
      <c r="C66" s="11" t="str">
        <f t="shared" si="0"/>
        <v>CLÍNICA GOOD HOPE Malecón Balta 956, Miraflores Perú</v>
      </c>
      <c r="D66" s="12">
        <v>-12.1254255</v>
      </c>
      <c r="E66" s="12">
        <v>-77.034347299999993</v>
      </c>
      <c r="F66" s="11" t="s">
        <v>65</v>
      </c>
      <c r="G66" s="11" t="s">
        <v>173</v>
      </c>
      <c r="H66" s="224" t="str">
        <f>VLOOKUP(G66,Hoja1!$C$3:$E$59,2,FALSE)</f>
        <v>HOSPITALARIA</v>
      </c>
      <c r="I66" s="224">
        <f>VLOOKUP(G66,Hoja1!$C$3:$E$59,3,FALSE)</f>
        <v>3</v>
      </c>
      <c r="J66" s="13" t="s">
        <v>17</v>
      </c>
      <c r="K66" s="13" t="s">
        <v>17</v>
      </c>
      <c r="L66" s="13" t="s">
        <v>17</v>
      </c>
      <c r="M66" s="13" t="s">
        <v>17</v>
      </c>
      <c r="N66" s="13" t="s">
        <v>17</v>
      </c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2.7" customHeight="1">
      <c r="A67" s="11" t="s">
        <v>49</v>
      </c>
      <c r="B67" s="11" t="s">
        <v>50</v>
      </c>
      <c r="C67" s="11" t="str">
        <f t="shared" si="0"/>
        <v>CLÍNICA STELLA MARIS Av. Paso de Los Andes 923, Pueblo Libre Perú</v>
      </c>
      <c r="D67" s="12">
        <v>-12.0712163</v>
      </c>
      <c r="E67" s="12">
        <v>-77.058736499999995</v>
      </c>
      <c r="F67" s="11" t="s">
        <v>51</v>
      </c>
      <c r="G67" s="11" t="s">
        <v>173</v>
      </c>
      <c r="H67" s="224" t="str">
        <f>VLOOKUP(G67,Hoja1!$C$3:$E$59,2,FALSE)</f>
        <v>HOSPITALARIA</v>
      </c>
      <c r="I67" s="224">
        <f>VLOOKUP(G67,Hoja1!$C$3:$E$59,3,FALSE)</f>
        <v>3</v>
      </c>
      <c r="J67" s="13" t="s">
        <v>17</v>
      </c>
      <c r="K67" s="13" t="s">
        <v>17</v>
      </c>
      <c r="L67" s="13" t="s">
        <v>17</v>
      </c>
      <c r="M67" s="13" t="s">
        <v>17</v>
      </c>
      <c r="N67" s="13" t="s">
        <v>17</v>
      </c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2.7" customHeight="1">
      <c r="A68" s="11" t="s">
        <v>70</v>
      </c>
      <c r="B68" s="11" t="s">
        <v>71</v>
      </c>
      <c r="C68" s="11" t="str">
        <f t="shared" si="0"/>
        <v>CLÍNICA CAYETANO HEREDIA (SAN MARTÍN DE PORRES) Av. Honorio Delgado 370, San Martín de Porres Perú</v>
      </c>
      <c r="D68" s="12">
        <v>-12.0235377</v>
      </c>
      <c r="E68" s="12">
        <v>-77.056092199999995</v>
      </c>
      <c r="F68" s="11" t="s">
        <v>72</v>
      </c>
      <c r="G68" s="11" t="s">
        <v>173</v>
      </c>
      <c r="H68" s="224" t="str">
        <f>VLOOKUP(G68,Hoja1!$C$3:$E$59,2,FALSE)</f>
        <v>HOSPITALARIA</v>
      </c>
      <c r="I68" s="224">
        <f>VLOOKUP(G68,Hoja1!$C$3:$E$59,3,FALSE)</f>
        <v>3</v>
      </c>
      <c r="J68" s="13" t="s">
        <v>17</v>
      </c>
      <c r="K68" s="13" t="s">
        <v>17</v>
      </c>
      <c r="L68" s="13" t="s">
        <v>17</v>
      </c>
      <c r="M68" s="13" t="s">
        <v>17</v>
      </c>
      <c r="N68" s="13" t="s">
        <v>17</v>
      </c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2.7" customHeight="1">
      <c r="A69" s="11" t="s">
        <v>73</v>
      </c>
      <c r="B69" s="11" t="s">
        <v>74</v>
      </c>
      <c r="C69" s="11" t="str">
        <f t="shared" si="0"/>
        <v>CLÍNICA DE ESPECIALIDADES MÉDICAS Av. Angamos 34 Perú</v>
      </c>
      <c r="D69" s="12">
        <v>-12.1118109</v>
      </c>
      <c r="E69" s="12">
        <v>-76.999173099999993</v>
      </c>
      <c r="F69" s="11" t="s">
        <v>75</v>
      </c>
      <c r="G69" s="11" t="s">
        <v>173</v>
      </c>
      <c r="H69" s="224" t="str">
        <f>VLOOKUP(G69,Hoja1!$C$3:$E$59,2,FALSE)</f>
        <v>HOSPITALARIA</v>
      </c>
      <c r="I69" s="224">
        <f>VLOOKUP(G69,Hoja1!$C$3:$E$59,3,FALSE)</f>
        <v>3</v>
      </c>
      <c r="J69" s="13" t="s">
        <v>17</v>
      </c>
      <c r="K69" s="13" t="s">
        <v>17</v>
      </c>
      <c r="L69" s="13" t="s">
        <v>17</v>
      </c>
      <c r="M69" s="13" t="s">
        <v>17</v>
      </c>
      <c r="N69" s="13" t="s">
        <v>17</v>
      </c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2.7" customHeight="1">
      <c r="A70" s="11" t="s">
        <v>67</v>
      </c>
      <c r="B70" s="11" t="s">
        <v>68</v>
      </c>
      <c r="C70" s="11" t="str">
        <f t="shared" si="0"/>
        <v>CLÍNICA MAISON DE SANTÉ (CHORRILLOS) Av. Chorrillos 171, Chorrillos Perú</v>
      </c>
      <c r="D70" s="12">
        <v>-12.157797199999999</v>
      </c>
      <c r="E70" s="12">
        <v>-77.022945699999994</v>
      </c>
      <c r="F70" s="11" t="s">
        <v>69</v>
      </c>
      <c r="G70" s="11" t="s">
        <v>173</v>
      </c>
      <c r="H70" s="224" t="str">
        <f>VLOOKUP(G70,Hoja1!$C$3:$E$59,2,FALSE)</f>
        <v>HOSPITALARIA</v>
      </c>
      <c r="I70" s="224">
        <f>VLOOKUP(G70,Hoja1!$C$3:$E$59,3,FALSE)</f>
        <v>3</v>
      </c>
      <c r="J70" s="13" t="s">
        <v>17</v>
      </c>
      <c r="K70" s="13" t="s">
        <v>17</v>
      </c>
      <c r="L70" s="13" t="s">
        <v>17</v>
      </c>
      <c r="M70" s="13" t="s">
        <v>17</v>
      </c>
      <c r="N70" s="13" t="s">
        <v>17</v>
      </c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2.7" customHeight="1">
      <c r="A71" s="11" t="s">
        <v>76</v>
      </c>
      <c r="B71" s="11" t="s">
        <v>77</v>
      </c>
      <c r="C71" s="11" t="str">
        <f t="shared" si="0"/>
        <v>CLÍNICA JAVIER PRADO Av. Javier Prado Este 499, San Isidro Perú</v>
      </c>
      <c r="D71" s="12">
        <v>-12.091189099999999</v>
      </c>
      <c r="E71" s="12">
        <v>-77.028458599999993</v>
      </c>
      <c r="F71" s="11" t="s">
        <v>78</v>
      </c>
      <c r="G71" s="11" t="s">
        <v>174</v>
      </c>
      <c r="H71" s="224" t="str">
        <f>VLOOKUP(G71,Hoja1!$C$3:$E$59,2,FALSE)</f>
        <v>HOSPITALARIA</v>
      </c>
      <c r="I71" s="224">
        <f>VLOOKUP(G71,Hoja1!$C$3:$E$59,3,FALSE)</f>
        <v>7</v>
      </c>
      <c r="J71" s="13"/>
      <c r="K71" s="13" t="s">
        <v>17</v>
      </c>
      <c r="L71" s="13" t="s">
        <v>17</v>
      </c>
      <c r="M71" s="13" t="s">
        <v>17</v>
      </c>
      <c r="N71" s="13" t="s">
        <v>17</v>
      </c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2.7" customHeight="1">
      <c r="A72" s="11" t="s">
        <v>80</v>
      </c>
      <c r="B72" s="11" t="s">
        <v>81</v>
      </c>
      <c r="C72" s="11" t="str">
        <f t="shared" si="0"/>
        <v>CLINICA LIMATAMBO (SAN ISIDRO) Av. República de Panamá 3606, San Isidro Perú</v>
      </c>
      <c r="D72" s="12">
        <v>-12.100597199999999</v>
      </c>
      <c r="E72" s="12">
        <v>-77.019419799999994</v>
      </c>
      <c r="F72" s="11" t="s">
        <v>82</v>
      </c>
      <c r="G72" s="11" t="s">
        <v>174</v>
      </c>
      <c r="H72" s="224" t="str">
        <f>VLOOKUP(G72,Hoja1!$C$3:$E$59,2,FALSE)</f>
        <v>HOSPITALARIA</v>
      </c>
      <c r="I72" s="224">
        <f>VLOOKUP(G72,Hoja1!$C$3:$E$59,3,FALSE)</f>
        <v>7</v>
      </c>
      <c r="J72" s="13"/>
      <c r="K72" s="13" t="s">
        <v>17</v>
      </c>
      <c r="L72" s="13" t="s">
        <v>17</v>
      </c>
      <c r="M72" s="13" t="s">
        <v>17</v>
      </c>
      <c r="N72" s="13" t="s">
        <v>17</v>
      </c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2.7" customHeight="1">
      <c r="A73" s="11" t="s">
        <v>121</v>
      </c>
      <c r="B73" s="11" t="s">
        <v>122</v>
      </c>
      <c r="C73" s="11" t="str">
        <f t="shared" si="0"/>
        <v>CLÍNICA DETECTA Av. Angamos 2688, Surquillo Perú</v>
      </c>
      <c r="D73" s="12">
        <v>-12.111682</v>
      </c>
      <c r="E73" s="12">
        <v>-76.995667999999995</v>
      </c>
      <c r="F73" s="11" t="s">
        <v>123</v>
      </c>
      <c r="G73" s="11" t="s">
        <v>175</v>
      </c>
      <c r="H73" s="224" t="str">
        <f>VLOOKUP(G73,Hoja1!$C$3:$E$59,2,FALSE)</f>
        <v>HOSPITALARIA</v>
      </c>
      <c r="I73" s="224">
        <f>VLOOKUP(G73,Hoja1!$C$3:$E$59,3,FALSE)</f>
        <v>8</v>
      </c>
      <c r="J73" s="13"/>
      <c r="K73" s="13"/>
      <c r="L73" s="13" t="s">
        <v>17</v>
      </c>
      <c r="M73" s="13" t="s">
        <v>17</v>
      </c>
      <c r="N73" s="13" t="s">
        <v>17</v>
      </c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2.7" customHeight="1">
      <c r="A74" s="11" t="s">
        <v>129</v>
      </c>
      <c r="B74" s="11" t="s">
        <v>130</v>
      </c>
      <c r="C74" s="11" t="str">
        <f t="shared" si="0"/>
        <v>CLÍNICA INTERNACIONAL (LIMA) Av. Inca Garcilaso de la Vega 1420, Cercado de Lima Perú</v>
      </c>
      <c r="D74" s="12">
        <v>-12.058484399999999</v>
      </c>
      <c r="E74" s="12">
        <v>-77.038381999999999</v>
      </c>
      <c r="F74" s="11" t="s">
        <v>127</v>
      </c>
      <c r="G74" s="11" t="s">
        <v>176</v>
      </c>
      <c r="H74" s="224" t="str">
        <f>VLOOKUP(G74,Hoja1!$C$3:$E$59,2,FALSE)</f>
        <v>HOSPITALARIA</v>
      </c>
      <c r="I74" s="224">
        <f>VLOOKUP(G74,Hoja1!$C$3:$E$59,3,FALSE)</f>
        <v>9</v>
      </c>
      <c r="J74" s="13"/>
      <c r="K74" s="13"/>
      <c r="L74" s="13"/>
      <c r="M74" s="13" t="s">
        <v>17</v>
      </c>
      <c r="N74" s="13" t="s">
        <v>17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2.7" customHeight="1">
      <c r="A75" s="11" t="s">
        <v>131</v>
      </c>
      <c r="B75" s="11" t="s">
        <v>132</v>
      </c>
      <c r="C75" s="11" t="str">
        <f t="shared" si="0"/>
        <v>CLÍNICA INTERNACIONAL (SAN BORJA) Av. Guardia Civil 385, San Borja Perú</v>
      </c>
      <c r="D75" s="12">
        <v>-12.092555600000001</v>
      </c>
      <c r="E75" s="12">
        <v>-77.008887899999905</v>
      </c>
      <c r="F75" s="11" t="s">
        <v>127</v>
      </c>
      <c r="G75" s="11" t="s">
        <v>176</v>
      </c>
      <c r="H75" s="224" t="str">
        <f>VLOOKUP(G75,Hoja1!$C$3:$E$59,2,FALSE)</f>
        <v>HOSPITALARIA</v>
      </c>
      <c r="I75" s="224">
        <f>VLOOKUP(G75,Hoja1!$C$3:$E$59,3,FALSE)</f>
        <v>9</v>
      </c>
      <c r="J75" s="13"/>
      <c r="K75" s="13"/>
      <c r="L75" s="13"/>
      <c r="M75" s="13" t="s">
        <v>17</v>
      </c>
      <c r="N75" s="13" t="s">
        <v>17</v>
      </c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2.7" customHeight="1">
      <c r="A76" s="11" t="s">
        <v>139</v>
      </c>
      <c r="B76" s="11" t="s">
        <v>140</v>
      </c>
      <c r="C76" s="11" t="str">
        <f t="shared" si="0"/>
        <v>CLÍNICA SANNA EL GOLF Av. Aurelio Miró Quesada 1030, San Isidro Perú</v>
      </c>
      <c r="D76" s="12">
        <v>-12.0989153</v>
      </c>
      <c r="E76" s="12">
        <v>-77.051388899999907</v>
      </c>
      <c r="F76" s="11" t="s">
        <v>116</v>
      </c>
      <c r="G76" s="11" t="s">
        <v>176</v>
      </c>
      <c r="H76" s="224" t="str">
        <f>VLOOKUP(G76,Hoja1!$C$3:$E$59,2,FALSE)</f>
        <v>HOSPITALARIA</v>
      </c>
      <c r="I76" s="224">
        <f>VLOOKUP(G76,Hoja1!$C$3:$E$59,3,FALSE)</f>
        <v>9</v>
      </c>
      <c r="J76" s="13"/>
      <c r="K76" s="13"/>
      <c r="L76" s="13"/>
      <c r="M76" s="13" t="s">
        <v>17</v>
      </c>
      <c r="N76" s="13" t="s">
        <v>17</v>
      </c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2.7" customHeight="1">
      <c r="A77" s="11" t="s">
        <v>143</v>
      </c>
      <c r="B77" s="11" t="s">
        <v>144</v>
      </c>
      <c r="C77" s="11" t="str">
        <f t="shared" si="0"/>
        <v>CLÍNICA SANTA ISABEL Av. Guardia Civil 135, San Borja  Perú</v>
      </c>
      <c r="D77" s="12">
        <v>-12.089416999999999</v>
      </c>
      <c r="E77" s="12">
        <v>-77.007100600000001</v>
      </c>
      <c r="F77" s="11" t="s">
        <v>145</v>
      </c>
      <c r="G77" s="11" t="s">
        <v>177</v>
      </c>
      <c r="H77" s="224" t="str">
        <f>VLOOKUP(G77,Hoja1!$C$3:$E$59,2,FALSE)</f>
        <v>HOSPITALARIA</v>
      </c>
      <c r="I77" s="224">
        <f>VLOOKUP(G77,Hoja1!$C$3:$E$59,3,FALSE)</f>
        <v>10</v>
      </c>
      <c r="J77" s="13"/>
      <c r="K77" s="13"/>
      <c r="L77" s="13"/>
      <c r="M77" s="13" t="s">
        <v>17</v>
      </c>
      <c r="N77" s="13" t="s">
        <v>17</v>
      </c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2.7" customHeight="1">
      <c r="A78" s="11" t="s">
        <v>147</v>
      </c>
      <c r="B78" s="11" t="s">
        <v>148</v>
      </c>
      <c r="C78" s="11" t="str">
        <f t="shared" si="0"/>
        <v>CLÍNICA SAN PABLO (SURCO) El Polo 789, Santiago de Surco Perú</v>
      </c>
      <c r="D78" s="12">
        <v>-12.100186600000001</v>
      </c>
      <c r="E78" s="12">
        <v>-76.971462599999995</v>
      </c>
      <c r="F78" s="11" t="s">
        <v>99</v>
      </c>
      <c r="G78" s="11" t="s">
        <v>177</v>
      </c>
      <c r="H78" s="224" t="str">
        <f>VLOOKUP(G78,Hoja1!$C$3:$E$59,2,FALSE)</f>
        <v>HOSPITALARIA</v>
      </c>
      <c r="I78" s="224">
        <f>VLOOKUP(G78,Hoja1!$C$3:$E$59,3,FALSE)</f>
        <v>10</v>
      </c>
      <c r="J78" s="13"/>
      <c r="K78" s="13"/>
      <c r="L78" s="13"/>
      <c r="M78" s="13" t="s">
        <v>17</v>
      </c>
      <c r="N78" s="13" t="s">
        <v>17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2.7" customHeight="1">
      <c r="A79" s="11" t="s">
        <v>149</v>
      </c>
      <c r="B79" s="11" t="s">
        <v>150</v>
      </c>
      <c r="C79" s="11" t="str">
        <f t="shared" si="0"/>
        <v>CLÍNICA TEZZA El Polo 570, Santiago de Surco Perú</v>
      </c>
      <c r="D79" s="12">
        <v>-12.103294200000001</v>
      </c>
      <c r="E79" s="12">
        <v>-76.9718807</v>
      </c>
      <c r="F79" s="11" t="s">
        <v>151</v>
      </c>
      <c r="G79" s="11" t="s">
        <v>177</v>
      </c>
      <c r="H79" s="224" t="str">
        <f>VLOOKUP(G79,Hoja1!$C$3:$E$59,2,FALSE)</f>
        <v>HOSPITALARIA</v>
      </c>
      <c r="I79" s="224">
        <f>VLOOKUP(G79,Hoja1!$C$3:$E$59,3,FALSE)</f>
        <v>10</v>
      </c>
      <c r="J79" s="13"/>
      <c r="K79" s="13"/>
      <c r="L79" s="13"/>
      <c r="M79" s="13" t="s">
        <v>17</v>
      </c>
      <c r="N79" s="13" t="s">
        <v>17</v>
      </c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 ht="12.7" customHeight="1">
      <c r="A80" s="11" t="s">
        <v>152</v>
      </c>
      <c r="B80" s="11" t="s">
        <v>153</v>
      </c>
      <c r="C80" s="11" t="str">
        <f t="shared" si="0"/>
        <v>CLÍNICA RICARDO PALMA (SAN ISIDRO) Av. Javier Prado Este 1066, San Isidro Perú</v>
      </c>
      <c r="D80" s="12">
        <v>-12.0907032</v>
      </c>
      <c r="E80" s="12">
        <v>-77.018286599999996</v>
      </c>
      <c r="F80" s="11" t="s">
        <v>154</v>
      </c>
      <c r="G80" s="11" t="s">
        <v>178</v>
      </c>
      <c r="H80" s="224" t="str">
        <f>VLOOKUP(G80,Hoja1!$C$3:$E$59,2,FALSE)</f>
        <v>HOSPITALARIA</v>
      </c>
      <c r="I80" s="224">
        <f>VLOOKUP(G80,Hoja1!$C$3:$E$59,3,FALSE)</f>
        <v>11</v>
      </c>
      <c r="J80" s="13"/>
      <c r="K80" s="13"/>
      <c r="L80" s="13"/>
      <c r="M80" s="13" t="s">
        <v>17</v>
      </c>
      <c r="N80" s="13" t="s">
        <v>17</v>
      </c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spans="1:31" ht="12.7" customHeight="1">
      <c r="A81" s="11" t="s">
        <v>156</v>
      </c>
      <c r="B81" s="11" t="s">
        <v>157</v>
      </c>
      <c r="C81" s="11" t="str">
        <f t="shared" si="0"/>
        <v>CLÍNICA ANGLOAMERICANA (LA MOLINA) Av. la Fontana 362, La Molina Perú</v>
      </c>
      <c r="D81" s="12">
        <v>-12.0743942</v>
      </c>
      <c r="E81" s="12">
        <v>-76.956008099999906</v>
      </c>
      <c r="F81" s="11" t="s">
        <v>158</v>
      </c>
      <c r="G81" s="11" t="s">
        <v>179</v>
      </c>
      <c r="H81" s="224" t="str">
        <f>VLOOKUP(G81,Hoja1!$C$3:$E$59,2,FALSE)</f>
        <v>HOSPITALARIA</v>
      </c>
      <c r="I81" s="224">
        <f>VLOOKUP(G81,Hoja1!$C$3:$E$59,3,FALSE)</f>
        <v>12</v>
      </c>
      <c r="J81" s="13"/>
      <c r="K81" s="13"/>
      <c r="L81" s="13"/>
      <c r="M81" s="13"/>
      <c r="N81" s="13" t="s">
        <v>17</v>
      </c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spans="1:31" ht="12.7" customHeight="1">
      <c r="A82" s="11" t="s">
        <v>160</v>
      </c>
      <c r="B82" s="11" t="s">
        <v>161</v>
      </c>
      <c r="C82" s="11" t="str">
        <f t="shared" si="0"/>
        <v>CLÍNICA ANGLOAMERICANA (MIRAFLORES) C. Alfredo Salazar 350 Perú</v>
      </c>
      <c r="D82" s="12">
        <v>-12.109555</v>
      </c>
      <c r="E82" s="12">
        <v>-77.039260999999996</v>
      </c>
      <c r="F82" s="11" t="s">
        <v>162</v>
      </c>
      <c r="G82" s="11" t="s">
        <v>179</v>
      </c>
      <c r="H82" s="224" t="str">
        <f>VLOOKUP(G82,Hoja1!$C$3:$E$59,2,FALSE)</f>
        <v>HOSPITALARIA</v>
      </c>
      <c r="I82" s="224">
        <f>VLOOKUP(G82,Hoja1!$C$3:$E$59,3,FALSE)</f>
        <v>12</v>
      </c>
      <c r="J82" s="13"/>
      <c r="K82" s="13"/>
      <c r="L82" s="13"/>
      <c r="M82" s="13"/>
      <c r="N82" s="13" t="s">
        <v>17</v>
      </c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spans="1:31" ht="12.7" customHeight="1">
      <c r="A83" s="11" t="s">
        <v>163</v>
      </c>
      <c r="B83" s="11" t="s">
        <v>164</v>
      </c>
      <c r="C83" s="11" t="str">
        <f t="shared" si="0"/>
        <v>CLÍNICA SAN FELIPE (LA MOLINA) Av. Javier Prado Este 4841, La Molina Perú</v>
      </c>
      <c r="D83" s="12">
        <v>-12.082323000000001</v>
      </c>
      <c r="E83" s="12">
        <v>-76.9691543</v>
      </c>
      <c r="F83" s="11" t="s">
        <v>165</v>
      </c>
      <c r="G83" s="11" t="s">
        <v>179</v>
      </c>
      <c r="H83" s="224" t="str">
        <f>VLOOKUP(G83,Hoja1!$C$3:$E$59,2,FALSE)</f>
        <v>HOSPITALARIA</v>
      </c>
      <c r="I83" s="224">
        <f>VLOOKUP(G83,Hoja1!$C$3:$E$59,3,FALSE)</f>
        <v>12</v>
      </c>
      <c r="J83" s="13"/>
      <c r="K83" s="13"/>
      <c r="L83" s="13"/>
      <c r="M83" s="13"/>
      <c r="N83" s="13" t="s">
        <v>17</v>
      </c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ht="12.7" customHeight="1">
      <c r="A84" s="11" t="s">
        <v>166</v>
      </c>
      <c r="B84" s="11" t="s">
        <v>167</v>
      </c>
      <c r="C84" s="11" t="str">
        <f t="shared" si="0"/>
        <v>CLÍNICA SAN FELIPE (JESÚS MARÍA) Av. Gregorio Escobedo 650, Jesús María Perú</v>
      </c>
      <c r="D84" s="12">
        <v>-12.0859785</v>
      </c>
      <c r="E84" s="12">
        <v>-77.054458299999993</v>
      </c>
      <c r="F84" s="11" t="s">
        <v>165</v>
      </c>
      <c r="G84" s="11" t="s">
        <v>179</v>
      </c>
      <c r="H84" s="224" t="str">
        <f>VLOOKUP(G84,Hoja1!$C$3:$E$59,2,FALSE)</f>
        <v>HOSPITALARIA</v>
      </c>
      <c r="I84" s="224">
        <f>VLOOKUP(G84,Hoja1!$C$3:$E$59,3,FALSE)</f>
        <v>12</v>
      </c>
      <c r="J84" s="13"/>
      <c r="K84" s="13"/>
      <c r="L84" s="13"/>
      <c r="M84" s="13"/>
      <c r="N84" s="13" t="s">
        <v>17</v>
      </c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1" ht="12.7" customHeight="1">
      <c r="A85" s="11" t="s">
        <v>168</v>
      </c>
      <c r="B85" s="11" t="s">
        <v>169</v>
      </c>
      <c r="C85" s="11" t="str">
        <f t="shared" si="0"/>
        <v>CLÍNICA DELGADO Calle General Borgoño, Miraflores 15074 Perú</v>
      </c>
      <c r="D85" s="12">
        <v>-12.1132145</v>
      </c>
      <c r="E85" s="12">
        <v>-77.032958100000002</v>
      </c>
      <c r="F85" s="11" t="s">
        <v>170</v>
      </c>
      <c r="G85" s="11" t="s">
        <v>179</v>
      </c>
      <c r="H85" s="224" t="str">
        <f>VLOOKUP(G85,Hoja1!$C$3:$E$59,2,FALSE)</f>
        <v>HOSPITALARIA</v>
      </c>
      <c r="I85" s="224">
        <f>VLOOKUP(G85,Hoja1!$C$3:$E$59,3,FALSE)</f>
        <v>12</v>
      </c>
      <c r="J85" s="13"/>
      <c r="K85" s="13"/>
      <c r="L85" s="13"/>
      <c r="M85" s="13"/>
      <c r="N85" s="13" t="s">
        <v>17</v>
      </c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spans="1:31" ht="12.7" customHeight="1">
      <c r="A86" s="11" t="s">
        <v>13</v>
      </c>
      <c r="B86" s="11" t="s">
        <v>14</v>
      </c>
      <c r="C86" s="11" t="str">
        <f t="shared" si="0"/>
        <v>CLÍNICA JESÚS DEL NORTE Av. Carlos Izaguirre 153, Independencia Perú</v>
      </c>
      <c r="D86" s="12">
        <v>-11.989796699999999</v>
      </c>
      <c r="E86" s="12">
        <v>-77.058773099999996</v>
      </c>
      <c r="F86" s="11" t="s">
        <v>15</v>
      </c>
      <c r="G86" s="11" t="s">
        <v>180</v>
      </c>
      <c r="H86" s="224" t="str">
        <f>VLOOKUP(G86,Hoja1!$C$3:$E$59,2,FALSE)</f>
        <v>MATERNIDAD GRATUITA</v>
      </c>
      <c r="I86" s="224" t="str">
        <f>VLOOKUP(G86,Hoja1!$C$3:$E$59,3,FALSE)</f>
        <v>NO APLICA</v>
      </c>
      <c r="J86" s="13" t="s">
        <v>17</v>
      </c>
      <c r="K86" s="13" t="s">
        <v>17</v>
      </c>
      <c r="L86" s="13" t="s">
        <v>17</v>
      </c>
      <c r="M86" s="13" t="s">
        <v>17</v>
      </c>
      <c r="N86" s="13" t="s">
        <v>17</v>
      </c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1" ht="12.7" customHeight="1">
      <c r="A87" s="11" t="s">
        <v>45</v>
      </c>
      <c r="B87" s="11" t="s">
        <v>46</v>
      </c>
      <c r="C87" s="11" t="str">
        <f t="shared" si="0"/>
        <v>CLÍNICA CENTENARIO PERUANO JAPONESA Av. Paso de Los Andes 675, Pueblo Libre Perú</v>
      </c>
      <c r="D87" s="12">
        <v>-12.0731243</v>
      </c>
      <c r="E87" s="12">
        <v>-77.059128000000001</v>
      </c>
      <c r="F87" s="11" t="s">
        <v>47</v>
      </c>
      <c r="G87" s="11" t="s">
        <v>180</v>
      </c>
      <c r="H87" s="224" t="str">
        <f>VLOOKUP(G87,Hoja1!$C$3:$E$59,2,FALSE)</f>
        <v>MATERNIDAD GRATUITA</v>
      </c>
      <c r="I87" s="224" t="str">
        <f>VLOOKUP(G87,Hoja1!$C$3:$E$59,3,FALSE)</f>
        <v>NO APLICA</v>
      </c>
      <c r="J87" s="13" t="s">
        <v>17</v>
      </c>
      <c r="K87" s="13" t="s">
        <v>17</v>
      </c>
      <c r="L87" s="13" t="s">
        <v>17</v>
      </c>
      <c r="M87" s="13" t="s">
        <v>17</v>
      </c>
      <c r="N87" s="13" t="s">
        <v>17</v>
      </c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 ht="12.7" customHeight="1">
      <c r="A88" s="11" t="s">
        <v>63</v>
      </c>
      <c r="B88" s="11" t="s">
        <v>64</v>
      </c>
      <c r="C88" s="11" t="str">
        <f t="shared" si="0"/>
        <v>CLÍNICA GOOD HOPE Malecón Balta 956, Miraflores Perú</v>
      </c>
      <c r="D88" s="12">
        <v>-12.1254255</v>
      </c>
      <c r="E88" s="12">
        <v>-77.034347299999993</v>
      </c>
      <c r="F88" s="11" t="s">
        <v>65</v>
      </c>
      <c r="G88" s="11" t="s">
        <v>180</v>
      </c>
      <c r="H88" s="224" t="str">
        <f>VLOOKUP(G88,Hoja1!$C$3:$E$59,2,FALSE)</f>
        <v>MATERNIDAD GRATUITA</v>
      </c>
      <c r="I88" s="224" t="str">
        <f>VLOOKUP(G88,Hoja1!$C$3:$E$59,3,FALSE)</f>
        <v>NO APLICA</v>
      </c>
      <c r="J88" s="13" t="s">
        <v>17</v>
      </c>
      <c r="K88" s="13" t="s">
        <v>17</v>
      </c>
      <c r="L88" s="13" t="s">
        <v>17</v>
      </c>
      <c r="M88" s="13" t="s">
        <v>17</v>
      </c>
      <c r="N88" s="13" t="s">
        <v>17</v>
      </c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 ht="12.7" customHeight="1">
      <c r="A89" s="11" t="s">
        <v>18</v>
      </c>
      <c r="B89" s="11" t="s">
        <v>19</v>
      </c>
      <c r="C89" s="11" t="str">
        <f t="shared" si="0"/>
        <v>CLÍNICA VESALIO Jr. Joseph Thompson #140, San Borja Perú</v>
      </c>
      <c r="D89" s="12">
        <v>-12.106296199999999</v>
      </c>
      <c r="E89" s="12">
        <v>-77.007425299999994</v>
      </c>
      <c r="F89" s="11" t="s">
        <v>20</v>
      </c>
      <c r="G89" s="11" t="s">
        <v>180</v>
      </c>
      <c r="H89" s="224" t="str">
        <f>VLOOKUP(G89,Hoja1!$C$3:$E$59,2,FALSE)</f>
        <v>MATERNIDAD GRATUITA</v>
      </c>
      <c r="I89" s="224" t="str">
        <f>VLOOKUP(G89,Hoja1!$C$3:$E$59,3,FALSE)</f>
        <v>NO APLICA</v>
      </c>
      <c r="J89" s="13" t="s">
        <v>17</v>
      </c>
      <c r="K89" s="13" t="s">
        <v>17</v>
      </c>
      <c r="L89" s="13" t="s">
        <v>17</v>
      </c>
      <c r="M89" s="13" t="s">
        <v>17</v>
      </c>
      <c r="N89" s="13" t="s">
        <v>17</v>
      </c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ht="12.7" customHeight="1">
      <c r="A90" s="11" t="s">
        <v>21</v>
      </c>
      <c r="B90" s="11" t="s">
        <v>22</v>
      </c>
      <c r="C90" s="11" t="str">
        <f t="shared" si="0"/>
        <v>CLÍNICA SAN GABRIEL Av. la Marina 2955, San MigueL Perú</v>
      </c>
      <c r="D90" s="12">
        <v>-12.076600300000001</v>
      </c>
      <c r="E90" s="12">
        <v>-77.095792099999997</v>
      </c>
      <c r="F90" s="11" t="s">
        <v>23</v>
      </c>
      <c r="G90" s="11" t="s">
        <v>180</v>
      </c>
      <c r="H90" s="224" t="str">
        <f>VLOOKUP(G90,Hoja1!$C$3:$E$59,2,FALSE)</f>
        <v>MATERNIDAD GRATUITA</v>
      </c>
      <c r="I90" s="224" t="str">
        <f>VLOOKUP(G90,Hoja1!$C$3:$E$59,3,FALSE)</f>
        <v>NO APLICA</v>
      </c>
      <c r="J90" s="13" t="s">
        <v>17</v>
      </c>
      <c r="K90" s="13" t="s">
        <v>17</v>
      </c>
      <c r="L90" s="13" t="s">
        <v>17</v>
      </c>
      <c r="M90" s="13" t="s">
        <v>17</v>
      </c>
      <c r="N90" s="13" t="s">
        <v>17</v>
      </c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ht="12.7" customHeight="1">
      <c r="A91" s="11" t="s">
        <v>39</v>
      </c>
      <c r="B91" s="11" t="s">
        <v>40</v>
      </c>
      <c r="C91" s="11" t="str">
        <f t="shared" si="0"/>
        <v>CLÍNICA LOS ANDES (MIRAFLORES) Asuncion 177, Miraflores Perú</v>
      </c>
      <c r="D91" s="12">
        <v>-12.1048217</v>
      </c>
      <c r="E91" s="12">
        <v>-77.032102100000003</v>
      </c>
      <c r="F91" s="11" t="s">
        <v>41</v>
      </c>
      <c r="G91" s="11" t="s">
        <v>180</v>
      </c>
      <c r="H91" s="224" t="str">
        <f>VLOOKUP(G91,Hoja1!$C$3:$E$59,2,FALSE)</f>
        <v>MATERNIDAD GRATUITA</v>
      </c>
      <c r="I91" s="224" t="str">
        <f>VLOOKUP(G91,Hoja1!$C$3:$E$59,3,FALSE)</f>
        <v>NO APLICA</v>
      </c>
      <c r="J91" s="13" t="s">
        <v>17</v>
      </c>
      <c r="K91" s="13" t="s">
        <v>17</v>
      </c>
      <c r="L91" s="13" t="s">
        <v>17</v>
      </c>
      <c r="M91" s="13" t="s">
        <v>17</v>
      </c>
      <c r="N91" s="13" t="s">
        <v>17</v>
      </c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 ht="12.7" customHeight="1">
      <c r="A92" s="11" t="s">
        <v>49</v>
      </c>
      <c r="B92" s="11" t="s">
        <v>50</v>
      </c>
      <c r="C92" s="11" t="str">
        <f t="shared" si="0"/>
        <v>CLÍNICA STELLA MARIS Av. Paso de Los Andes 923, Pueblo Libre Perú</v>
      </c>
      <c r="D92" s="12">
        <v>-12.0712163</v>
      </c>
      <c r="E92" s="12">
        <v>-77.058736499999995</v>
      </c>
      <c r="F92" s="11" t="s">
        <v>51</v>
      </c>
      <c r="G92" s="11" t="s">
        <v>180</v>
      </c>
      <c r="H92" s="224" t="str">
        <f>VLOOKUP(G92,Hoja1!$C$3:$E$59,2,FALSE)</f>
        <v>MATERNIDAD GRATUITA</v>
      </c>
      <c r="I92" s="224" t="str">
        <f>VLOOKUP(G92,Hoja1!$C$3:$E$59,3,FALSE)</f>
        <v>NO APLICA</v>
      </c>
      <c r="J92" s="13" t="s">
        <v>17</v>
      </c>
      <c r="K92" s="13" t="s">
        <v>17</v>
      </c>
      <c r="L92" s="13" t="s">
        <v>17</v>
      </c>
      <c r="M92" s="13" t="s">
        <v>17</v>
      </c>
      <c r="N92" s="13" t="s">
        <v>17</v>
      </c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ht="12.7" customHeight="1">
      <c r="A93" s="11" t="s">
        <v>27</v>
      </c>
      <c r="B93" s="11" t="s">
        <v>28</v>
      </c>
      <c r="C93" s="11" t="str">
        <f t="shared" si="0"/>
        <v>CLÍNICA SANTA MARTHA DEL SUR Avenida, Av. Belisario Suarez 998, San Juan de Miraflores Perú</v>
      </c>
      <c r="D93" s="12">
        <v>-12.163131099999999</v>
      </c>
      <c r="E93" s="12">
        <v>-76.965344599999995</v>
      </c>
      <c r="F93" s="11" t="s">
        <v>29</v>
      </c>
      <c r="G93" s="11" t="s">
        <v>180</v>
      </c>
      <c r="H93" s="224" t="str">
        <f>VLOOKUP(G93,Hoja1!$C$3:$E$59,2,FALSE)</f>
        <v>MATERNIDAD GRATUITA</v>
      </c>
      <c r="I93" s="224" t="str">
        <f>VLOOKUP(G93,Hoja1!$C$3:$E$59,3,FALSE)</f>
        <v>NO APLICA</v>
      </c>
      <c r="J93" s="13" t="s">
        <v>17</v>
      </c>
      <c r="K93" s="13" t="s">
        <v>17</v>
      </c>
      <c r="L93" s="13" t="s">
        <v>17</v>
      </c>
      <c r="M93" s="13" t="s">
        <v>17</v>
      </c>
      <c r="N93" s="13" t="s">
        <v>17</v>
      </c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ht="12.7" customHeight="1">
      <c r="A94" s="11" t="s">
        <v>52</v>
      </c>
      <c r="B94" s="11" t="s">
        <v>53</v>
      </c>
      <c r="C94" s="11" t="str">
        <f t="shared" si="0"/>
        <v>CLÍNICA PROVIDENCIA C. Carlos Gonzalez 250, San Miguel Perú</v>
      </c>
      <c r="D94" s="12">
        <v>-12.075084199999999</v>
      </c>
      <c r="E94" s="12">
        <v>-77.091399999999993</v>
      </c>
      <c r="F94" s="11" t="s">
        <v>54</v>
      </c>
      <c r="G94" s="11" t="s">
        <v>180</v>
      </c>
      <c r="H94" s="224" t="str">
        <f>VLOOKUP(G94,Hoja1!$C$3:$E$59,2,FALSE)</f>
        <v>MATERNIDAD GRATUITA</v>
      </c>
      <c r="I94" s="224" t="str">
        <f>VLOOKUP(G94,Hoja1!$C$3:$E$59,3,FALSE)</f>
        <v>NO APLICA</v>
      </c>
      <c r="J94" s="13" t="s">
        <v>17</v>
      </c>
      <c r="K94" s="13" t="s">
        <v>17</v>
      </c>
      <c r="L94" s="13" t="s">
        <v>17</v>
      </c>
      <c r="M94" s="13" t="s">
        <v>17</v>
      </c>
      <c r="N94" s="13" t="s">
        <v>17</v>
      </c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12.7" customHeight="1">
      <c r="A95" s="11" t="s">
        <v>67</v>
      </c>
      <c r="B95" s="11" t="s">
        <v>68</v>
      </c>
      <c r="C95" s="11" t="str">
        <f t="shared" si="0"/>
        <v>CLÍNICA MAISON DE SANTÉ (CHORRILLOS) Av. Chorrillos 171, Chorrillos Perú</v>
      </c>
      <c r="D95" s="12">
        <v>-12.157797199999999</v>
      </c>
      <c r="E95" s="12">
        <v>-77.022945699999994</v>
      </c>
      <c r="F95" s="11" t="s">
        <v>69</v>
      </c>
      <c r="G95" s="11" t="s">
        <v>180</v>
      </c>
      <c r="H95" s="224" t="str">
        <f>VLOOKUP(G95,Hoja1!$C$3:$E$59,2,FALSE)</f>
        <v>MATERNIDAD GRATUITA</v>
      </c>
      <c r="I95" s="224" t="str">
        <f>VLOOKUP(G95,Hoja1!$C$3:$E$59,3,FALSE)</f>
        <v>NO APLICA</v>
      </c>
      <c r="J95" s="13" t="s">
        <v>17</v>
      </c>
      <c r="K95" s="13" t="s">
        <v>17</v>
      </c>
      <c r="L95" s="13" t="s">
        <v>17</v>
      </c>
      <c r="M95" s="13" t="s">
        <v>17</v>
      </c>
      <c r="N95" s="13" t="s">
        <v>17</v>
      </c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ht="12.7" customHeight="1">
      <c r="A96" s="11" t="s">
        <v>33</v>
      </c>
      <c r="B96" s="11" t="s">
        <v>34</v>
      </c>
      <c r="C96" s="11" t="str">
        <f t="shared" si="0"/>
        <v>CLÍNICA AUNA BELLAVISTA Jirón las Gaviotas 207, Bellavista Perú</v>
      </c>
      <c r="D96" s="12">
        <v>-12.0577717</v>
      </c>
      <c r="E96" s="12">
        <v>-77.096675899999994</v>
      </c>
      <c r="F96" s="11" t="s">
        <v>35</v>
      </c>
      <c r="G96" s="11" t="s">
        <v>180</v>
      </c>
      <c r="H96" s="224" t="str">
        <f>VLOOKUP(G96,Hoja1!$C$3:$E$59,2,FALSE)</f>
        <v>MATERNIDAD GRATUITA</v>
      </c>
      <c r="I96" s="224" t="str">
        <f>VLOOKUP(G96,Hoja1!$C$3:$E$59,3,FALSE)</f>
        <v>NO APLICA</v>
      </c>
      <c r="J96" s="13" t="s">
        <v>17</v>
      </c>
      <c r="K96" s="13" t="s">
        <v>17</v>
      </c>
      <c r="L96" s="13" t="s">
        <v>17</v>
      </c>
      <c r="M96" s="13" t="s">
        <v>17</v>
      </c>
      <c r="N96" s="13" t="s">
        <v>17</v>
      </c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ht="12.7" customHeight="1">
      <c r="A97" s="11" t="s">
        <v>70</v>
      </c>
      <c r="B97" s="11" t="s">
        <v>71</v>
      </c>
      <c r="C97" s="11" t="str">
        <f t="shared" si="0"/>
        <v>CLÍNICA CAYETANO HEREDIA (SAN MARTÍN DE PORRES) Av. Honorio Delgado 370, San Martín de Porres Perú</v>
      </c>
      <c r="D97" s="12">
        <v>-12.0235377</v>
      </c>
      <c r="E97" s="12">
        <v>-77.056092199999995</v>
      </c>
      <c r="F97" s="11" t="s">
        <v>72</v>
      </c>
      <c r="G97" s="11" t="s">
        <v>180</v>
      </c>
      <c r="H97" s="224" t="str">
        <f>VLOOKUP(G97,Hoja1!$C$3:$E$59,2,FALSE)</f>
        <v>MATERNIDAD GRATUITA</v>
      </c>
      <c r="I97" s="224" t="str">
        <f>VLOOKUP(G97,Hoja1!$C$3:$E$59,3,FALSE)</f>
        <v>NO APLICA</v>
      </c>
      <c r="J97" s="13" t="s">
        <v>17</v>
      </c>
      <c r="K97" s="13" t="s">
        <v>17</v>
      </c>
      <c r="L97" s="13" t="s">
        <v>17</v>
      </c>
      <c r="M97" s="13" t="s">
        <v>17</v>
      </c>
      <c r="N97" s="13" t="s">
        <v>17</v>
      </c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ht="12.7" customHeight="1">
      <c r="A98" s="11" t="s">
        <v>30</v>
      </c>
      <c r="B98" s="11" t="s">
        <v>31</v>
      </c>
      <c r="C98" s="11" t="str">
        <f t="shared" si="0"/>
        <v>CLÍNICA SAN JUAN BAUTISTA Av. Próceres de la Independencia 1764, San Juan de Lurigancho Perú</v>
      </c>
      <c r="D98" s="12">
        <v>-12.0040406</v>
      </c>
      <c r="E98" s="12">
        <v>-77.006687799999995</v>
      </c>
      <c r="F98" s="11" t="s">
        <v>32</v>
      </c>
      <c r="G98" s="11" t="s">
        <v>180</v>
      </c>
      <c r="H98" s="224" t="str">
        <f>VLOOKUP(G98,Hoja1!$C$3:$E$59,2,FALSE)</f>
        <v>MATERNIDAD GRATUITA</v>
      </c>
      <c r="I98" s="224" t="str">
        <f>VLOOKUP(G98,Hoja1!$C$3:$E$59,3,FALSE)</f>
        <v>NO APLICA</v>
      </c>
      <c r="J98" s="13" t="s">
        <v>17</v>
      </c>
      <c r="K98" s="13" t="s">
        <v>17</v>
      </c>
      <c r="L98" s="13" t="s">
        <v>17</v>
      </c>
      <c r="M98" s="13" t="s">
        <v>17</v>
      </c>
      <c r="N98" s="13" t="s">
        <v>17</v>
      </c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ht="12.7" customHeight="1">
      <c r="A99" s="11" t="s">
        <v>60</v>
      </c>
      <c r="B99" s="11" t="s">
        <v>61</v>
      </c>
      <c r="C99" s="11" t="str">
        <f t="shared" si="0"/>
        <v>CENTRO MÉDICO SAN JUDAS TADEO Av. Gral. Trinidad Moran N° 639, Lince Perú</v>
      </c>
      <c r="D99" s="12">
        <v>-12.0899211</v>
      </c>
      <c r="E99" s="12">
        <v>-77.038562599999906</v>
      </c>
      <c r="F99" s="11" t="s">
        <v>62</v>
      </c>
      <c r="G99" s="11" t="s">
        <v>180</v>
      </c>
      <c r="H99" s="224" t="str">
        <f>VLOOKUP(G99,Hoja1!$C$3:$E$59,2,FALSE)</f>
        <v>MATERNIDAD GRATUITA</v>
      </c>
      <c r="I99" s="224" t="str">
        <f>VLOOKUP(G99,Hoja1!$C$3:$E$59,3,FALSE)</f>
        <v>NO APLICA</v>
      </c>
      <c r="J99" s="13" t="s">
        <v>17</v>
      </c>
      <c r="K99" s="13" t="s">
        <v>17</v>
      </c>
      <c r="L99" s="13" t="s">
        <v>17</v>
      </c>
      <c r="M99" s="13" t="s">
        <v>17</v>
      </c>
      <c r="N99" s="13" t="s">
        <v>17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ht="12.7" customHeight="1">
      <c r="A100" s="11" t="s">
        <v>76</v>
      </c>
      <c r="B100" s="11" t="s">
        <v>77</v>
      </c>
      <c r="C100" s="11" t="str">
        <f t="shared" si="0"/>
        <v>CLÍNICA JAVIER PRADO Av. Javier Prado Este 499, San Isidro Perú</v>
      </c>
      <c r="D100" s="12">
        <v>-12.091189099999999</v>
      </c>
      <c r="E100" s="12">
        <v>-77.028458599999993</v>
      </c>
      <c r="F100" s="11" t="s">
        <v>78</v>
      </c>
      <c r="G100" s="11" t="s">
        <v>180</v>
      </c>
      <c r="H100" s="224" t="str">
        <f>VLOOKUP(G100,Hoja1!$C$3:$E$59,2,FALSE)</f>
        <v>MATERNIDAD GRATUITA</v>
      </c>
      <c r="I100" s="224" t="str">
        <f>VLOOKUP(G100,Hoja1!$C$3:$E$59,3,FALSE)</f>
        <v>NO APLICA</v>
      </c>
      <c r="J100" s="13" t="s">
        <v>17</v>
      </c>
      <c r="K100" s="13" t="s">
        <v>17</v>
      </c>
      <c r="L100" s="13" t="s">
        <v>17</v>
      </c>
      <c r="M100" s="13" t="s">
        <v>17</v>
      </c>
      <c r="N100" s="13" t="s">
        <v>17</v>
      </c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ht="12.7" customHeight="1">
      <c r="A101" s="11" t="s">
        <v>80</v>
      </c>
      <c r="B101" s="11" t="s">
        <v>81</v>
      </c>
      <c r="C101" s="11" t="str">
        <f t="shared" si="0"/>
        <v>CLINICA LIMATAMBO (SAN ISIDRO) Av. República de Panamá 3606, San Isidro Perú</v>
      </c>
      <c r="D101" s="12">
        <v>-12.100597199999999</v>
      </c>
      <c r="E101" s="12">
        <v>-77.019419799999994</v>
      </c>
      <c r="F101" s="11" t="s">
        <v>82</v>
      </c>
      <c r="G101" s="11" t="s">
        <v>180</v>
      </c>
      <c r="H101" s="224" t="str">
        <f>VLOOKUP(G101,Hoja1!$C$3:$E$59,2,FALSE)</f>
        <v>MATERNIDAD GRATUITA</v>
      </c>
      <c r="I101" s="224" t="str">
        <f>VLOOKUP(G101,Hoja1!$C$3:$E$59,3,FALSE)</f>
        <v>NO APLICA</v>
      </c>
      <c r="J101" s="13" t="s">
        <v>17</v>
      </c>
      <c r="K101" s="13" t="s">
        <v>17</v>
      </c>
      <c r="L101" s="13" t="s">
        <v>17</v>
      </c>
      <c r="M101" s="13" t="s">
        <v>17</v>
      </c>
      <c r="N101" s="13" t="s">
        <v>17</v>
      </c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ht="12.7" customHeight="1">
      <c r="A102" s="11" t="s">
        <v>24</v>
      </c>
      <c r="B102" s="11" t="s">
        <v>25</v>
      </c>
      <c r="C102" s="11" t="str">
        <f t="shared" si="0"/>
        <v>CLÍNICA MAISON DE SANTÉ (LIMA) Jirón Miguel Aljovin 222, Cercado de Lima Perú</v>
      </c>
      <c r="D102" s="12">
        <v>-12.0575636</v>
      </c>
      <c r="E102" s="12">
        <v>-77.033819399999999</v>
      </c>
      <c r="F102" s="11" t="s">
        <v>26</v>
      </c>
      <c r="G102" s="11" t="s">
        <v>180</v>
      </c>
      <c r="H102" s="224" t="str">
        <f>VLOOKUP(G102,Hoja1!$C$3:$E$59,2,FALSE)</f>
        <v>MATERNIDAD GRATUITA</v>
      </c>
      <c r="I102" s="224" t="str">
        <f>VLOOKUP(G102,Hoja1!$C$3:$E$59,3,FALSE)</f>
        <v>NO APLICA</v>
      </c>
      <c r="J102" s="13" t="s">
        <v>17</v>
      </c>
      <c r="K102" s="13" t="s">
        <v>17</v>
      </c>
      <c r="L102" s="13" t="s">
        <v>17</v>
      </c>
      <c r="M102" s="13" t="s">
        <v>17</v>
      </c>
      <c r="N102" s="13" t="s">
        <v>17</v>
      </c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ht="12.7" customHeight="1">
      <c r="A103" s="11" t="s">
        <v>125</v>
      </c>
      <c r="B103" s="11" t="s">
        <v>126</v>
      </c>
      <c r="C103" s="11" t="str">
        <f t="shared" si="0"/>
        <v>CLÍNICA INTERNACIONAL MDC (SAN ISIDRO) Av. P.º de la República 3058, San Isidro  Perú</v>
      </c>
      <c r="D103" s="12">
        <v>-12.0931306</v>
      </c>
      <c r="E103" s="12">
        <v>-77.023957199999998</v>
      </c>
      <c r="F103" s="11" t="s">
        <v>127</v>
      </c>
      <c r="G103" s="11" t="s">
        <v>181</v>
      </c>
      <c r="H103" s="224" t="str">
        <f>VLOOKUP(G103,Hoja1!$C$3:$E$59,2,FALSE)</f>
        <v>MATERNIDAD EN LIMA</v>
      </c>
      <c r="I103" s="224">
        <f>VLOOKUP(G103,Hoja1!$C$3:$E$59,3,FALSE)</f>
        <v>1</v>
      </c>
      <c r="J103" s="13"/>
      <c r="K103" s="13"/>
      <c r="L103" s="13"/>
      <c r="M103" s="13" t="s">
        <v>17</v>
      </c>
      <c r="N103" s="13" t="s">
        <v>17</v>
      </c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ht="12.7" customHeight="1">
      <c r="A104" s="11" t="s">
        <v>129</v>
      </c>
      <c r="B104" s="11" t="s">
        <v>130</v>
      </c>
      <c r="C104" s="11" t="str">
        <f t="shared" si="0"/>
        <v>CLÍNICA INTERNACIONAL (LIMA) Av. Inca Garcilaso de la Vega 1420, Cercado de Lima Perú</v>
      </c>
      <c r="D104" s="12">
        <v>-12.058484399999999</v>
      </c>
      <c r="E104" s="12">
        <v>-77.038381999999999</v>
      </c>
      <c r="F104" s="11" t="s">
        <v>127</v>
      </c>
      <c r="G104" s="11" t="s">
        <v>181</v>
      </c>
      <c r="H104" s="224" t="str">
        <f>VLOOKUP(G104,Hoja1!$C$3:$E$59,2,FALSE)</f>
        <v>MATERNIDAD EN LIMA</v>
      </c>
      <c r="I104" s="224">
        <f>VLOOKUP(G104,Hoja1!$C$3:$E$59,3,FALSE)</f>
        <v>1</v>
      </c>
      <c r="J104" s="13"/>
      <c r="K104" s="13"/>
      <c r="L104" s="13"/>
      <c r="M104" s="13" t="s">
        <v>17</v>
      </c>
      <c r="N104" s="13" t="s">
        <v>17</v>
      </c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ht="12.7" customHeight="1">
      <c r="A105" s="11" t="s">
        <v>131</v>
      </c>
      <c r="B105" s="11" t="s">
        <v>132</v>
      </c>
      <c r="C105" s="11" t="str">
        <f t="shared" si="0"/>
        <v>CLÍNICA INTERNACIONAL (SAN BORJA) Av. Guardia Civil 385, San Borja Perú</v>
      </c>
      <c r="D105" s="12">
        <v>-12.092555600000001</v>
      </c>
      <c r="E105" s="12">
        <v>-77.008887899999905</v>
      </c>
      <c r="F105" s="11" t="s">
        <v>127</v>
      </c>
      <c r="G105" s="11" t="s">
        <v>181</v>
      </c>
      <c r="H105" s="224" t="str">
        <f>VLOOKUP(G105,Hoja1!$C$3:$E$59,2,FALSE)</f>
        <v>MATERNIDAD EN LIMA</v>
      </c>
      <c r="I105" s="224">
        <f>VLOOKUP(G105,Hoja1!$C$3:$E$59,3,FALSE)</f>
        <v>1</v>
      </c>
      <c r="J105" s="13"/>
      <c r="K105" s="13"/>
      <c r="L105" s="13"/>
      <c r="M105" s="13" t="s">
        <v>17</v>
      </c>
      <c r="N105" s="13" t="s">
        <v>17</v>
      </c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ht="12.7" customHeight="1">
      <c r="A106" s="11" t="s">
        <v>133</v>
      </c>
      <c r="B106" s="11" t="s">
        <v>134</v>
      </c>
      <c r="C106" s="11" t="str">
        <f t="shared" si="0"/>
        <v>CENTRO MÉDICO JOCKEY SALUD Av. Javier Prado Este 4200 Perú</v>
      </c>
      <c r="D106" s="12">
        <v>-12.0851241</v>
      </c>
      <c r="E106" s="12">
        <v>-76.977255299999996</v>
      </c>
      <c r="F106" s="11" t="s">
        <v>135</v>
      </c>
      <c r="G106" s="11" t="s">
        <v>181</v>
      </c>
      <c r="H106" s="224" t="str">
        <f>VLOOKUP(G106,Hoja1!$C$3:$E$59,2,FALSE)</f>
        <v>MATERNIDAD EN LIMA</v>
      </c>
      <c r="I106" s="224">
        <f>VLOOKUP(G106,Hoja1!$C$3:$E$59,3,FALSE)</f>
        <v>1</v>
      </c>
      <c r="J106" s="13"/>
      <c r="K106" s="13"/>
      <c r="L106" s="13"/>
      <c r="M106" s="13" t="s">
        <v>17</v>
      </c>
      <c r="N106" s="13" t="s">
        <v>17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ht="12.7" customHeight="1">
      <c r="A107" s="11" t="s">
        <v>139</v>
      </c>
      <c r="B107" s="11" t="s">
        <v>140</v>
      </c>
      <c r="C107" s="11" t="str">
        <f t="shared" si="0"/>
        <v>CLÍNICA SANNA EL GOLF Av. Aurelio Miró Quesada 1030, San Isidro Perú</v>
      </c>
      <c r="D107" s="12">
        <v>-12.0989153</v>
      </c>
      <c r="E107" s="12">
        <v>-77.051388899999907</v>
      </c>
      <c r="F107" s="11" t="s">
        <v>116</v>
      </c>
      <c r="G107" s="11" t="s">
        <v>181</v>
      </c>
      <c r="H107" s="224" t="str">
        <f>VLOOKUP(G107,Hoja1!$C$3:$E$59,2,FALSE)</f>
        <v>MATERNIDAD EN LIMA</v>
      </c>
      <c r="I107" s="224">
        <f>VLOOKUP(G107,Hoja1!$C$3:$E$59,3,FALSE)</f>
        <v>1</v>
      </c>
      <c r="J107" s="13"/>
      <c r="K107" s="13"/>
      <c r="L107" s="13"/>
      <c r="M107" s="13" t="s">
        <v>17</v>
      </c>
      <c r="N107" s="13" t="s">
        <v>17</v>
      </c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ht="12.7" customHeight="1">
      <c r="A108" s="11" t="s">
        <v>143</v>
      </c>
      <c r="B108" s="11" t="s">
        <v>144</v>
      </c>
      <c r="C108" s="11" t="str">
        <f t="shared" si="0"/>
        <v>CLÍNICA SANTA ISABEL Av. Guardia Civil 135, San Borja  Perú</v>
      </c>
      <c r="D108" s="12">
        <v>-12.089416999999999</v>
      </c>
      <c r="E108" s="12">
        <v>-77.007100600000001</v>
      </c>
      <c r="F108" s="11" t="s">
        <v>145</v>
      </c>
      <c r="G108" s="11" t="s">
        <v>182</v>
      </c>
      <c r="H108" s="224" t="str">
        <f>VLOOKUP(G108,Hoja1!$C$3:$E$59,2,FALSE)</f>
        <v>MATERNIDAD EN LIMA</v>
      </c>
      <c r="I108" s="224">
        <f>VLOOKUP(G108,Hoja1!$C$3:$E$59,3,FALSE)</f>
        <v>2</v>
      </c>
      <c r="J108" s="13"/>
      <c r="K108" s="13"/>
      <c r="L108" s="13"/>
      <c r="M108" s="13" t="s">
        <v>17</v>
      </c>
      <c r="N108" s="13" t="s">
        <v>17</v>
      </c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ht="12.7" customHeight="1">
      <c r="A109" s="11" t="s">
        <v>147</v>
      </c>
      <c r="B109" s="11" t="s">
        <v>148</v>
      </c>
      <c r="C109" s="11" t="str">
        <f t="shared" si="0"/>
        <v>CLÍNICA SAN PABLO (SURCO) El Polo 789, Santiago de Surco Perú</v>
      </c>
      <c r="D109" s="12">
        <v>-12.100186600000001</v>
      </c>
      <c r="E109" s="12">
        <v>-76.971462599999995</v>
      </c>
      <c r="F109" s="11" t="s">
        <v>99</v>
      </c>
      <c r="G109" s="11" t="s">
        <v>182</v>
      </c>
      <c r="H109" s="224" t="str">
        <f>VLOOKUP(G109,Hoja1!$C$3:$E$59,2,FALSE)</f>
        <v>MATERNIDAD EN LIMA</v>
      </c>
      <c r="I109" s="224">
        <f>VLOOKUP(G109,Hoja1!$C$3:$E$59,3,FALSE)</f>
        <v>2</v>
      </c>
      <c r="J109" s="13"/>
      <c r="K109" s="13"/>
      <c r="L109" s="13"/>
      <c r="M109" s="13" t="s">
        <v>17</v>
      </c>
      <c r="N109" s="13" t="s">
        <v>17</v>
      </c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ht="12.7" customHeight="1">
      <c r="A110" s="11" t="s">
        <v>149</v>
      </c>
      <c r="B110" s="11" t="s">
        <v>150</v>
      </c>
      <c r="C110" s="11" t="str">
        <f t="shared" si="0"/>
        <v>CLÍNICA TEZZA El Polo 570, Santiago de Surco Perú</v>
      </c>
      <c r="D110" s="12">
        <v>-12.103294200000001</v>
      </c>
      <c r="E110" s="12">
        <v>-76.9718807</v>
      </c>
      <c r="F110" s="11" t="s">
        <v>151</v>
      </c>
      <c r="G110" s="11" t="s">
        <v>182</v>
      </c>
      <c r="H110" s="224" t="str">
        <f>VLOOKUP(G110,Hoja1!$C$3:$E$59,2,FALSE)</f>
        <v>MATERNIDAD EN LIMA</v>
      </c>
      <c r="I110" s="224">
        <f>VLOOKUP(G110,Hoja1!$C$3:$E$59,3,FALSE)</f>
        <v>2</v>
      </c>
      <c r="J110" s="13"/>
      <c r="K110" s="13"/>
      <c r="L110" s="13"/>
      <c r="M110" s="13" t="s">
        <v>17</v>
      </c>
      <c r="N110" s="13" t="s">
        <v>17</v>
      </c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ht="12.7" customHeight="1">
      <c r="A111" s="11" t="s">
        <v>152</v>
      </c>
      <c r="B111" s="11" t="s">
        <v>153</v>
      </c>
      <c r="C111" s="11" t="str">
        <f t="shared" si="0"/>
        <v>CLÍNICA RICARDO PALMA (SAN ISIDRO) Av. Javier Prado Este 1066, San Isidro Perú</v>
      </c>
      <c r="D111" s="12">
        <v>-12.0907032</v>
      </c>
      <c r="E111" s="12">
        <v>-77.018286599999996</v>
      </c>
      <c r="F111" s="11" t="s">
        <v>154</v>
      </c>
      <c r="G111" s="11" t="s">
        <v>182</v>
      </c>
      <c r="H111" s="224" t="str">
        <f>VLOOKUP(G111,Hoja1!$C$3:$E$59,2,FALSE)</f>
        <v>MATERNIDAD EN LIMA</v>
      </c>
      <c r="I111" s="224">
        <f>VLOOKUP(G111,Hoja1!$C$3:$E$59,3,FALSE)</f>
        <v>2</v>
      </c>
      <c r="J111" s="13"/>
      <c r="K111" s="13"/>
      <c r="L111" s="13"/>
      <c r="M111" s="13" t="s">
        <v>17</v>
      </c>
      <c r="N111" s="13" t="s">
        <v>17</v>
      </c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ht="12.7" customHeight="1">
      <c r="A112" s="11" t="s">
        <v>163</v>
      </c>
      <c r="B112" s="11" t="s">
        <v>164</v>
      </c>
      <c r="C112" s="11" t="str">
        <f t="shared" si="0"/>
        <v>CLÍNICA SAN FELIPE (LA MOLINA) Av. Javier Prado Este 4841, La Molina Perú</v>
      </c>
      <c r="D112" s="12">
        <v>-12.082323000000001</v>
      </c>
      <c r="E112" s="12">
        <v>-76.9691543</v>
      </c>
      <c r="F112" s="11" t="s">
        <v>165</v>
      </c>
      <c r="G112" s="11" t="s">
        <v>183</v>
      </c>
      <c r="H112" s="224" t="str">
        <f>VLOOKUP(G112,Hoja1!$C$3:$E$59,2,FALSE)</f>
        <v>MATERNIDAD EN LIMA</v>
      </c>
      <c r="I112" s="224">
        <f>VLOOKUP(G112,Hoja1!$C$3:$E$59,3,FALSE)</f>
        <v>3</v>
      </c>
      <c r="J112" s="13"/>
      <c r="K112" s="13"/>
      <c r="L112" s="13"/>
      <c r="M112" s="13"/>
      <c r="N112" s="13" t="s">
        <v>17</v>
      </c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ht="12.7" customHeight="1">
      <c r="A113" s="11" t="s">
        <v>166</v>
      </c>
      <c r="B113" s="11" t="s">
        <v>167</v>
      </c>
      <c r="C113" s="11" t="str">
        <f t="shared" si="0"/>
        <v>CLÍNICA SAN FELIPE (JESÚS MARÍA) Av. Gregorio Escobedo 650, Jesús María Perú</v>
      </c>
      <c r="D113" s="12">
        <v>-12.0859785</v>
      </c>
      <c r="E113" s="12">
        <v>-77.054458299999993</v>
      </c>
      <c r="F113" s="11" t="s">
        <v>165</v>
      </c>
      <c r="G113" s="11" t="s">
        <v>183</v>
      </c>
      <c r="H113" s="224" t="str">
        <f>VLOOKUP(G113,Hoja1!$C$3:$E$59,2,FALSE)</f>
        <v>MATERNIDAD EN LIMA</v>
      </c>
      <c r="I113" s="224">
        <f>VLOOKUP(G113,Hoja1!$C$3:$E$59,3,FALSE)</f>
        <v>3</v>
      </c>
      <c r="J113" s="13"/>
      <c r="K113" s="13"/>
      <c r="L113" s="13"/>
      <c r="M113" s="13"/>
      <c r="N113" s="13" t="s">
        <v>17</v>
      </c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ht="12.7" customHeight="1">
      <c r="A114" s="11" t="s">
        <v>168</v>
      </c>
      <c r="B114" s="11" t="s">
        <v>169</v>
      </c>
      <c r="C114" s="11" t="str">
        <f t="shared" si="0"/>
        <v>CLÍNICA DELGADO Calle General Borgoño, Miraflores 15074 Perú</v>
      </c>
      <c r="D114" s="12">
        <v>-12.1132145</v>
      </c>
      <c r="E114" s="12">
        <v>-77.032958100000002</v>
      </c>
      <c r="F114" s="11" t="s">
        <v>170</v>
      </c>
      <c r="G114" s="11" t="s">
        <v>183</v>
      </c>
      <c r="H114" s="224" t="str">
        <f>VLOOKUP(G114,Hoja1!$C$3:$E$59,2,FALSE)</f>
        <v>MATERNIDAD EN LIMA</v>
      </c>
      <c r="I114" s="224">
        <f>VLOOKUP(G114,Hoja1!$C$3:$E$59,3,FALSE)</f>
        <v>3</v>
      </c>
      <c r="J114" s="13"/>
      <c r="K114" s="13"/>
      <c r="L114" s="13"/>
      <c r="M114" s="13"/>
      <c r="N114" s="13" t="s">
        <v>17</v>
      </c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ht="12.7" customHeight="1">
      <c r="A115" s="11" t="s">
        <v>13</v>
      </c>
      <c r="B115" s="11" t="s">
        <v>14</v>
      </c>
      <c r="C115" s="11" t="str">
        <f t="shared" si="0"/>
        <v>CLÍNICA JESÚS DEL NORTE Av. Carlos Izaguirre 153, Independencia Perú</v>
      </c>
      <c r="D115" s="12">
        <v>-11.989796699999999</v>
      </c>
      <c r="E115" s="12">
        <v>-77.058773099999996</v>
      </c>
      <c r="F115" s="11" t="s">
        <v>15</v>
      </c>
      <c r="G115" s="11" t="s">
        <v>184</v>
      </c>
      <c r="H115" s="224" t="str">
        <f>VLOOKUP(G115,Hoja1!$C$3:$E$59,2,FALSE)</f>
        <v>MATERNIDAD HOSPITALARIA</v>
      </c>
      <c r="I115" s="224">
        <f>VLOOKUP(G115,Hoja1!$C$3:$E$59,3,FALSE)</f>
        <v>1</v>
      </c>
      <c r="J115" s="13" t="s">
        <v>17</v>
      </c>
      <c r="K115" s="13" t="s">
        <v>17</v>
      </c>
      <c r="L115" s="13" t="s">
        <v>17</v>
      </c>
      <c r="M115" s="13" t="s">
        <v>17</v>
      </c>
      <c r="N115" s="13" t="s">
        <v>17</v>
      </c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ht="12.7" customHeight="1">
      <c r="A116" s="11" t="s">
        <v>33</v>
      </c>
      <c r="B116" s="11" t="s">
        <v>34</v>
      </c>
      <c r="C116" s="11" t="str">
        <f t="shared" si="0"/>
        <v>CLÍNICA AUNA BELLAVISTA Jirón las Gaviotas 207, Bellavista Perú</v>
      </c>
      <c r="D116" s="12">
        <v>-12.0577717</v>
      </c>
      <c r="E116" s="12">
        <v>-77.096675899999994</v>
      </c>
      <c r="F116" s="11" t="s">
        <v>35</v>
      </c>
      <c r="G116" s="11" t="s">
        <v>184</v>
      </c>
      <c r="H116" s="224" t="str">
        <f>VLOOKUP(G116,Hoja1!$C$3:$E$59,2,FALSE)</f>
        <v>MATERNIDAD HOSPITALARIA</v>
      </c>
      <c r="I116" s="224">
        <f>VLOOKUP(G116,Hoja1!$C$3:$E$59,3,FALSE)</f>
        <v>1</v>
      </c>
      <c r="J116" s="13" t="s">
        <v>17</v>
      </c>
      <c r="K116" s="13" t="s">
        <v>17</v>
      </c>
      <c r="L116" s="13" t="s">
        <v>17</v>
      </c>
      <c r="M116" s="13" t="s">
        <v>17</v>
      </c>
      <c r="N116" s="13" t="s">
        <v>17</v>
      </c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ht="12.7" customHeight="1">
      <c r="A117" s="11" t="s">
        <v>39</v>
      </c>
      <c r="B117" s="11" t="s">
        <v>40</v>
      </c>
      <c r="C117" s="11" t="str">
        <f t="shared" si="0"/>
        <v>CLÍNICA LOS ANDES (MIRAFLORES) Asuncion 177, Miraflores Perú</v>
      </c>
      <c r="D117" s="12">
        <v>-12.1048217</v>
      </c>
      <c r="E117" s="12">
        <v>-77.032102100000003</v>
      </c>
      <c r="F117" s="11" t="s">
        <v>41</v>
      </c>
      <c r="G117" s="11" t="s">
        <v>184</v>
      </c>
      <c r="H117" s="224" t="str">
        <f>VLOOKUP(G117,Hoja1!$C$3:$E$59,2,FALSE)</f>
        <v>MATERNIDAD HOSPITALARIA</v>
      </c>
      <c r="I117" s="224">
        <f>VLOOKUP(G117,Hoja1!$C$3:$E$59,3,FALSE)</f>
        <v>1</v>
      </c>
      <c r="J117" s="13" t="s">
        <v>17</v>
      </c>
      <c r="K117" s="13" t="s">
        <v>17</v>
      </c>
      <c r="L117" s="13" t="s">
        <v>17</v>
      </c>
      <c r="M117" s="13" t="s">
        <v>17</v>
      </c>
      <c r="N117" s="13" t="s">
        <v>17</v>
      </c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ht="12.7" customHeight="1">
      <c r="A118" s="11" t="s">
        <v>30</v>
      </c>
      <c r="B118" s="11" t="s">
        <v>31</v>
      </c>
      <c r="C118" s="11" t="str">
        <f t="shared" si="0"/>
        <v>CLÍNICA SAN JUAN BAUTISTA Av. Próceres de la Independencia 1764, San Juan de Lurigancho Perú</v>
      </c>
      <c r="D118" s="12">
        <v>-12.0040406</v>
      </c>
      <c r="E118" s="12">
        <v>-77.006687799999995</v>
      </c>
      <c r="F118" s="11" t="s">
        <v>32</v>
      </c>
      <c r="G118" s="11" t="s">
        <v>184</v>
      </c>
      <c r="H118" s="224" t="str">
        <f>VLOOKUP(G118,Hoja1!$C$3:$E$59,2,FALSE)</f>
        <v>MATERNIDAD HOSPITALARIA</v>
      </c>
      <c r="I118" s="224">
        <f>VLOOKUP(G118,Hoja1!$C$3:$E$59,3,FALSE)</f>
        <v>1</v>
      </c>
      <c r="J118" s="13" t="s">
        <v>17</v>
      </c>
      <c r="K118" s="13" t="s">
        <v>17</v>
      </c>
      <c r="L118" s="13" t="s">
        <v>17</v>
      </c>
      <c r="M118" s="13" t="s">
        <v>17</v>
      </c>
      <c r="N118" s="13" t="s">
        <v>17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ht="12.7" customHeight="1">
      <c r="A119" s="11" t="s">
        <v>18</v>
      </c>
      <c r="B119" s="11" t="s">
        <v>19</v>
      </c>
      <c r="C119" s="11" t="str">
        <f t="shared" si="0"/>
        <v>CLÍNICA VESALIO Jr. Joseph Thompson #140, San Borja Perú</v>
      </c>
      <c r="D119" s="12">
        <v>-12.106296199999999</v>
      </c>
      <c r="E119" s="12">
        <v>-77.007425299999994</v>
      </c>
      <c r="F119" s="11" t="s">
        <v>20</v>
      </c>
      <c r="G119" s="11" t="s">
        <v>184</v>
      </c>
      <c r="H119" s="224" t="str">
        <f>VLOOKUP(G119,Hoja1!$C$3:$E$59,2,FALSE)</f>
        <v>MATERNIDAD HOSPITALARIA</v>
      </c>
      <c r="I119" s="224">
        <f>VLOOKUP(G119,Hoja1!$C$3:$E$59,3,FALSE)</f>
        <v>1</v>
      </c>
      <c r="J119" s="13" t="s">
        <v>17</v>
      </c>
      <c r="K119" s="13" t="s">
        <v>17</v>
      </c>
      <c r="L119" s="13" t="s">
        <v>17</v>
      </c>
      <c r="M119" s="13" t="s">
        <v>17</v>
      </c>
      <c r="N119" s="13" t="s">
        <v>17</v>
      </c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ht="12.7" customHeight="1">
      <c r="A120" s="11" t="s">
        <v>55</v>
      </c>
      <c r="B120" s="11" t="s">
        <v>56</v>
      </c>
      <c r="C120" s="11" t="str">
        <f t="shared" si="0"/>
        <v>CLÍNICA MONTEFIORI Av. Separadora Industrial 1820 Urb, La Molina Perú</v>
      </c>
      <c r="D120" s="12">
        <v>-12.0654591</v>
      </c>
      <c r="E120" s="12">
        <v>-76.965987699999999</v>
      </c>
      <c r="F120" s="11" t="s">
        <v>57</v>
      </c>
      <c r="G120" s="11" t="s">
        <v>185</v>
      </c>
      <c r="H120" s="224" t="str">
        <f>VLOOKUP(G120,Hoja1!$C$3:$E$59,2,FALSE)</f>
        <v>MATERNIDAD HOSPITALARIA</v>
      </c>
      <c r="I120" s="224">
        <f>VLOOKUP(G120,Hoja1!$C$3:$E$59,3,FALSE)</f>
        <v>2</v>
      </c>
      <c r="J120" s="13" t="s">
        <v>17</v>
      </c>
      <c r="K120" s="13" t="s">
        <v>17</v>
      </c>
      <c r="L120" s="13" t="s">
        <v>17</v>
      </c>
      <c r="M120" s="13" t="s">
        <v>17</v>
      </c>
      <c r="N120" s="13" t="s">
        <v>17</v>
      </c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ht="12.7" customHeight="1">
      <c r="A121" s="11" t="s">
        <v>27</v>
      </c>
      <c r="B121" s="11" t="s">
        <v>28</v>
      </c>
      <c r="C121" s="11" t="str">
        <f t="shared" si="0"/>
        <v>CLÍNICA SANTA MARTHA DEL SUR Avenida, Av. Belisario Suarez 998, San Juan de Miraflores Perú</v>
      </c>
      <c r="D121" s="12">
        <v>-12.163131099999999</v>
      </c>
      <c r="E121" s="12">
        <v>-76.965344599999995</v>
      </c>
      <c r="F121" s="11" t="s">
        <v>29</v>
      </c>
      <c r="G121" s="11" t="s">
        <v>185</v>
      </c>
      <c r="H121" s="224" t="str">
        <f>VLOOKUP(G121,Hoja1!$C$3:$E$59,2,FALSE)</f>
        <v>MATERNIDAD HOSPITALARIA</v>
      </c>
      <c r="I121" s="224">
        <f>VLOOKUP(G121,Hoja1!$C$3:$E$59,3,FALSE)</f>
        <v>2</v>
      </c>
      <c r="J121" s="13" t="s">
        <v>17</v>
      </c>
      <c r="K121" s="13" t="s">
        <v>17</v>
      </c>
      <c r="L121" s="13" t="s">
        <v>17</v>
      </c>
      <c r="M121" s="13" t="s">
        <v>17</v>
      </c>
      <c r="N121" s="13" t="s">
        <v>17</v>
      </c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ht="12.7" customHeight="1">
      <c r="A122" s="11" t="s">
        <v>52</v>
      </c>
      <c r="B122" s="11" t="s">
        <v>53</v>
      </c>
      <c r="C122" s="11" t="str">
        <f t="shared" si="0"/>
        <v>CLÍNICA PROVIDENCIA C. Carlos Gonzalez 250, San Miguel Perú</v>
      </c>
      <c r="D122" s="12">
        <v>-12.075084199999999</v>
      </c>
      <c r="E122" s="12">
        <v>-77.091399999999993</v>
      </c>
      <c r="F122" s="11" t="s">
        <v>54</v>
      </c>
      <c r="G122" s="11" t="s">
        <v>185</v>
      </c>
      <c r="H122" s="224" t="str">
        <f>VLOOKUP(G122,Hoja1!$C$3:$E$59,2,FALSE)</f>
        <v>MATERNIDAD HOSPITALARIA</v>
      </c>
      <c r="I122" s="224">
        <f>VLOOKUP(G122,Hoja1!$C$3:$E$59,3,FALSE)</f>
        <v>2</v>
      </c>
      <c r="J122" s="13" t="s">
        <v>17</v>
      </c>
      <c r="K122" s="13" t="s">
        <v>17</v>
      </c>
      <c r="L122" s="13" t="s">
        <v>17</v>
      </c>
      <c r="M122" s="13" t="s">
        <v>17</v>
      </c>
      <c r="N122" s="13" t="s">
        <v>17</v>
      </c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ht="12.7" customHeight="1">
      <c r="A123" s="11" t="s">
        <v>60</v>
      </c>
      <c r="B123" s="11" t="s">
        <v>61</v>
      </c>
      <c r="C123" s="11" t="str">
        <f t="shared" si="0"/>
        <v>CENTRO MÉDICO SAN JUDAS TADEO Av. Gral. Trinidad Moran N° 639, Lince Perú</v>
      </c>
      <c r="D123" s="12">
        <v>-12.0899211</v>
      </c>
      <c r="E123" s="12">
        <v>-77.038562599999906</v>
      </c>
      <c r="F123" s="11" t="s">
        <v>62</v>
      </c>
      <c r="G123" s="11" t="s">
        <v>185</v>
      </c>
      <c r="H123" s="224" t="str">
        <f>VLOOKUP(G123,Hoja1!$C$3:$E$59,2,FALSE)</f>
        <v>MATERNIDAD HOSPITALARIA</v>
      </c>
      <c r="I123" s="224">
        <f>VLOOKUP(G123,Hoja1!$C$3:$E$59,3,FALSE)</f>
        <v>2</v>
      </c>
      <c r="J123" s="13" t="s">
        <v>17</v>
      </c>
      <c r="K123" s="13" t="s">
        <v>17</v>
      </c>
      <c r="L123" s="13" t="s">
        <v>17</v>
      </c>
      <c r="M123" s="13" t="s">
        <v>17</v>
      </c>
      <c r="N123" s="13" t="s">
        <v>17</v>
      </c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ht="12.7" customHeight="1">
      <c r="A124" s="11" t="s">
        <v>45</v>
      </c>
      <c r="B124" s="11" t="s">
        <v>46</v>
      </c>
      <c r="C124" s="11" t="str">
        <f t="shared" si="0"/>
        <v>CLÍNICA CENTENARIO PERUANO JAPONESA Av. Paso de Los Andes 675, Pueblo Libre Perú</v>
      </c>
      <c r="D124" s="12">
        <v>-12.0731243</v>
      </c>
      <c r="E124" s="12">
        <v>-77.059128000000001</v>
      </c>
      <c r="F124" s="11" t="s">
        <v>47</v>
      </c>
      <c r="G124" s="11" t="s">
        <v>186</v>
      </c>
      <c r="H124" s="224" t="str">
        <f>VLOOKUP(G124,Hoja1!$C$3:$E$59,2,FALSE)</f>
        <v>MATERNIDAD HOSPITALARIA</v>
      </c>
      <c r="I124" s="224">
        <f>VLOOKUP(G124,Hoja1!$C$3:$E$59,3,FALSE)</f>
        <v>3</v>
      </c>
      <c r="J124" s="13" t="s">
        <v>17</v>
      </c>
      <c r="K124" s="13" t="s">
        <v>17</v>
      </c>
      <c r="L124" s="13" t="s">
        <v>17</v>
      </c>
      <c r="M124" s="13" t="s">
        <v>17</v>
      </c>
      <c r="N124" s="13" t="s">
        <v>17</v>
      </c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ht="12.7" customHeight="1">
      <c r="A125" s="11" t="s">
        <v>21</v>
      </c>
      <c r="B125" s="11" t="s">
        <v>22</v>
      </c>
      <c r="C125" s="11" t="str">
        <f t="shared" si="0"/>
        <v>CLÍNICA SAN GABRIEL Av. la Marina 2955, San MigueL Perú</v>
      </c>
      <c r="D125" s="12">
        <v>-12.076600300000001</v>
      </c>
      <c r="E125" s="12">
        <v>-77.095792099999997</v>
      </c>
      <c r="F125" s="11" t="s">
        <v>23</v>
      </c>
      <c r="G125" s="11" t="s">
        <v>186</v>
      </c>
      <c r="H125" s="224" t="str">
        <f>VLOOKUP(G125,Hoja1!$C$3:$E$59,2,FALSE)</f>
        <v>MATERNIDAD HOSPITALARIA</v>
      </c>
      <c r="I125" s="224">
        <f>VLOOKUP(G125,Hoja1!$C$3:$E$59,3,FALSE)</f>
        <v>3</v>
      </c>
      <c r="J125" s="13" t="s">
        <v>17</v>
      </c>
      <c r="K125" s="13" t="s">
        <v>17</v>
      </c>
      <c r="L125" s="13" t="s">
        <v>17</v>
      </c>
      <c r="M125" s="13" t="s">
        <v>17</v>
      </c>
      <c r="N125" s="13" t="s">
        <v>17</v>
      </c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ht="12.7" customHeight="1">
      <c r="A126" s="11" t="s">
        <v>63</v>
      </c>
      <c r="B126" s="11" t="s">
        <v>64</v>
      </c>
      <c r="C126" s="11" t="str">
        <f t="shared" si="0"/>
        <v>CLÍNICA GOOD HOPE Malecón Balta 956, Miraflores Perú</v>
      </c>
      <c r="D126" s="12">
        <v>-12.1254255</v>
      </c>
      <c r="E126" s="12">
        <v>-77.034347299999993</v>
      </c>
      <c r="F126" s="11" t="s">
        <v>65</v>
      </c>
      <c r="G126" s="11" t="s">
        <v>186</v>
      </c>
      <c r="H126" s="224" t="str">
        <f>VLOOKUP(G126,Hoja1!$C$3:$E$59,2,FALSE)</f>
        <v>MATERNIDAD HOSPITALARIA</v>
      </c>
      <c r="I126" s="224">
        <f>VLOOKUP(G126,Hoja1!$C$3:$E$59,3,FALSE)</f>
        <v>3</v>
      </c>
      <c r="J126" s="13" t="s">
        <v>17</v>
      </c>
      <c r="K126" s="13" t="s">
        <v>17</v>
      </c>
      <c r="L126" s="13" t="s">
        <v>17</v>
      </c>
      <c r="M126" s="13" t="s">
        <v>17</v>
      </c>
      <c r="N126" s="13" t="s">
        <v>17</v>
      </c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ht="12.7" customHeight="1">
      <c r="A127" s="11" t="s">
        <v>49</v>
      </c>
      <c r="B127" s="11" t="s">
        <v>50</v>
      </c>
      <c r="C127" s="11" t="str">
        <f t="shared" si="0"/>
        <v>CLÍNICA STELLA MARIS Av. Paso de Los Andes 923, Pueblo Libre Perú</v>
      </c>
      <c r="D127" s="12">
        <v>-12.0712163</v>
      </c>
      <c r="E127" s="12">
        <v>-77.058736499999995</v>
      </c>
      <c r="F127" s="11" t="s">
        <v>51</v>
      </c>
      <c r="G127" s="11" t="s">
        <v>186</v>
      </c>
      <c r="H127" s="224" t="str">
        <f>VLOOKUP(G127,Hoja1!$C$3:$E$59,2,FALSE)</f>
        <v>MATERNIDAD HOSPITALARIA</v>
      </c>
      <c r="I127" s="224">
        <f>VLOOKUP(G127,Hoja1!$C$3:$E$59,3,FALSE)</f>
        <v>3</v>
      </c>
      <c r="J127" s="13" t="s">
        <v>17</v>
      </c>
      <c r="K127" s="13" t="s">
        <v>17</v>
      </c>
      <c r="L127" s="13" t="s">
        <v>17</v>
      </c>
      <c r="M127" s="13" t="s">
        <v>17</v>
      </c>
      <c r="N127" s="13" t="s">
        <v>17</v>
      </c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ht="12.7" customHeight="1">
      <c r="A128" s="11" t="s">
        <v>24</v>
      </c>
      <c r="B128" s="11" t="s">
        <v>25</v>
      </c>
      <c r="C128" s="11" t="str">
        <f t="shared" si="0"/>
        <v>CLÍNICA MAISON DE SANTÉ (LIMA) Jirón Miguel Aljovin 222, Cercado de Lima Perú</v>
      </c>
      <c r="D128" s="12">
        <v>-12.0575636</v>
      </c>
      <c r="E128" s="12">
        <v>-77.033819399999999</v>
      </c>
      <c r="F128" s="11" t="s">
        <v>26</v>
      </c>
      <c r="G128" s="11" t="s">
        <v>186</v>
      </c>
      <c r="H128" s="224" t="str">
        <f>VLOOKUP(G128,Hoja1!$C$3:$E$59,2,FALSE)</f>
        <v>MATERNIDAD HOSPITALARIA</v>
      </c>
      <c r="I128" s="224">
        <f>VLOOKUP(G128,Hoja1!$C$3:$E$59,3,FALSE)</f>
        <v>3</v>
      </c>
      <c r="J128" s="13" t="s">
        <v>17</v>
      </c>
      <c r="K128" s="13" t="s">
        <v>17</v>
      </c>
      <c r="L128" s="13" t="s">
        <v>17</v>
      </c>
      <c r="M128" s="13" t="s">
        <v>17</v>
      </c>
      <c r="N128" s="13" t="s">
        <v>17</v>
      </c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ht="12.7" customHeight="1">
      <c r="A129" s="11" t="s">
        <v>70</v>
      </c>
      <c r="B129" s="11" t="s">
        <v>71</v>
      </c>
      <c r="C129" s="11" t="str">
        <f t="shared" si="0"/>
        <v>CLÍNICA CAYETANO HEREDIA (SAN MARTÍN DE PORRES) Av. Honorio Delgado 370, San Martín de Porres Perú</v>
      </c>
      <c r="D129" s="12">
        <v>-12.0235377</v>
      </c>
      <c r="E129" s="12">
        <v>-77.056092199999995</v>
      </c>
      <c r="F129" s="11" t="s">
        <v>72</v>
      </c>
      <c r="G129" s="11" t="s">
        <v>186</v>
      </c>
      <c r="H129" s="224" t="str">
        <f>VLOOKUP(G129,Hoja1!$C$3:$E$59,2,FALSE)</f>
        <v>MATERNIDAD HOSPITALARIA</v>
      </c>
      <c r="I129" s="224">
        <f>VLOOKUP(G129,Hoja1!$C$3:$E$59,3,FALSE)</f>
        <v>3</v>
      </c>
      <c r="J129" s="13" t="s">
        <v>17</v>
      </c>
      <c r="K129" s="13" t="s">
        <v>17</v>
      </c>
      <c r="L129" s="13" t="s">
        <v>17</v>
      </c>
      <c r="M129" s="13" t="s">
        <v>17</v>
      </c>
      <c r="N129" s="13" t="s">
        <v>17</v>
      </c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ht="12.7" customHeight="1">
      <c r="A130" s="11" t="s">
        <v>67</v>
      </c>
      <c r="B130" s="11" t="s">
        <v>68</v>
      </c>
      <c r="C130" s="11" t="str">
        <f t="shared" si="0"/>
        <v>CLÍNICA MAISON DE SANTÉ (CHORRILLOS) Av. Chorrillos 171, Chorrillos Perú</v>
      </c>
      <c r="D130" s="12">
        <v>-12.157797199999999</v>
      </c>
      <c r="E130" s="12">
        <v>-77.022945699999994</v>
      </c>
      <c r="F130" s="11" t="s">
        <v>69</v>
      </c>
      <c r="G130" s="11" t="s">
        <v>186</v>
      </c>
      <c r="H130" s="224" t="str">
        <f>VLOOKUP(G130,Hoja1!$C$3:$E$59,2,FALSE)</f>
        <v>MATERNIDAD HOSPITALARIA</v>
      </c>
      <c r="I130" s="224">
        <f>VLOOKUP(G130,Hoja1!$C$3:$E$59,3,FALSE)</f>
        <v>3</v>
      </c>
      <c r="J130" s="13" t="s">
        <v>17</v>
      </c>
      <c r="K130" s="13" t="s">
        <v>17</v>
      </c>
      <c r="L130" s="13" t="s">
        <v>17</v>
      </c>
      <c r="M130" s="13" t="s">
        <v>17</v>
      </c>
      <c r="N130" s="13" t="s">
        <v>17</v>
      </c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ht="12.7" customHeight="1">
      <c r="A131" s="11" t="s">
        <v>76</v>
      </c>
      <c r="B131" s="11" t="s">
        <v>77</v>
      </c>
      <c r="C131" s="11" t="str">
        <f t="shared" si="0"/>
        <v>CLÍNICA JAVIER PRADO Av. Javier Prado Este 499, San Isidro Perú</v>
      </c>
      <c r="D131" s="12">
        <v>-12.091189099999999</v>
      </c>
      <c r="E131" s="12">
        <v>-77.028458599999993</v>
      </c>
      <c r="F131" s="11" t="s">
        <v>78</v>
      </c>
      <c r="G131" s="11" t="s">
        <v>186</v>
      </c>
      <c r="H131" s="224" t="str">
        <f>VLOOKUP(G131,Hoja1!$C$3:$E$59,2,FALSE)</f>
        <v>MATERNIDAD HOSPITALARIA</v>
      </c>
      <c r="I131" s="224">
        <f>VLOOKUP(G131,Hoja1!$C$3:$E$59,3,FALSE)</f>
        <v>3</v>
      </c>
      <c r="J131" s="13" t="s">
        <v>17</v>
      </c>
      <c r="K131" s="13" t="s">
        <v>17</v>
      </c>
      <c r="L131" s="13" t="s">
        <v>17</v>
      </c>
      <c r="M131" s="13" t="s">
        <v>17</v>
      </c>
      <c r="N131" s="13" t="s">
        <v>17</v>
      </c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ht="12.7" customHeight="1">
      <c r="A132" s="11" t="s">
        <v>80</v>
      </c>
      <c r="B132" s="11" t="s">
        <v>81</v>
      </c>
      <c r="C132" s="11" t="str">
        <f t="shared" si="0"/>
        <v>CLINICA LIMATAMBO (SAN ISIDRO) Av. República de Panamá 3606, San Isidro Perú</v>
      </c>
      <c r="D132" s="12">
        <v>-12.100597199999999</v>
      </c>
      <c r="E132" s="12">
        <v>-77.019419799999994</v>
      </c>
      <c r="F132" s="11" t="s">
        <v>82</v>
      </c>
      <c r="G132" s="11" t="s">
        <v>186</v>
      </c>
      <c r="H132" s="224" t="str">
        <f>VLOOKUP(G132,Hoja1!$C$3:$E$59,2,FALSE)</f>
        <v>MATERNIDAD HOSPITALARIA</v>
      </c>
      <c r="I132" s="224">
        <f>VLOOKUP(G132,Hoja1!$C$3:$E$59,3,FALSE)</f>
        <v>3</v>
      </c>
      <c r="J132" s="13" t="s">
        <v>17</v>
      </c>
      <c r="K132" s="13" t="s">
        <v>17</v>
      </c>
      <c r="L132" s="13" t="s">
        <v>17</v>
      </c>
      <c r="M132" s="13" t="s">
        <v>17</v>
      </c>
      <c r="N132" s="13" t="s">
        <v>17</v>
      </c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ht="12.7" customHeight="1">
      <c r="A133" s="11" t="s">
        <v>87</v>
      </c>
      <c r="B133" s="11" t="s">
        <v>88</v>
      </c>
      <c r="C133" s="11" t="str">
        <f t="shared" si="0"/>
        <v>CLÍNICA MUNDO SALUD Av. Carlos Izaguirre 1234, Los Olivos Perú</v>
      </c>
      <c r="D133" s="12">
        <v>-11.991271299999999</v>
      </c>
      <c r="E133" s="12">
        <v>-77.0770184</v>
      </c>
      <c r="F133" s="11" t="s">
        <v>89</v>
      </c>
      <c r="G133" s="11" t="s">
        <v>187</v>
      </c>
      <c r="H133" s="224" t="str">
        <f>VLOOKUP(G133,Hoja1!$C$3:$E$59,2,FALSE)</f>
        <v>MATERNIDAD HOSPITALARIA</v>
      </c>
      <c r="I133" s="224">
        <f>VLOOKUP(G133,Hoja1!$C$3:$E$59,3,FALSE)</f>
        <v>4</v>
      </c>
      <c r="J133" s="13"/>
      <c r="K133" s="13" t="s">
        <v>17</v>
      </c>
      <c r="L133" s="13" t="s">
        <v>17</v>
      </c>
      <c r="M133" s="13" t="s">
        <v>17</v>
      </c>
      <c r="N133" s="13" t="s">
        <v>17</v>
      </c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 ht="12.7" customHeight="1">
      <c r="A134" s="11" t="s">
        <v>129</v>
      </c>
      <c r="B134" s="11" t="s">
        <v>130</v>
      </c>
      <c r="C134" s="11" t="str">
        <f t="shared" si="0"/>
        <v>CLÍNICA INTERNACIONAL (LIMA) Av. Inca Garcilaso de la Vega 1420, Cercado de Lima Perú</v>
      </c>
      <c r="D134" s="12">
        <v>-12.058484399999999</v>
      </c>
      <c r="E134" s="12">
        <v>-77.038381999999999</v>
      </c>
      <c r="F134" s="11" t="s">
        <v>127</v>
      </c>
      <c r="G134" s="11" t="s">
        <v>188</v>
      </c>
      <c r="H134" s="224" t="str">
        <f>VLOOKUP(G134,Hoja1!$C$3:$E$59,2,FALSE)</f>
        <v>MATERNIDAD HOSPITALARIA</v>
      </c>
      <c r="I134" s="224">
        <f>VLOOKUP(G134,Hoja1!$C$3:$E$59,3,FALSE)</f>
        <v>8</v>
      </c>
      <c r="J134" s="13"/>
      <c r="K134" s="13"/>
      <c r="L134" s="13"/>
      <c r="M134" s="13" t="s">
        <v>17</v>
      </c>
      <c r="N134" s="13" t="s">
        <v>17</v>
      </c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 ht="12.7" customHeight="1">
      <c r="A135" s="11" t="s">
        <v>131</v>
      </c>
      <c r="B135" s="11" t="s">
        <v>132</v>
      </c>
      <c r="C135" s="11" t="str">
        <f t="shared" si="0"/>
        <v>CLÍNICA INTERNACIONAL (SAN BORJA) Av. Guardia Civil 385, San Borja Perú</v>
      </c>
      <c r="D135" s="12">
        <v>-12.092555600000001</v>
      </c>
      <c r="E135" s="12">
        <v>-77.008887899999905</v>
      </c>
      <c r="F135" s="11" t="s">
        <v>127</v>
      </c>
      <c r="G135" s="11" t="s">
        <v>188</v>
      </c>
      <c r="H135" s="224" t="str">
        <f>VLOOKUP(G135,Hoja1!$C$3:$E$59,2,FALSE)</f>
        <v>MATERNIDAD HOSPITALARIA</v>
      </c>
      <c r="I135" s="224">
        <f>VLOOKUP(G135,Hoja1!$C$3:$E$59,3,FALSE)</f>
        <v>8</v>
      </c>
      <c r="J135" s="13"/>
      <c r="K135" s="13"/>
      <c r="L135" s="13"/>
      <c r="M135" s="13" t="s">
        <v>17</v>
      </c>
      <c r="N135" s="13" t="s">
        <v>17</v>
      </c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ht="12.7" customHeight="1">
      <c r="A136" s="11" t="s">
        <v>139</v>
      </c>
      <c r="B136" s="11" t="s">
        <v>140</v>
      </c>
      <c r="C136" s="11" t="str">
        <f t="shared" si="0"/>
        <v>CLÍNICA SANNA EL GOLF Av. Aurelio Miró Quesada 1030, San Isidro Perú</v>
      </c>
      <c r="D136" s="12">
        <v>-12.0989153</v>
      </c>
      <c r="E136" s="12">
        <v>-77.051388899999907</v>
      </c>
      <c r="F136" s="11" t="s">
        <v>116</v>
      </c>
      <c r="G136" s="11" t="s">
        <v>188</v>
      </c>
      <c r="H136" s="224" t="str">
        <f>VLOOKUP(G136,Hoja1!$C$3:$E$59,2,FALSE)</f>
        <v>MATERNIDAD HOSPITALARIA</v>
      </c>
      <c r="I136" s="224">
        <f>VLOOKUP(G136,Hoja1!$C$3:$E$59,3,FALSE)</f>
        <v>8</v>
      </c>
      <c r="J136" s="13"/>
      <c r="K136" s="13"/>
      <c r="L136" s="13"/>
      <c r="M136" s="13" t="s">
        <v>17</v>
      </c>
      <c r="N136" s="13" t="s">
        <v>17</v>
      </c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 ht="12.7" customHeight="1">
      <c r="A137" s="11" t="s">
        <v>143</v>
      </c>
      <c r="B137" s="11" t="s">
        <v>144</v>
      </c>
      <c r="C137" s="11" t="str">
        <f t="shared" si="0"/>
        <v>CLÍNICA SANTA ISABEL Av. Guardia Civil 135, San Borja  Perú</v>
      </c>
      <c r="D137" s="12">
        <v>-12.089416999999999</v>
      </c>
      <c r="E137" s="12">
        <v>-77.007100600000001</v>
      </c>
      <c r="F137" s="11" t="s">
        <v>145</v>
      </c>
      <c r="G137" s="11" t="s">
        <v>189</v>
      </c>
      <c r="H137" s="224" t="str">
        <f>VLOOKUP(G137,Hoja1!$C$3:$E$59,2,FALSE)</f>
        <v>MATERNIDAD HOSPITALARIA</v>
      </c>
      <c r="I137" s="224">
        <f>VLOOKUP(G137,Hoja1!$C$3:$E$59,3,FALSE)</f>
        <v>9</v>
      </c>
      <c r="J137" s="13"/>
      <c r="K137" s="13"/>
      <c r="L137" s="13"/>
      <c r="M137" s="13" t="s">
        <v>17</v>
      </c>
      <c r="N137" s="13" t="s">
        <v>17</v>
      </c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 ht="12.7" customHeight="1">
      <c r="A138" s="11" t="s">
        <v>147</v>
      </c>
      <c r="B138" s="11" t="s">
        <v>148</v>
      </c>
      <c r="C138" s="11" t="str">
        <f t="shared" si="0"/>
        <v>CLÍNICA SAN PABLO (SURCO) El Polo 789, Santiago de Surco Perú</v>
      </c>
      <c r="D138" s="12">
        <v>-12.100186600000001</v>
      </c>
      <c r="E138" s="12">
        <v>-76.971462599999995</v>
      </c>
      <c r="F138" s="11" t="s">
        <v>99</v>
      </c>
      <c r="G138" s="11" t="s">
        <v>189</v>
      </c>
      <c r="H138" s="224" t="str">
        <f>VLOOKUP(G138,Hoja1!$C$3:$E$59,2,FALSE)</f>
        <v>MATERNIDAD HOSPITALARIA</v>
      </c>
      <c r="I138" s="224">
        <f>VLOOKUP(G138,Hoja1!$C$3:$E$59,3,FALSE)</f>
        <v>9</v>
      </c>
      <c r="J138" s="13"/>
      <c r="K138" s="13"/>
      <c r="L138" s="13"/>
      <c r="M138" s="13" t="s">
        <v>17</v>
      </c>
      <c r="N138" s="13" t="s">
        <v>17</v>
      </c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ht="12.7" customHeight="1">
      <c r="A139" s="11" t="s">
        <v>149</v>
      </c>
      <c r="B139" s="11" t="s">
        <v>150</v>
      </c>
      <c r="C139" s="11" t="str">
        <f t="shared" si="0"/>
        <v>CLÍNICA TEZZA El Polo 570, Santiago de Surco Perú</v>
      </c>
      <c r="D139" s="12">
        <v>-12.103294200000001</v>
      </c>
      <c r="E139" s="12">
        <v>-76.9718807</v>
      </c>
      <c r="F139" s="11" t="s">
        <v>151</v>
      </c>
      <c r="G139" s="11" t="s">
        <v>189</v>
      </c>
      <c r="H139" s="224" t="str">
        <f>VLOOKUP(G139,Hoja1!$C$3:$E$59,2,FALSE)</f>
        <v>MATERNIDAD HOSPITALARIA</v>
      </c>
      <c r="I139" s="224">
        <f>VLOOKUP(G139,Hoja1!$C$3:$E$59,3,FALSE)</f>
        <v>9</v>
      </c>
      <c r="J139" s="13"/>
      <c r="K139" s="13"/>
      <c r="L139" s="13"/>
      <c r="M139" s="13" t="s">
        <v>17</v>
      </c>
      <c r="N139" s="13" t="s">
        <v>17</v>
      </c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 ht="12.7" customHeight="1">
      <c r="A140" s="11" t="s">
        <v>152</v>
      </c>
      <c r="B140" s="11" t="s">
        <v>153</v>
      </c>
      <c r="C140" s="11" t="str">
        <f t="shared" si="0"/>
        <v>CLÍNICA RICARDO PALMA (SAN ISIDRO) Av. Javier Prado Este 1066, San Isidro Perú</v>
      </c>
      <c r="D140" s="12">
        <v>-12.0907032</v>
      </c>
      <c r="E140" s="12">
        <v>-77.018286599999996</v>
      </c>
      <c r="F140" s="11" t="s">
        <v>154</v>
      </c>
      <c r="G140" s="11" t="s">
        <v>190</v>
      </c>
      <c r="H140" s="224" t="str">
        <f>VLOOKUP(G140,Hoja1!$C$3:$E$59,2,FALSE)</f>
        <v>MATERNIDAD HOSPITALARIA</v>
      </c>
      <c r="I140" s="224">
        <f>VLOOKUP(G140,Hoja1!$C$3:$E$59,3,FALSE)</f>
        <v>10</v>
      </c>
      <c r="J140" s="13"/>
      <c r="K140" s="13"/>
      <c r="L140" s="13"/>
      <c r="M140" s="13" t="s">
        <v>17</v>
      </c>
      <c r="N140" s="13" t="s">
        <v>17</v>
      </c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spans="1:31" ht="12.7" customHeight="1">
      <c r="A141" s="11" t="s">
        <v>166</v>
      </c>
      <c r="B141" s="11" t="s">
        <v>167</v>
      </c>
      <c r="C141" s="11" t="str">
        <f t="shared" si="0"/>
        <v>CLÍNICA SAN FELIPE (JESÚS MARÍA) Av. Gregorio Escobedo 650, Jesús María Perú</v>
      </c>
      <c r="D141" s="12">
        <v>-12.0859785</v>
      </c>
      <c r="E141" s="12">
        <v>-77.054458299999993</v>
      </c>
      <c r="F141" s="11" t="s">
        <v>165</v>
      </c>
      <c r="G141" s="11" t="s">
        <v>191</v>
      </c>
      <c r="H141" s="224" t="str">
        <f>VLOOKUP(G141,Hoja1!$C$3:$E$59,2,FALSE)</f>
        <v>MATERNIDAD HOSPITALARIA</v>
      </c>
      <c r="I141" s="224">
        <f>VLOOKUP(G141,Hoja1!$C$3:$E$59,3,FALSE)</f>
        <v>11</v>
      </c>
      <c r="J141" s="13"/>
      <c r="K141" s="13"/>
      <c r="L141" s="13"/>
      <c r="M141" s="13"/>
      <c r="N141" s="13" t="s">
        <v>17</v>
      </c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spans="1:31" ht="12.7" customHeight="1">
      <c r="A142" s="11" t="s">
        <v>168</v>
      </c>
      <c r="B142" s="11" t="s">
        <v>169</v>
      </c>
      <c r="C142" s="11" t="str">
        <f t="shared" si="0"/>
        <v>CLÍNICA DELGADO Calle General Borgoño, Miraflores 15074 Perú</v>
      </c>
      <c r="D142" s="12">
        <v>-12.1132145</v>
      </c>
      <c r="E142" s="12">
        <v>-77.032958100000002</v>
      </c>
      <c r="F142" s="11" t="s">
        <v>170</v>
      </c>
      <c r="G142" s="11" t="s">
        <v>191</v>
      </c>
      <c r="H142" s="224" t="str">
        <f>VLOOKUP(G142,Hoja1!$C$3:$E$59,2,FALSE)</f>
        <v>MATERNIDAD HOSPITALARIA</v>
      </c>
      <c r="I142" s="224">
        <f>VLOOKUP(G142,Hoja1!$C$3:$E$59,3,FALSE)</f>
        <v>11</v>
      </c>
      <c r="J142" s="13"/>
      <c r="K142" s="13"/>
      <c r="L142" s="13"/>
      <c r="M142" s="13"/>
      <c r="N142" s="13" t="s">
        <v>17</v>
      </c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spans="1:31" ht="12.7" customHeight="1">
      <c r="A143" s="11" t="s">
        <v>192</v>
      </c>
      <c r="B143" s="11" t="s">
        <v>193</v>
      </c>
      <c r="C143" s="11" t="str">
        <f t="shared" si="0"/>
        <v>PRENATAL (AREQUIPA) Melgar 111, Cayma Perú</v>
      </c>
      <c r="D143" s="12">
        <v>-16.395902499999998</v>
      </c>
      <c r="E143" s="12">
        <v>-71.533343000000002</v>
      </c>
      <c r="F143" s="11" t="s">
        <v>194</v>
      </c>
      <c r="G143" s="11" t="s">
        <v>195</v>
      </c>
      <c r="H143" s="224" t="str">
        <f>VLOOKUP(G143,Hoja1!$C$3:$E$59,2,FALSE)</f>
        <v>PSICOPROFILAXIS</v>
      </c>
      <c r="I143" s="224" t="str">
        <f>VLOOKUP(G143,Hoja1!$C$3:$E$59,3,FALSE)</f>
        <v>NO APLICA</v>
      </c>
      <c r="J143" s="13"/>
      <c r="K143" s="13" t="s">
        <v>17</v>
      </c>
      <c r="L143" s="13" t="s">
        <v>17</v>
      </c>
      <c r="M143" s="13" t="s">
        <v>17</v>
      </c>
      <c r="N143" s="13" t="s">
        <v>17</v>
      </c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spans="1:31" ht="12.7" customHeight="1">
      <c r="A144" s="11" t="s">
        <v>196</v>
      </c>
      <c r="B144" s="11" t="s">
        <v>197</v>
      </c>
      <c r="C144" s="11" t="str">
        <f t="shared" si="0"/>
        <v>ESCUELA PARA EMBARAZADAS (LINCE) Av. Arequipa 2080 3er piso Perú</v>
      </c>
      <c r="D144" s="12">
        <v>-12.085528999999999</v>
      </c>
      <c r="E144" s="12">
        <v>-77.0345619</v>
      </c>
      <c r="F144" s="11" t="s">
        <v>198</v>
      </c>
      <c r="G144" s="11" t="s">
        <v>195</v>
      </c>
      <c r="H144" s="224" t="str">
        <f>VLOOKUP(G144,Hoja1!$C$3:$E$59,2,FALSE)</f>
        <v>PSICOPROFILAXIS</v>
      </c>
      <c r="I144" s="224" t="str">
        <f>VLOOKUP(G144,Hoja1!$C$3:$E$59,3,FALSE)</f>
        <v>NO APLICA</v>
      </c>
      <c r="J144" s="13"/>
      <c r="K144" s="13" t="s">
        <v>17</v>
      </c>
      <c r="L144" s="13" t="s">
        <v>17</v>
      </c>
      <c r="M144" s="13" t="s">
        <v>17</v>
      </c>
      <c r="N144" s="13" t="s">
        <v>17</v>
      </c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spans="1:31" ht="12.7" customHeight="1">
      <c r="A145" s="11" t="s">
        <v>199</v>
      </c>
      <c r="B145" s="11" t="s">
        <v>200</v>
      </c>
      <c r="C145" s="11" t="str">
        <f t="shared" si="0"/>
        <v>ESCUELA PARA EMBARAZADAS (MIRAFLORES) Av. José Pardo 541. Oficina 110 Perú</v>
      </c>
      <c r="D145" s="12">
        <v>-12.119411899999999</v>
      </c>
      <c r="E145" s="12">
        <v>-77.034380999999996</v>
      </c>
      <c r="F145" s="11" t="s">
        <v>201</v>
      </c>
      <c r="G145" s="11" t="s">
        <v>195</v>
      </c>
      <c r="H145" s="224" t="str">
        <f>VLOOKUP(G145,Hoja1!$C$3:$E$59,2,FALSE)</f>
        <v>PSICOPROFILAXIS</v>
      </c>
      <c r="I145" s="224" t="str">
        <f>VLOOKUP(G145,Hoja1!$C$3:$E$59,3,FALSE)</f>
        <v>NO APLICA</v>
      </c>
      <c r="J145" s="13"/>
      <c r="K145" s="13" t="s">
        <v>17</v>
      </c>
      <c r="L145" s="13" t="s">
        <v>17</v>
      </c>
      <c r="M145" s="13" t="s">
        <v>17</v>
      </c>
      <c r="N145" s="13" t="s">
        <v>17</v>
      </c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spans="1:31" ht="12.7" customHeight="1">
      <c r="A146" s="11" t="s">
        <v>202</v>
      </c>
      <c r="B146" s="11" t="s">
        <v>203</v>
      </c>
      <c r="C146" s="11" t="str">
        <f t="shared" si="0"/>
        <v>PRENATAL (MIRAFLORES) Calle Chiclayo 770, 1er piso Perú</v>
      </c>
      <c r="D146" s="12">
        <v>-12.119411899999999</v>
      </c>
      <c r="E146" s="12">
        <v>-77.034380999999996</v>
      </c>
      <c r="F146" s="11" t="s">
        <v>204</v>
      </c>
      <c r="G146" s="11" t="s">
        <v>195</v>
      </c>
      <c r="H146" s="224" t="str">
        <f>VLOOKUP(G146,Hoja1!$C$3:$E$59,2,FALSE)</f>
        <v>PSICOPROFILAXIS</v>
      </c>
      <c r="I146" s="224" t="str">
        <f>VLOOKUP(G146,Hoja1!$C$3:$E$59,3,FALSE)</f>
        <v>NO APLICA</v>
      </c>
      <c r="J146" s="13"/>
      <c r="K146" s="13" t="s">
        <v>17</v>
      </c>
      <c r="L146" s="13" t="s">
        <v>17</v>
      </c>
      <c r="M146" s="13" t="s">
        <v>17</v>
      </c>
      <c r="N146" s="13" t="s">
        <v>17</v>
      </c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spans="1:31" ht="12.7" customHeight="1">
      <c r="A147" s="11" t="s">
        <v>205</v>
      </c>
      <c r="B147" s="11" t="s">
        <v>206</v>
      </c>
      <c r="C147" s="11" t="str">
        <f t="shared" si="0"/>
        <v>PRENATAL (SURCO) Calle Los Tulipanes150, 2do piso Perú</v>
      </c>
      <c r="D147" s="12">
        <v>-12.1416088</v>
      </c>
      <c r="E147" s="12">
        <v>-76.991815500000001</v>
      </c>
      <c r="F147" s="11" t="s">
        <v>204</v>
      </c>
      <c r="G147" s="11" t="s">
        <v>195</v>
      </c>
      <c r="H147" s="224" t="str">
        <f>VLOOKUP(G147,Hoja1!$C$3:$E$59,2,FALSE)</f>
        <v>PSICOPROFILAXIS</v>
      </c>
      <c r="I147" s="224" t="str">
        <f>VLOOKUP(G147,Hoja1!$C$3:$E$59,3,FALSE)</f>
        <v>NO APLICA</v>
      </c>
      <c r="J147" s="13"/>
      <c r="K147" s="13" t="s">
        <v>17</v>
      </c>
      <c r="L147" s="13" t="s">
        <v>17</v>
      </c>
      <c r="M147" s="13" t="s">
        <v>17</v>
      </c>
      <c r="N147" s="13" t="s">
        <v>17</v>
      </c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spans="1:31" ht="12.7" customHeight="1">
      <c r="A148" s="11" t="s">
        <v>207</v>
      </c>
      <c r="B148" s="11" t="s">
        <v>208</v>
      </c>
      <c r="C148" s="11" t="str">
        <f t="shared" si="0"/>
        <v>WAITING FOR YOUR BABY Calle Beethoven 622-626. San Borja Sur Perú</v>
      </c>
      <c r="D148" s="12">
        <v>-12.099535400000001</v>
      </c>
      <c r="E148" s="12">
        <v>-76.992003499999996</v>
      </c>
      <c r="F148" s="11" t="s">
        <v>209</v>
      </c>
      <c r="G148" s="11" t="s">
        <v>195</v>
      </c>
      <c r="H148" s="224" t="str">
        <f>VLOOKUP(G148,Hoja1!$C$3:$E$59,2,FALSE)</f>
        <v>PSICOPROFILAXIS</v>
      </c>
      <c r="I148" s="224" t="str">
        <f>VLOOKUP(G148,Hoja1!$C$3:$E$59,3,FALSE)</f>
        <v>NO APLICA</v>
      </c>
      <c r="J148" s="13"/>
      <c r="K148" s="13" t="s">
        <v>17</v>
      </c>
      <c r="L148" s="13" t="s">
        <v>17</v>
      </c>
      <c r="M148" s="13" t="s">
        <v>17</v>
      </c>
      <c r="N148" s="13" t="s">
        <v>17</v>
      </c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spans="1:31" ht="12.7" customHeight="1">
      <c r="A149" s="11" t="s">
        <v>202</v>
      </c>
      <c r="B149" s="11" t="s">
        <v>203</v>
      </c>
      <c r="C149" s="11" t="str">
        <f t="shared" si="0"/>
        <v>PRENATAL (MIRAFLORES) Calle Chiclayo 770, 1er piso Perú</v>
      </c>
      <c r="D149" s="12">
        <v>-12.119411899999999</v>
      </c>
      <c r="E149" s="12">
        <v>-77.034380999999996</v>
      </c>
      <c r="F149" s="11" t="s">
        <v>204</v>
      </c>
      <c r="G149" s="11" t="s">
        <v>210</v>
      </c>
      <c r="H149" s="224" t="str">
        <f>VLOOKUP(G149,Hoja1!$C$3:$E$59,2,FALSE)</f>
        <v>ESTIMULACIÓN TEMPRANA</v>
      </c>
      <c r="I149" s="224" t="str">
        <f>VLOOKUP(G149,Hoja1!$C$3:$E$59,3,FALSE)</f>
        <v>NO APLICA</v>
      </c>
      <c r="J149" s="13" t="s">
        <v>17</v>
      </c>
      <c r="K149" s="13" t="s">
        <v>17</v>
      </c>
      <c r="L149" s="13" t="s">
        <v>17</v>
      </c>
      <c r="M149" s="13" t="s">
        <v>17</v>
      </c>
      <c r="N149" s="13" t="s">
        <v>17</v>
      </c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spans="1:31" ht="12.7" customHeight="1">
      <c r="A150" s="11" t="s">
        <v>205</v>
      </c>
      <c r="B150" s="11" t="s">
        <v>206</v>
      </c>
      <c r="C150" s="11" t="str">
        <f t="shared" si="0"/>
        <v>PRENATAL (SURCO) Calle Los Tulipanes150, 2do piso Perú</v>
      </c>
      <c r="D150" s="12">
        <v>-12.1416088</v>
      </c>
      <c r="E150" s="12">
        <v>-76.991815500000001</v>
      </c>
      <c r="F150" s="11" t="s">
        <v>204</v>
      </c>
      <c r="G150" s="11" t="s">
        <v>210</v>
      </c>
      <c r="H150" s="224" t="str">
        <f>VLOOKUP(G150,Hoja1!$C$3:$E$59,2,FALSE)</f>
        <v>ESTIMULACIÓN TEMPRANA</v>
      </c>
      <c r="I150" s="224" t="str">
        <f>VLOOKUP(G150,Hoja1!$C$3:$E$59,3,FALSE)</f>
        <v>NO APLICA</v>
      </c>
      <c r="J150" s="13" t="s">
        <v>17</v>
      </c>
      <c r="K150" s="13" t="s">
        <v>17</v>
      </c>
      <c r="L150" s="13" t="s">
        <v>17</v>
      </c>
      <c r="M150" s="13" t="s">
        <v>17</v>
      </c>
      <c r="N150" s="13" t="s">
        <v>17</v>
      </c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spans="1:31" ht="12.7" customHeight="1">
      <c r="A151" s="11" t="s">
        <v>196</v>
      </c>
      <c r="B151" s="11" t="s">
        <v>197</v>
      </c>
      <c r="C151" s="11" t="str">
        <f t="shared" si="0"/>
        <v>ESCUELA PARA EMBARAZADAS (LINCE) Av. Arequipa 2080 3er piso Perú</v>
      </c>
      <c r="D151" s="12">
        <v>-12.085528999999999</v>
      </c>
      <c r="E151" s="12">
        <v>-77.0345619</v>
      </c>
      <c r="F151" s="11" t="s">
        <v>198</v>
      </c>
      <c r="G151" s="11" t="s">
        <v>210</v>
      </c>
      <c r="H151" s="224" t="str">
        <f>VLOOKUP(G151,Hoja1!$C$3:$E$59,2,FALSE)</f>
        <v>ESTIMULACIÓN TEMPRANA</v>
      </c>
      <c r="I151" s="224" t="str">
        <f>VLOOKUP(G151,Hoja1!$C$3:$E$59,3,FALSE)</f>
        <v>NO APLICA</v>
      </c>
      <c r="J151" s="13" t="s">
        <v>17</v>
      </c>
      <c r="K151" s="13" t="s">
        <v>17</v>
      </c>
      <c r="L151" s="13" t="s">
        <v>17</v>
      </c>
      <c r="M151" s="13" t="s">
        <v>17</v>
      </c>
      <c r="N151" s="13" t="s">
        <v>17</v>
      </c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spans="1:31" ht="12.7" customHeight="1">
      <c r="A152" s="11" t="s">
        <v>199</v>
      </c>
      <c r="B152" s="11" t="s">
        <v>200</v>
      </c>
      <c r="C152" s="11" t="str">
        <f t="shared" si="0"/>
        <v>ESCUELA PARA EMBARAZADAS (MIRAFLORES) Av. José Pardo 541. Oficina 110 Perú</v>
      </c>
      <c r="D152" s="12">
        <v>-12.119411899999999</v>
      </c>
      <c r="E152" s="12">
        <v>-77.034380999999996</v>
      </c>
      <c r="F152" s="11" t="s">
        <v>201</v>
      </c>
      <c r="G152" s="11" t="s">
        <v>210</v>
      </c>
      <c r="H152" s="224" t="str">
        <f>VLOOKUP(G152,Hoja1!$C$3:$E$59,2,FALSE)</f>
        <v>ESTIMULACIÓN TEMPRANA</v>
      </c>
      <c r="I152" s="224" t="str">
        <f>VLOOKUP(G152,Hoja1!$C$3:$E$59,3,FALSE)</f>
        <v>NO APLICA</v>
      </c>
      <c r="J152" s="13" t="s">
        <v>17</v>
      </c>
      <c r="K152" s="13" t="s">
        <v>17</v>
      </c>
      <c r="L152" s="13" t="s">
        <v>17</v>
      </c>
      <c r="M152" s="13" t="s">
        <v>17</v>
      </c>
      <c r="N152" s="13" t="s">
        <v>17</v>
      </c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spans="1:31" ht="12.7" customHeight="1">
      <c r="A153" s="11" t="s">
        <v>60</v>
      </c>
      <c r="B153" s="11" t="s">
        <v>61</v>
      </c>
      <c r="C153" s="11" t="str">
        <f t="shared" si="0"/>
        <v>CENTRO MÉDICO SAN JUDAS TADEO Av. Gral. Trinidad Moran N° 639, Lince Perú</v>
      </c>
      <c r="D153" s="12">
        <v>-12.0899211</v>
      </c>
      <c r="E153" s="12">
        <v>-77.038562599999906</v>
      </c>
      <c r="F153" s="11" t="s">
        <v>62</v>
      </c>
      <c r="G153" s="11" t="s">
        <v>210</v>
      </c>
      <c r="H153" s="224" t="str">
        <f>VLOOKUP(G153,Hoja1!$C$3:$E$59,2,FALSE)</f>
        <v>ESTIMULACIÓN TEMPRANA</v>
      </c>
      <c r="I153" s="224" t="str">
        <f>VLOOKUP(G153,Hoja1!$C$3:$E$59,3,FALSE)</f>
        <v>NO APLICA</v>
      </c>
      <c r="J153" s="13" t="s">
        <v>17</v>
      </c>
      <c r="K153" s="13" t="s">
        <v>17</v>
      </c>
      <c r="L153" s="13" t="s">
        <v>17</v>
      </c>
      <c r="M153" s="13" t="s">
        <v>17</v>
      </c>
      <c r="N153" s="13" t="s">
        <v>17</v>
      </c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spans="1:31" ht="12.7" customHeight="1">
      <c r="A154" s="11" t="s">
        <v>207</v>
      </c>
      <c r="B154" s="11" t="s">
        <v>208</v>
      </c>
      <c r="C154" s="11" t="str">
        <f t="shared" si="0"/>
        <v>WAITING FOR YOUR BABY Calle Beethoven 622-626. San Borja Sur Perú</v>
      </c>
      <c r="D154" s="12">
        <v>-12.099535400000001</v>
      </c>
      <c r="E154" s="12">
        <v>-76.992003499999996</v>
      </c>
      <c r="F154" s="11" t="s">
        <v>209</v>
      </c>
      <c r="G154" s="11" t="s">
        <v>210</v>
      </c>
      <c r="H154" s="224" t="str">
        <f>VLOOKUP(G154,Hoja1!$C$3:$E$59,2,FALSE)</f>
        <v>ESTIMULACIÓN TEMPRANA</v>
      </c>
      <c r="I154" s="224" t="str">
        <f>VLOOKUP(G154,Hoja1!$C$3:$E$59,3,FALSE)</f>
        <v>NO APLICA</v>
      </c>
      <c r="J154" s="13"/>
      <c r="K154" s="13" t="s">
        <v>17</v>
      </c>
      <c r="L154" s="13" t="s">
        <v>17</v>
      </c>
      <c r="M154" s="13" t="s">
        <v>17</v>
      </c>
      <c r="N154" s="13" t="s">
        <v>17</v>
      </c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spans="1:31" ht="12.7" customHeight="1">
      <c r="A155" s="11" t="s">
        <v>87</v>
      </c>
      <c r="B155" s="11" t="s">
        <v>88</v>
      </c>
      <c r="C155" s="11" t="str">
        <f t="shared" si="0"/>
        <v>CLÍNICA MUNDO SALUD Av. Carlos Izaguirre 1234, Los Olivos Perú</v>
      </c>
      <c r="D155" s="12">
        <v>-11.991271299999999</v>
      </c>
      <c r="E155" s="12">
        <v>-77.0770184</v>
      </c>
      <c r="F155" s="11" t="s">
        <v>89</v>
      </c>
      <c r="G155" s="11" t="s">
        <v>210</v>
      </c>
      <c r="H155" s="224" t="str">
        <f>VLOOKUP(G155,Hoja1!$C$3:$E$59,2,FALSE)</f>
        <v>ESTIMULACIÓN TEMPRANA</v>
      </c>
      <c r="I155" s="224" t="str">
        <f>VLOOKUP(G155,Hoja1!$C$3:$E$59,3,FALSE)</f>
        <v>NO APLICA</v>
      </c>
      <c r="J155" s="13"/>
      <c r="K155" s="13" t="s">
        <v>17</v>
      </c>
      <c r="L155" s="13" t="s">
        <v>17</v>
      </c>
      <c r="M155" s="13" t="s">
        <v>17</v>
      </c>
      <c r="N155" s="13" t="s">
        <v>17</v>
      </c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spans="1:31" ht="12.7" customHeight="1">
      <c r="A156" s="11" t="s">
        <v>192</v>
      </c>
      <c r="B156" s="11" t="s">
        <v>193</v>
      </c>
      <c r="C156" s="11" t="str">
        <f t="shared" si="0"/>
        <v>PRENATAL (AREQUIPA) Melgar 111, Cayma Perú</v>
      </c>
      <c r="D156" s="12">
        <v>-16.395902499999998</v>
      </c>
      <c r="E156" s="12">
        <v>-71.533343000000002</v>
      </c>
      <c r="F156" s="11" t="s">
        <v>194</v>
      </c>
      <c r="G156" s="11" t="s">
        <v>210</v>
      </c>
      <c r="H156" s="224" t="str">
        <f>VLOOKUP(G156,Hoja1!$C$3:$E$59,2,FALSE)</f>
        <v>ESTIMULACIÓN TEMPRANA</v>
      </c>
      <c r="I156" s="224" t="str">
        <f>VLOOKUP(G156,Hoja1!$C$3:$E$59,3,FALSE)</f>
        <v>NO APLICA</v>
      </c>
      <c r="J156" s="13"/>
      <c r="K156" s="13" t="s">
        <v>17</v>
      </c>
      <c r="L156" s="13" t="s">
        <v>17</v>
      </c>
      <c r="M156" s="13" t="s">
        <v>17</v>
      </c>
      <c r="N156" s="13" t="s">
        <v>17</v>
      </c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spans="1:31" ht="12.7" customHeight="1">
      <c r="A157" s="11" t="s">
        <v>211</v>
      </c>
      <c r="B157" s="11" t="s">
        <v>212</v>
      </c>
      <c r="C157" s="11" t="str">
        <f t="shared" si="0"/>
        <v>INKAFARMA Av. Defensores del Morro, Chorrillos Perú</v>
      </c>
      <c r="D157" s="12">
        <v>-12.1722071</v>
      </c>
      <c r="E157" s="12">
        <v>-77.020967799999994</v>
      </c>
      <c r="F157" s="11" t="s">
        <v>213</v>
      </c>
      <c r="G157" s="11" t="s">
        <v>214</v>
      </c>
      <c r="H157" s="224" t="str">
        <f>VLOOKUP(G157,Hoja1!$C$3:$E$59,2,FALSE)</f>
        <v>FARMACIAS</v>
      </c>
      <c r="I157" s="224" t="str">
        <f>VLOOKUP(G157,Hoja1!$C$3:$E$59,3,FALSE)</f>
        <v>NO APLICA</v>
      </c>
      <c r="J157" s="13"/>
      <c r="K157" s="13" t="s">
        <v>17</v>
      </c>
      <c r="L157" s="13" t="s">
        <v>17</v>
      </c>
      <c r="M157" s="13" t="s">
        <v>17</v>
      </c>
      <c r="N157" s="13" t="s">
        <v>17</v>
      </c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spans="1:31" ht="12.7" customHeight="1">
      <c r="A158" s="11" t="s">
        <v>215</v>
      </c>
      <c r="B158" s="11" t="s">
        <v>216</v>
      </c>
      <c r="C158" s="11" t="str">
        <f t="shared" si="0"/>
        <v>BOTICAS MIFARMA, PUNTOFARMA Calle Victor Alzamora 147. Urb. Santa Catalina Perú</v>
      </c>
      <c r="D158" s="12">
        <v>-12.0832081</v>
      </c>
      <c r="E158" s="12">
        <v>-77.012138899999997</v>
      </c>
      <c r="F158" s="11" t="s">
        <v>217</v>
      </c>
      <c r="G158" s="11" t="s">
        <v>214</v>
      </c>
      <c r="H158" s="224" t="str">
        <f>VLOOKUP(G158,Hoja1!$C$3:$E$59,2,FALSE)</f>
        <v>FARMACIAS</v>
      </c>
      <c r="I158" s="224" t="str">
        <f>VLOOKUP(G158,Hoja1!$C$3:$E$59,3,FALSE)</f>
        <v>NO APLICA</v>
      </c>
      <c r="J158" s="13"/>
      <c r="K158" s="13" t="s">
        <v>17</v>
      </c>
      <c r="L158" s="13" t="s">
        <v>17</v>
      </c>
      <c r="M158" s="13" t="s">
        <v>17</v>
      </c>
      <c r="N158" s="13" t="s">
        <v>17</v>
      </c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spans="1:31" ht="12.7" customHeight="1">
      <c r="A159" s="11" t="s">
        <v>218</v>
      </c>
      <c r="B159" s="11" t="s">
        <v>219</v>
      </c>
      <c r="C159" s="11" t="str">
        <f t="shared" si="0"/>
        <v>BOTICAS Y SALUD Jirón Alfred Rosenblat 145, Santiago de Surco Perú</v>
      </c>
      <c r="D159" s="12">
        <v>-12.1133617</v>
      </c>
      <c r="E159" s="12">
        <v>-76.973301699999993</v>
      </c>
      <c r="F159" s="11" t="s">
        <v>220</v>
      </c>
      <c r="G159" s="11" t="s">
        <v>214</v>
      </c>
      <c r="H159" s="224" t="str">
        <f>VLOOKUP(G159,Hoja1!$C$3:$E$59,2,FALSE)</f>
        <v>FARMACIAS</v>
      </c>
      <c r="I159" s="224" t="str">
        <f>VLOOKUP(G159,Hoja1!$C$3:$E$59,3,FALSE)</f>
        <v>NO APLICA</v>
      </c>
      <c r="J159" s="13"/>
      <c r="K159" s="13" t="s">
        <v>17</v>
      </c>
      <c r="L159" s="13" t="s">
        <v>17</v>
      </c>
      <c r="M159" s="13" t="s">
        <v>17</v>
      </c>
      <c r="N159" s="13" t="s">
        <v>17</v>
      </c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spans="1:31" ht="12.7" customHeight="1">
      <c r="A160" s="11" t="s">
        <v>221</v>
      </c>
      <c r="B160" s="11" t="s">
        <v>222</v>
      </c>
      <c r="C160" s="11" t="str">
        <f t="shared" si="0"/>
        <v>CONSORCIO MEDICO (LIMA) Calle Sor Tita 136. Dpto 305. Benavides Perú</v>
      </c>
      <c r="D160" s="12">
        <v>-12.1279754</v>
      </c>
      <c r="E160" s="12">
        <v>-77.009079499999999</v>
      </c>
      <c r="F160" s="11" t="s">
        <v>223</v>
      </c>
      <c r="G160" s="11" t="s">
        <v>224</v>
      </c>
      <c r="H160" s="224" t="str">
        <f>VLOOKUP(G160,Hoja1!$C$3:$E$59,2,FALSE)</f>
        <v>AMBULANCIA Y MÉDICO A DOMICILIO LIMA</v>
      </c>
      <c r="I160" s="224" t="str">
        <f>VLOOKUP(G160,Hoja1!$C$3:$E$59,3,FALSE)</f>
        <v>NO APLICA</v>
      </c>
      <c r="J160" s="13"/>
      <c r="K160" s="13" t="s">
        <v>17</v>
      </c>
      <c r="L160" s="13" t="s">
        <v>17</v>
      </c>
      <c r="M160" s="13" t="s">
        <v>17</v>
      </c>
      <c r="N160" s="13" t="s">
        <v>17</v>
      </c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spans="1:31" ht="12.7" customHeight="1">
      <c r="A161" s="11" t="s">
        <v>225</v>
      </c>
      <c r="B161" s="11" t="s">
        <v>226</v>
      </c>
      <c r="C161" s="11" t="str">
        <f t="shared" si="0"/>
        <v>EXPERTTA Av. Arica 628, Int. 401, Miraflores Perú</v>
      </c>
      <c r="D161" s="12">
        <v>-12.113616</v>
      </c>
      <c r="E161" s="12">
        <v>-77.035683199999994</v>
      </c>
      <c r="F161" s="11" t="s">
        <v>227</v>
      </c>
      <c r="G161" s="11" t="s">
        <v>224</v>
      </c>
      <c r="H161" s="224" t="str">
        <f>VLOOKUP(G161,Hoja1!$C$3:$E$59,2,FALSE)</f>
        <v>AMBULANCIA Y MÉDICO A DOMICILIO LIMA</v>
      </c>
      <c r="I161" s="224" t="str">
        <f>VLOOKUP(G161,Hoja1!$C$3:$E$59,3,FALSE)</f>
        <v>NO APLICA</v>
      </c>
      <c r="J161" s="13"/>
      <c r="K161" s="13" t="s">
        <v>17</v>
      </c>
      <c r="L161" s="13" t="s">
        <v>17</v>
      </c>
      <c r="M161" s="13" t="s">
        <v>17</v>
      </c>
      <c r="N161" s="13" t="s">
        <v>17</v>
      </c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spans="1:31" ht="12.7" customHeight="1">
      <c r="A162" s="11" t="s">
        <v>228</v>
      </c>
      <c r="B162" s="11" t="s">
        <v>229</v>
      </c>
      <c r="C162" s="11" t="str">
        <f t="shared" si="0"/>
        <v>ESTRATEGIA Y SALUD Av. Salaverry 2415. Int 403, Pueblo Libre Perú</v>
      </c>
      <c r="D162" s="12">
        <v>-12.089821499999999</v>
      </c>
      <c r="E162" s="12">
        <v>-77.051356400000003</v>
      </c>
      <c r="F162" s="11" t="s">
        <v>230</v>
      </c>
      <c r="G162" s="11" t="s">
        <v>224</v>
      </c>
      <c r="H162" s="224" t="str">
        <f>VLOOKUP(G162,Hoja1!$C$3:$E$59,2,FALSE)</f>
        <v>AMBULANCIA Y MÉDICO A DOMICILIO LIMA</v>
      </c>
      <c r="I162" s="224" t="str">
        <f>VLOOKUP(G162,Hoja1!$C$3:$E$59,3,FALSE)</f>
        <v>NO APLICA</v>
      </c>
      <c r="J162" s="13"/>
      <c r="K162" s="13" t="s">
        <v>17</v>
      </c>
      <c r="L162" s="13" t="s">
        <v>17</v>
      </c>
      <c r="M162" s="13" t="s">
        <v>17</v>
      </c>
      <c r="N162" s="13" t="s">
        <v>17</v>
      </c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spans="1:31" ht="12.7" customHeight="1">
      <c r="A163" s="11" t="s">
        <v>231</v>
      </c>
      <c r="B163" s="11" t="s">
        <v>232</v>
      </c>
      <c r="C163" s="11" t="str">
        <f t="shared" si="0"/>
        <v>SANNA DIVISIÓN AMBULATORIA C. Víctor Alzamora 460, Cercado de Lima, Surquillo Perú</v>
      </c>
      <c r="D163" s="12">
        <v>-12.116014399999999</v>
      </c>
      <c r="E163" s="12">
        <v>-77.014094900000003</v>
      </c>
      <c r="F163" s="11" t="s">
        <v>233</v>
      </c>
      <c r="G163" s="11" t="s">
        <v>224</v>
      </c>
      <c r="H163" s="224" t="str">
        <f>VLOOKUP(G163,Hoja1!$C$3:$E$59,2,FALSE)</f>
        <v>AMBULANCIA Y MÉDICO A DOMICILIO LIMA</v>
      </c>
      <c r="I163" s="224" t="str">
        <f>VLOOKUP(G163,Hoja1!$C$3:$E$59,3,FALSE)</f>
        <v>NO APLICA</v>
      </c>
      <c r="J163" s="13"/>
      <c r="K163" s="13" t="s">
        <v>17</v>
      </c>
      <c r="L163" s="13" t="s">
        <v>17</v>
      </c>
      <c r="M163" s="13" t="s">
        <v>17</v>
      </c>
      <c r="N163" s="13" t="s">
        <v>17</v>
      </c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spans="1:31" ht="12.7" customHeight="1">
      <c r="A164" s="11" t="s">
        <v>234</v>
      </c>
      <c r="B164" s="11" t="s">
        <v>235</v>
      </c>
      <c r="C164" s="11" t="str">
        <f t="shared" si="0"/>
        <v>EMERLIFE Dr. Francisco de Zela 1954 Lince Perú</v>
      </c>
      <c r="D164" s="12">
        <v>-12.08484</v>
      </c>
      <c r="E164" s="12">
        <v>-77.039968000000002</v>
      </c>
      <c r="F164" s="11" t="s">
        <v>236</v>
      </c>
      <c r="G164" s="11" t="s">
        <v>224</v>
      </c>
      <c r="H164" s="224" t="str">
        <f>VLOOKUP(G164,Hoja1!$C$3:$E$59,2,FALSE)</f>
        <v>AMBULANCIA Y MÉDICO A DOMICILIO LIMA</v>
      </c>
      <c r="I164" s="224" t="str">
        <f>VLOOKUP(G164,Hoja1!$C$3:$E$59,3,FALSE)</f>
        <v>NO APLICA</v>
      </c>
      <c r="J164" s="13"/>
      <c r="K164" s="13" t="s">
        <v>17</v>
      </c>
      <c r="L164" s="13" t="s">
        <v>17</v>
      </c>
      <c r="M164" s="13" t="s">
        <v>17</v>
      </c>
      <c r="N164" s="13" t="s">
        <v>17</v>
      </c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spans="1:31" ht="12.7" customHeight="1">
      <c r="A165" s="11" t="s">
        <v>237</v>
      </c>
      <c r="B165" s="11" t="s">
        <v>238</v>
      </c>
      <c r="C165" s="11" t="str">
        <f t="shared" si="0"/>
        <v>EPESALUD C. German Schreiber Gulsmanco 276, Lima Perú</v>
      </c>
      <c r="D165" s="12">
        <v>-12.09629</v>
      </c>
      <c r="E165" s="12">
        <v>-77.02373</v>
      </c>
      <c r="F165" s="11" t="s">
        <v>239</v>
      </c>
      <c r="G165" s="11" t="s">
        <v>224</v>
      </c>
      <c r="H165" s="224" t="str">
        <f>VLOOKUP(G165,Hoja1!$C$3:$E$59,2,FALSE)</f>
        <v>AMBULANCIA Y MÉDICO A DOMICILIO LIMA</v>
      </c>
      <c r="I165" s="224" t="str">
        <f>VLOOKUP(G165,Hoja1!$C$3:$E$59,3,FALSE)</f>
        <v>NO APLICA</v>
      </c>
      <c r="J165" s="13"/>
      <c r="K165" s="13" t="s">
        <v>17</v>
      </c>
      <c r="L165" s="13" t="s">
        <v>17</v>
      </c>
      <c r="M165" s="13" t="s">
        <v>17</v>
      </c>
      <c r="N165" s="13" t="s">
        <v>17</v>
      </c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spans="1:31" ht="12.7" customHeight="1">
      <c r="A166" s="11" t="s">
        <v>240</v>
      </c>
      <c r="B166" s="11" t="s">
        <v>241</v>
      </c>
      <c r="C166" s="11" t="str">
        <f t="shared" si="0"/>
        <v>MAYDAY Av. Mariscal Nieto 171, Piso 1, San Luis Perú</v>
      </c>
      <c r="D166" s="12">
        <v>-12.071716500000001</v>
      </c>
      <c r="E166" s="12">
        <v>-76.991914999999906</v>
      </c>
      <c r="F166" s="11" t="s">
        <v>242</v>
      </c>
      <c r="G166" s="11" t="s">
        <v>224</v>
      </c>
      <c r="H166" s="224" t="str">
        <f>VLOOKUP(G166,Hoja1!$C$3:$E$59,2,FALSE)</f>
        <v>AMBULANCIA Y MÉDICO A DOMICILIO LIMA</v>
      </c>
      <c r="I166" s="224" t="str">
        <f>VLOOKUP(G166,Hoja1!$C$3:$E$59,3,FALSE)</f>
        <v>NO APLICA</v>
      </c>
      <c r="J166" s="13"/>
      <c r="K166" s="13" t="s">
        <v>17</v>
      </c>
      <c r="L166" s="13" t="s">
        <v>17</v>
      </c>
      <c r="M166" s="13" t="s">
        <v>17</v>
      </c>
      <c r="N166" s="13" t="s">
        <v>17</v>
      </c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spans="1:31" ht="12.7" customHeight="1">
      <c r="A167" s="11" t="s">
        <v>243</v>
      </c>
      <c r="B167" s="11" t="s">
        <v>244</v>
      </c>
      <c r="C167" s="11" t="str">
        <f t="shared" si="0"/>
        <v>MISIÓN MÉDICA (LIMA) Av. Javier Prado Este 3542, San Borja Perú</v>
      </c>
      <c r="D167" s="12">
        <v>-12.0862813</v>
      </c>
      <c r="E167" s="12">
        <v>-76.987899900000002</v>
      </c>
      <c r="F167" s="11" t="s">
        <v>245</v>
      </c>
      <c r="G167" s="11" t="s">
        <v>224</v>
      </c>
      <c r="H167" s="224" t="str">
        <f>VLOOKUP(G167,Hoja1!$C$3:$E$59,2,FALSE)</f>
        <v>AMBULANCIA Y MÉDICO A DOMICILIO LIMA</v>
      </c>
      <c r="I167" s="224" t="str">
        <f>VLOOKUP(G167,Hoja1!$C$3:$E$59,3,FALSE)</f>
        <v>NO APLICA</v>
      </c>
      <c r="J167" s="13"/>
      <c r="K167" s="13" t="s">
        <v>17</v>
      </c>
      <c r="L167" s="13" t="s">
        <v>17</v>
      </c>
      <c r="M167" s="13" t="s">
        <v>17</v>
      </c>
      <c r="N167" s="13" t="s">
        <v>17</v>
      </c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spans="1:31" ht="12.7" customHeight="1">
      <c r="A168" s="11" t="s">
        <v>246</v>
      </c>
      <c r="B168" s="11" t="s">
        <v>247</v>
      </c>
      <c r="C168" s="11" t="str">
        <f t="shared" si="0"/>
        <v>S.O.S. EMERGENCIAS MÉDICAS Jirón. Cajamarca 3854, San Martin de Porres Perú</v>
      </c>
      <c r="D168" s="12">
        <v>-12.0260075</v>
      </c>
      <c r="E168" s="12">
        <v>-77.088790399999993</v>
      </c>
      <c r="F168" s="11" t="s">
        <v>248</v>
      </c>
      <c r="G168" s="11" t="s">
        <v>224</v>
      </c>
      <c r="H168" s="224" t="str">
        <f>VLOOKUP(G168,Hoja1!$C$3:$E$59,2,FALSE)</f>
        <v>AMBULANCIA Y MÉDICO A DOMICILIO LIMA</v>
      </c>
      <c r="I168" s="224" t="str">
        <f>VLOOKUP(G168,Hoja1!$C$3:$E$59,3,FALSE)</f>
        <v>NO APLICA</v>
      </c>
      <c r="J168" s="13"/>
      <c r="K168" s="13" t="s">
        <v>17</v>
      </c>
      <c r="L168" s="13" t="s">
        <v>17</v>
      </c>
      <c r="M168" s="13" t="s">
        <v>17</v>
      </c>
      <c r="N168" s="13" t="s">
        <v>17</v>
      </c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spans="1:31" ht="12.7" customHeight="1">
      <c r="A169" s="11" t="s">
        <v>249</v>
      </c>
      <c r="B169" s="11" t="s">
        <v>250</v>
      </c>
      <c r="C169" s="11" t="str">
        <f t="shared" si="0"/>
        <v>SEGURICEL Av Santiago de Surco 3152 Perú</v>
      </c>
      <c r="D169" s="12">
        <v>-12.130635399999999</v>
      </c>
      <c r="E169" s="12">
        <v>-77.000126100000003</v>
      </c>
      <c r="F169" s="11" t="s">
        <v>251</v>
      </c>
      <c r="G169" s="11" t="s">
        <v>224</v>
      </c>
      <c r="H169" s="224" t="str">
        <f>VLOOKUP(G169,Hoja1!$C$3:$E$59,2,FALSE)</f>
        <v>AMBULANCIA Y MÉDICO A DOMICILIO LIMA</v>
      </c>
      <c r="I169" s="224" t="str">
        <f>VLOOKUP(G169,Hoja1!$C$3:$E$59,3,FALSE)</f>
        <v>NO APLICA</v>
      </c>
      <c r="J169" s="13"/>
      <c r="K169" s="13" t="s">
        <v>17</v>
      </c>
      <c r="L169" s="13" t="s">
        <v>17</v>
      </c>
      <c r="M169" s="13" t="s">
        <v>17</v>
      </c>
      <c r="N169" s="13" t="s">
        <v>17</v>
      </c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spans="1:31" ht="12.7" customHeight="1">
      <c r="A170" s="11" t="s">
        <v>252</v>
      </c>
      <c r="B170" s="11" t="s">
        <v>253</v>
      </c>
      <c r="C170" s="11" t="str">
        <f t="shared" si="0"/>
        <v>ALERTA MÉDICA Av. República de Panamá 3418 Dpto 602 Perú</v>
      </c>
      <c r="D170" s="12">
        <v>-12.088763999999999</v>
      </c>
      <c r="E170" s="12">
        <v>-77.014044999999996</v>
      </c>
      <c r="F170" s="11" t="s">
        <v>254</v>
      </c>
      <c r="G170" s="11" t="s">
        <v>224</v>
      </c>
      <c r="H170" s="224" t="str">
        <f>VLOOKUP(G170,Hoja1!$C$3:$E$59,2,FALSE)</f>
        <v>AMBULANCIA Y MÉDICO A DOMICILIO LIMA</v>
      </c>
      <c r="I170" s="224" t="str">
        <f>VLOOKUP(G170,Hoja1!$C$3:$E$59,3,FALSE)</f>
        <v>NO APLICA</v>
      </c>
      <c r="J170" s="13"/>
      <c r="K170" s="13" t="s">
        <v>17</v>
      </c>
      <c r="L170" s="13" t="s">
        <v>17</v>
      </c>
      <c r="M170" s="13" t="s">
        <v>17</v>
      </c>
      <c r="N170" s="13" t="s">
        <v>17</v>
      </c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spans="1:31" ht="12.7" customHeight="1">
      <c r="A171" s="11" t="s">
        <v>255</v>
      </c>
      <c r="B171" s="11" t="s">
        <v>256</v>
      </c>
      <c r="C171" s="11" t="str">
        <f t="shared" si="0"/>
        <v>AKIMAR Jirón San José 160, Pueblo Libre Perú</v>
      </c>
      <c r="D171" s="12">
        <v>-12.083695499999999</v>
      </c>
      <c r="E171" s="12">
        <v>-77.0644688</v>
      </c>
      <c r="F171" s="11" t="s">
        <v>257</v>
      </c>
      <c r="G171" s="11" t="s">
        <v>224</v>
      </c>
      <c r="H171" s="224" t="str">
        <f>VLOOKUP(G171,Hoja1!$C$3:$E$59,2,FALSE)</f>
        <v>AMBULANCIA Y MÉDICO A DOMICILIO LIMA</v>
      </c>
      <c r="I171" s="224" t="str">
        <f>VLOOKUP(G171,Hoja1!$C$3:$E$59,3,FALSE)</f>
        <v>NO APLICA</v>
      </c>
      <c r="J171" s="13"/>
      <c r="K171" s="13" t="s">
        <v>17</v>
      </c>
      <c r="L171" s="13" t="s">
        <v>17</v>
      </c>
      <c r="M171" s="13" t="s">
        <v>17</v>
      </c>
      <c r="N171" s="13" t="s">
        <v>17</v>
      </c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spans="1:31" ht="12.7" customHeight="1">
      <c r="A172" s="11" t="s">
        <v>258</v>
      </c>
      <c r="B172" s="11" t="s">
        <v>259</v>
      </c>
      <c r="C172" s="11" t="str">
        <f t="shared" si="0"/>
        <v>CARDIOMOVIL Jirón El Polo 789, Dpto 601, Santiago de Surco Perú</v>
      </c>
      <c r="D172" s="12">
        <v>-12.0998413</v>
      </c>
      <c r="E172" s="12">
        <v>-76.972629099999907</v>
      </c>
      <c r="F172" s="11" t="s">
        <v>260</v>
      </c>
      <c r="G172" s="11" t="s">
        <v>224</v>
      </c>
      <c r="H172" s="224" t="str">
        <f>VLOOKUP(G172,Hoja1!$C$3:$E$59,2,FALSE)</f>
        <v>AMBULANCIA Y MÉDICO A DOMICILIO LIMA</v>
      </c>
      <c r="I172" s="224" t="str">
        <f>VLOOKUP(G172,Hoja1!$C$3:$E$59,3,FALSE)</f>
        <v>NO APLICA</v>
      </c>
      <c r="J172" s="13"/>
      <c r="K172" s="13" t="s">
        <v>17</v>
      </c>
      <c r="L172" s="13" t="s">
        <v>17</v>
      </c>
      <c r="M172" s="13" t="s">
        <v>17</v>
      </c>
      <c r="N172" s="13" t="s">
        <v>17</v>
      </c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spans="1:31" ht="12.7" customHeight="1">
      <c r="A173" s="11" t="s">
        <v>261</v>
      </c>
      <c r="B173" s="11" t="s">
        <v>101</v>
      </c>
      <c r="C173" s="11" t="str">
        <f t="shared" si="0"/>
        <v>SUIZA ALERTA Av. Angamos Oeste 300, Miraflores Perú</v>
      </c>
      <c r="D173" s="12">
        <v>-12.1135251</v>
      </c>
      <c r="E173" s="12">
        <v>-77.031496599999997</v>
      </c>
      <c r="F173" s="11" t="s">
        <v>262</v>
      </c>
      <c r="G173" s="11" t="s">
        <v>224</v>
      </c>
      <c r="H173" s="224" t="str">
        <f>VLOOKUP(G173,Hoja1!$C$3:$E$59,2,FALSE)</f>
        <v>AMBULANCIA Y MÉDICO A DOMICILIO LIMA</v>
      </c>
      <c r="I173" s="224" t="str">
        <f>VLOOKUP(G173,Hoja1!$C$3:$E$59,3,FALSE)</f>
        <v>NO APLICA</v>
      </c>
      <c r="J173" s="13"/>
      <c r="K173" s="13" t="s">
        <v>17</v>
      </c>
      <c r="L173" s="13" t="s">
        <v>17</v>
      </c>
      <c r="M173" s="13" t="s">
        <v>17</v>
      </c>
      <c r="N173" s="13" t="s">
        <v>17</v>
      </c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spans="1:31" ht="12.7" customHeight="1">
      <c r="A174" s="11" t="s">
        <v>263</v>
      </c>
      <c r="B174" s="11" t="s">
        <v>264</v>
      </c>
      <c r="C174" s="11" t="str">
        <f t="shared" si="0"/>
        <v>CONSORCIO MÉDICO (PIURA) Urb. Los Pinos, Mz. H, Lote 7, Talara Perú</v>
      </c>
      <c r="D174" s="12">
        <v>-5.1782883999999996</v>
      </c>
      <c r="E174" s="12">
        <v>-80.654888200000002</v>
      </c>
      <c r="F174" s="11" t="s">
        <v>265</v>
      </c>
      <c r="G174" s="11" t="s">
        <v>266</v>
      </c>
      <c r="H174" s="224" t="str">
        <f>VLOOKUP(G174,Hoja1!$C$3:$E$59,2,FALSE)</f>
        <v>AMBULANCIA Y MÉDICO A DOMICILIO PROVINCIA</v>
      </c>
      <c r="I174" s="224" t="str">
        <f>VLOOKUP(G174,Hoja1!$C$3:$E$59,3,FALSE)</f>
        <v>NO APLICA</v>
      </c>
      <c r="J174" s="13"/>
      <c r="K174" s="13" t="s">
        <v>17</v>
      </c>
      <c r="L174" s="13" t="s">
        <v>17</v>
      </c>
      <c r="M174" s="13" t="s">
        <v>17</v>
      </c>
      <c r="N174" s="13" t="s">
        <v>17</v>
      </c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spans="1:31" ht="12.7" customHeight="1">
      <c r="A175" s="11" t="s">
        <v>267</v>
      </c>
      <c r="B175" s="11" t="s">
        <v>268</v>
      </c>
      <c r="C175" s="11" t="str">
        <f t="shared" si="0"/>
        <v>HOSPITAL GERIÁTRICO MUNICIPAL (AREQUIPA) Av. Pumacahua, Arequipa Perú</v>
      </c>
      <c r="D175" s="12">
        <v>-16.380284799999998</v>
      </c>
      <c r="E175" s="12">
        <v>-71.556908100000001</v>
      </c>
      <c r="F175" s="11" t="s">
        <v>269</v>
      </c>
      <c r="G175" s="11" t="s">
        <v>266</v>
      </c>
      <c r="H175" s="224" t="str">
        <f>VLOOKUP(G175,Hoja1!$C$3:$E$59,2,FALSE)</f>
        <v>AMBULANCIA Y MÉDICO A DOMICILIO PROVINCIA</v>
      </c>
      <c r="I175" s="224" t="str">
        <f>VLOOKUP(G175,Hoja1!$C$3:$E$59,3,FALSE)</f>
        <v>NO APLICA</v>
      </c>
      <c r="J175" s="13"/>
      <c r="K175" s="13" t="s">
        <v>17</v>
      </c>
      <c r="L175" s="13" t="s">
        <v>17</v>
      </c>
      <c r="M175" s="13" t="s">
        <v>17</v>
      </c>
      <c r="N175" s="13" t="s">
        <v>17</v>
      </c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spans="1:31" ht="12.7" customHeight="1">
      <c r="A176" s="11" t="s">
        <v>270</v>
      </c>
      <c r="B176" s="11" t="s">
        <v>271</v>
      </c>
      <c r="C176" s="11" t="str">
        <f t="shared" si="0"/>
        <v>CLÍNICA PARDO (CUSCO) Av, de la Cultura 710, Cusco Perú</v>
      </c>
      <c r="D176" s="12">
        <v>-13.5218975</v>
      </c>
      <c r="E176" s="12">
        <v>-71.965812299999996</v>
      </c>
      <c r="F176" s="11" t="s">
        <v>272</v>
      </c>
      <c r="G176" s="11" t="s">
        <v>266</v>
      </c>
      <c r="H176" s="224" t="str">
        <f>VLOOKUP(G176,Hoja1!$C$3:$E$59,2,FALSE)</f>
        <v>AMBULANCIA Y MÉDICO A DOMICILIO PROVINCIA</v>
      </c>
      <c r="I176" s="224" t="str">
        <f>VLOOKUP(G176,Hoja1!$C$3:$E$59,3,FALSE)</f>
        <v>NO APLICA</v>
      </c>
      <c r="J176" s="13"/>
      <c r="K176" s="13" t="s">
        <v>17</v>
      </c>
      <c r="L176" s="13" t="s">
        <v>17</v>
      </c>
      <c r="M176" s="13" t="s">
        <v>17</v>
      </c>
      <c r="N176" s="13" t="s">
        <v>17</v>
      </c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spans="1:31" ht="12.7" customHeight="1">
      <c r="A177" s="11" t="s">
        <v>273</v>
      </c>
      <c r="B177" s="11" t="s">
        <v>274</v>
      </c>
      <c r="C177" s="11" t="str">
        <f t="shared" si="0"/>
        <v>MISIÓN MÉDICA (TRUJILLO) Av. Alfonso Ugarte 673, Trujillo Perú</v>
      </c>
      <c r="D177" s="12">
        <v>-8.1159143</v>
      </c>
      <c r="E177" s="12">
        <v>-79.028684200000001</v>
      </c>
      <c r="F177" s="11" t="s">
        <v>275</v>
      </c>
      <c r="G177" s="11" t="s">
        <v>266</v>
      </c>
      <c r="H177" s="224" t="str">
        <f>VLOOKUP(G177,Hoja1!$C$3:$E$59,2,FALSE)</f>
        <v>AMBULANCIA Y MÉDICO A DOMICILIO PROVINCIA</v>
      </c>
      <c r="I177" s="224" t="str">
        <f>VLOOKUP(G177,Hoja1!$C$3:$E$59,3,FALSE)</f>
        <v>NO APLICA</v>
      </c>
      <c r="J177" s="13"/>
      <c r="K177" s="13" t="s">
        <v>17</v>
      </c>
      <c r="L177" s="13" t="s">
        <v>17</v>
      </c>
      <c r="M177" s="13" t="s">
        <v>17</v>
      </c>
      <c r="N177" s="13" t="s">
        <v>17</v>
      </c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spans="1:31" ht="12.7" customHeight="1">
      <c r="A178" s="11" t="s">
        <v>276</v>
      </c>
      <c r="B178" s="11" t="s">
        <v>277</v>
      </c>
      <c r="C178" s="11" t="str">
        <f t="shared" si="0"/>
        <v>DPI Av. dos de Mayo 602, San Isidro Perú</v>
      </c>
      <c r="D178" s="12">
        <v>-12.091040599999999</v>
      </c>
      <c r="E178" s="12">
        <v>-77.038168900000002</v>
      </c>
      <c r="F178" s="11" t="s">
        <v>278</v>
      </c>
      <c r="G178" s="11" t="s">
        <v>279</v>
      </c>
      <c r="H178" s="224" t="str">
        <f>VLOOKUP(G178,Hoja1!$C$3:$E$59,2,FALSE)</f>
        <v>IMÁGENES</v>
      </c>
      <c r="I178" s="224" t="str">
        <f>VLOOKUP(G178,Hoja1!$C$3:$E$59,3,FALSE)</f>
        <v>NO APLICA</v>
      </c>
      <c r="J178" s="13"/>
      <c r="K178" s="13" t="s">
        <v>17</v>
      </c>
      <c r="L178" s="13" t="s">
        <v>17</v>
      </c>
      <c r="M178" s="13" t="s">
        <v>17</v>
      </c>
      <c r="N178" s="13" t="s">
        <v>17</v>
      </c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spans="1:31" ht="12.7" customHeight="1">
      <c r="A179" s="11" t="s">
        <v>280</v>
      </c>
      <c r="B179" s="11" t="s">
        <v>281</v>
      </c>
      <c r="C179" s="11" t="str">
        <f t="shared" si="0"/>
        <v>CIMEDIC (SAN ISIDRO) Av. Arequipa 3362, San Isidro Perú</v>
      </c>
      <c r="D179" s="12">
        <v>-12.0993394</v>
      </c>
      <c r="E179" s="12">
        <v>-77.032508899999996</v>
      </c>
      <c r="F179" s="11" t="s">
        <v>282</v>
      </c>
      <c r="G179" s="11" t="s">
        <v>283</v>
      </c>
      <c r="H179" s="224" t="str">
        <f>VLOOKUP(G179,Hoja1!$C$3:$E$59,2,FALSE)</f>
        <v>IMÁGENES Y LABORATORIO</v>
      </c>
      <c r="I179" s="224" t="str">
        <f>VLOOKUP(G179,Hoja1!$C$3:$E$59,3,FALSE)</f>
        <v>NO APLICA</v>
      </c>
      <c r="J179" s="13"/>
      <c r="K179" s="13" t="s">
        <v>17</v>
      </c>
      <c r="L179" s="13" t="s">
        <v>17</v>
      </c>
      <c r="M179" s="13" t="s">
        <v>17</v>
      </c>
      <c r="N179" s="13" t="s">
        <v>17</v>
      </c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spans="1:31" ht="12.7" customHeight="1">
      <c r="A180" s="11" t="s">
        <v>284</v>
      </c>
      <c r="B180" s="11" t="s">
        <v>285</v>
      </c>
      <c r="C180" s="11" t="str">
        <f t="shared" si="0"/>
        <v>CIMEDIC (PETIT THOAURS) Av. Petit Thouars 3969, Miraflores Perú</v>
      </c>
      <c r="D180" s="12">
        <v>-12.101777500000001</v>
      </c>
      <c r="E180" s="12">
        <v>-77.030597700000001</v>
      </c>
      <c r="F180" s="11" t="s">
        <v>282</v>
      </c>
      <c r="G180" s="11" t="s">
        <v>283</v>
      </c>
      <c r="H180" s="224" t="str">
        <f>VLOOKUP(G180,Hoja1!$C$3:$E$59,2,FALSE)</f>
        <v>IMÁGENES Y LABORATORIO</v>
      </c>
      <c r="I180" s="224" t="str">
        <f>VLOOKUP(G180,Hoja1!$C$3:$E$59,3,FALSE)</f>
        <v>NO APLICA</v>
      </c>
      <c r="J180" s="13"/>
      <c r="K180" s="13" t="s">
        <v>17</v>
      </c>
      <c r="L180" s="13" t="s">
        <v>17</v>
      </c>
      <c r="M180" s="13" t="s">
        <v>17</v>
      </c>
      <c r="N180" s="13" t="s">
        <v>17</v>
      </c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spans="1:31" ht="12.7" customHeight="1">
      <c r="A181" s="11" t="s">
        <v>286</v>
      </c>
      <c r="B181" s="11" t="s">
        <v>287</v>
      </c>
      <c r="C181" s="11" t="str">
        <f t="shared" si="0"/>
        <v>SC MEDIC  Via Láctea 454 Perú</v>
      </c>
      <c r="D181" s="12">
        <v>-12.091919900000001</v>
      </c>
      <c r="E181" s="12">
        <v>-76.973299900000001</v>
      </c>
      <c r="F181" s="11" t="s">
        <v>288</v>
      </c>
      <c r="G181" s="11" t="s">
        <v>279</v>
      </c>
      <c r="H181" s="224" t="str">
        <f>VLOOKUP(G181,Hoja1!$C$3:$E$59,2,FALSE)</f>
        <v>IMÁGENES</v>
      </c>
      <c r="I181" s="224" t="str">
        <f>VLOOKUP(G181,Hoja1!$C$3:$E$59,3,FALSE)</f>
        <v>NO APLICA</v>
      </c>
      <c r="J181" s="13"/>
      <c r="K181" s="13" t="s">
        <v>17</v>
      </c>
      <c r="L181" s="13" t="s">
        <v>17</v>
      </c>
      <c r="M181" s="13" t="s">
        <v>17</v>
      </c>
      <c r="N181" s="13" t="s">
        <v>17</v>
      </c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spans="1:31" ht="12.7" customHeight="1">
      <c r="A182" s="11" t="s">
        <v>289</v>
      </c>
      <c r="B182" s="14" t="s">
        <v>290</v>
      </c>
      <c r="C182" s="11" t="str">
        <f t="shared" si="0"/>
        <v>SEDIMED (AREQUIPA) Plaza Juan Manuel Polar 103 Óvalo Vallecito Perú</v>
      </c>
      <c r="D182" s="12">
        <v>-16.404769900000002</v>
      </c>
      <c r="E182" s="12">
        <v>-71.542440400000004</v>
      </c>
      <c r="F182" s="11" t="s">
        <v>291</v>
      </c>
      <c r="G182" s="11" t="s">
        <v>279</v>
      </c>
      <c r="H182" s="224" t="str">
        <f>VLOOKUP(G182,Hoja1!$C$3:$E$59,2,FALSE)</f>
        <v>IMÁGENES</v>
      </c>
      <c r="I182" s="224" t="str">
        <f>VLOOKUP(G182,Hoja1!$C$3:$E$59,3,FALSE)</f>
        <v>NO APLICA</v>
      </c>
      <c r="J182" s="13"/>
      <c r="K182" s="13" t="s">
        <v>17</v>
      </c>
      <c r="L182" s="13" t="s">
        <v>17</v>
      </c>
      <c r="M182" s="13" t="s">
        <v>17</v>
      </c>
      <c r="N182" s="13" t="s">
        <v>17</v>
      </c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spans="1:31" ht="12.7" customHeight="1">
      <c r="A183" s="11" t="s">
        <v>292</v>
      </c>
      <c r="B183" s="11" t="s">
        <v>293</v>
      </c>
      <c r="C183" s="11" t="str">
        <f t="shared" si="0"/>
        <v>REMASUR (AREQUIPA) León Velarde 108, Arequipa  Perú</v>
      </c>
      <c r="D183" s="12">
        <v>-16.384691</v>
      </c>
      <c r="E183" s="12">
        <v>-71.538138000000004</v>
      </c>
      <c r="F183" s="11" t="s">
        <v>294</v>
      </c>
      <c r="G183" s="11" t="s">
        <v>279</v>
      </c>
      <c r="H183" s="224" t="str">
        <f>VLOOKUP(G183,Hoja1!$C$3:$E$59,2,FALSE)</f>
        <v>IMÁGENES</v>
      </c>
      <c r="I183" s="224" t="str">
        <f>VLOOKUP(G183,Hoja1!$C$3:$E$59,3,FALSE)</f>
        <v>NO APLICA</v>
      </c>
      <c r="J183" s="13"/>
      <c r="K183" s="13" t="s">
        <v>17</v>
      </c>
      <c r="L183" s="13" t="s">
        <v>17</v>
      </c>
      <c r="M183" s="13" t="s">
        <v>17</v>
      </c>
      <c r="N183" s="13" t="s">
        <v>17</v>
      </c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1" ht="12.7" customHeight="1">
      <c r="A184" s="11" t="s">
        <v>295</v>
      </c>
      <c r="B184" s="11" t="s">
        <v>296</v>
      </c>
      <c r="C184" s="11" t="str">
        <f t="shared" si="0"/>
        <v>MASTER IMAGEN (CHIMBOTE) Av. Jose Galvez 1125 Perú</v>
      </c>
      <c r="D184" s="12">
        <v>-9.0672864999999998</v>
      </c>
      <c r="E184" s="12">
        <v>-78.5879932</v>
      </c>
      <c r="F184" s="11" t="s">
        <v>297</v>
      </c>
      <c r="G184" s="11" t="s">
        <v>279</v>
      </c>
      <c r="H184" s="224" t="str">
        <f>VLOOKUP(G184,Hoja1!$C$3:$E$59,2,FALSE)</f>
        <v>IMÁGENES</v>
      </c>
      <c r="I184" s="224" t="str">
        <f>VLOOKUP(G184,Hoja1!$C$3:$E$59,3,FALSE)</f>
        <v>NO APLICA</v>
      </c>
      <c r="J184" s="13"/>
      <c r="K184" s="13" t="s">
        <v>17</v>
      </c>
      <c r="L184" s="13" t="s">
        <v>17</v>
      </c>
      <c r="M184" s="13" t="s">
        <v>17</v>
      </c>
      <c r="N184" s="13" t="s">
        <v>17</v>
      </c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:31" ht="12.7" customHeight="1">
      <c r="A185" s="11" t="s">
        <v>298</v>
      </c>
      <c r="B185" s="11" t="s">
        <v>299</v>
      </c>
      <c r="C185" s="11" t="str">
        <f t="shared" si="0"/>
        <v>DIAGNÓSTICO MÉDICO DETECTA (CUSCO) Av. La Cultura, 1420  Perú</v>
      </c>
      <c r="D185" s="12">
        <v>-13.5248133</v>
      </c>
      <c r="E185" s="12">
        <v>-71.954929499999906</v>
      </c>
      <c r="F185" s="11" t="s">
        <v>300</v>
      </c>
      <c r="G185" s="11" t="s">
        <v>279</v>
      </c>
      <c r="H185" s="224" t="str">
        <f>VLOOKUP(G185,Hoja1!$C$3:$E$59,2,FALSE)</f>
        <v>IMÁGENES</v>
      </c>
      <c r="I185" s="224" t="str">
        <f>VLOOKUP(G185,Hoja1!$C$3:$E$59,3,FALSE)</f>
        <v>NO APLICA</v>
      </c>
      <c r="J185" s="13"/>
      <c r="K185" s="13" t="s">
        <v>17</v>
      </c>
      <c r="L185" s="13" t="s">
        <v>17</v>
      </c>
      <c r="M185" s="13" t="s">
        <v>17</v>
      </c>
      <c r="N185" s="13" t="s">
        <v>17</v>
      </c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spans="1:31" ht="12.7" customHeight="1">
      <c r="A186" s="11" t="s">
        <v>301</v>
      </c>
      <c r="B186" s="11" t="s">
        <v>302</v>
      </c>
      <c r="C186" s="11" t="str">
        <f t="shared" si="0"/>
        <v>RESOCENTRO (PIURA) San Ramon 549, Piura Perú</v>
      </c>
      <c r="D186" s="12">
        <v>-5.1814621999999897</v>
      </c>
      <c r="E186" s="12">
        <v>-80.628091299999994</v>
      </c>
      <c r="F186" s="11" t="s">
        <v>303</v>
      </c>
      <c r="G186" s="11" t="s">
        <v>279</v>
      </c>
      <c r="H186" s="224" t="str">
        <f>VLOOKUP(G186,Hoja1!$C$3:$E$59,2,FALSE)</f>
        <v>IMÁGENES</v>
      </c>
      <c r="I186" s="224" t="str">
        <f>VLOOKUP(G186,Hoja1!$C$3:$E$59,3,FALSE)</f>
        <v>NO APLICA</v>
      </c>
      <c r="J186" s="13"/>
      <c r="K186" s="13" t="s">
        <v>17</v>
      </c>
      <c r="L186" s="13" t="s">
        <v>17</v>
      </c>
      <c r="M186" s="13" t="s">
        <v>17</v>
      </c>
      <c r="N186" s="13" t="s">
        <v>17</v>
      </c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spans="1:31" ht="12.7" customHeight="1">
      <c r="A187" s="11" t="s">
        <v>304</v>
      </c>
      <c r="B187" s="11" t="s">
        <v>305</v>
      </c>
      <c r="C187" s="11" t="str">
        <f t="shared" si="0"/>
        <v>RESONORTE (TRUJILLO) Av. Jesús de Nazareth N°650, Trujillo Perú</v>
      </c>
      <c r="D187" s="12">
        <v>-8.1108320999999997</v>
      </c>
      <c r="E187" s="12">
        <v>-79.036610199999998</v>
      </c>
      <c r="F187" s="11" t="s">
        <v>306</v>
      </c>
      <c r="G187" s="11" t="s">
        <v>279</v>
      </c>
      <c r="H187" s="224" t="str">
        <f>VLOOKUP(G187,Hoja1!$C$3:$E$59,2,FALSE)</f>
        <v>IMÁGENES</v>
      </c>
      <c r="I187" s="224" t="str">
        <f>VLOOKUP(G187,Hoja1!$C$3:$E$59,3,FALSE)</f>
        <v>NO APLICA</v>
      </c>
      <c r="J187" s="13"/>
      <c r="K187" s="13" t="s">
        <v>17</v>
      </c>
      <c r="L187" s="13" t="s">
        <v>17</v>
      </c>
      <c r="M187" s="13" t="s">
        <v>17</v>
      </c>
      <c r="N187" s="13" t="s">
        <v>17</v>
      </c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:31" ht="12.7" customHeight="1">
      <c r="A188" s="11" t="s">
        <v>307</v>
      </c>
      <c r="B188" s="11" t="s">
        <v>308</v>
      </c>
      <c r="C188" s="11" t="str">
        <f t="shared" si="0"/>
        <v>TOMONORTE (TRUJILLO) Av. Mansiche 875, Urb, Trujillo Perú</v>
      </c>
      <c r="D188" s="12">
        <v>-8.1037213999999995</v>
      </c>
      <c r="E188" s="12">
        <v>-79.037757999999997</v>
      </c>
      <c r="F188" s="11" t="s">
        <v>309</v>
      </c>
      <c r="G188" s="11" t="s">
        <v>279</v>
      </c>
      <c r="H188" s="224" t="str">
        <f>VLOOKUP(G188,Hoja1!$C$3:$E$59,2,FALSE)</f>
        <v>IMÁGENES</v>
      </c>
      <c r="I188" s="224" t="str">
        <f>VLOOKUP(G188,Hoja1!$C$3:$E$59,3,FALSE)</f>
        <v>NO APLICA</v>
      </c>
      <c r="J188" s="13"/>
      <c r="K188" s="13" t="s">
        <v>17</v>
      </c>
      <c r="L188" s="13" t="s">
        <v>17</v>
      </c>
      <c r="M188" s="13" t="s">
        <v>17</v>
      </c>
      <c r="N188" s="13" t="s">
        <v>17</v>
      </c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spans="1:31" ht="12.7" customHeight="1">
      <c r="A189" s="11" t="s">
        <v>310</v>
      </c>
      <c r="B189" s="11" t="s">
        <v>311</v>
      </c>
      <c r="C189" s="11" t="str">
        <f t="shared" si="0"/>
        <v>RESOCENTRO (PETIT THOAURS) Av. Petit Thouars 4427, Miraflores Perú</v>
      </c>
      <c r="D189" s="12">
        <v>-12.1067553</v>
      </c>
      <c r="E189" s="12">
        <v>-77.029758999999999</v>
      </c>
      <c r="F189" s="11" t="s">
        <v>312</v>
      </c>
      <c r="G189" s="11" t="s">
        <v>279</v>
      </c>
      <c r="H189" s="224" t="str">
        <f>VLOOKUP(G189,Hoja1!$C$3:$E$59,2,FALSE)</f>
        <v>IMÁGENES</v>
      </c>
      <c r="I189" s="224" t="str">
        <f>VLOOKUP(G189,Hoja1!$C$3:$E$59,3,FALSE)</f>
        <v>NO APLICA</v>
      </c>
      <c r="J189" s="13"/>
      <c r="K189" s="13" t="s">
        <v>17</v>
      </c>
      <c r="L189" s="13" t="s">
        <v>17</v>
      </c>
      <c r="M189" s="13" t="s">
        <v>17</v>
      </c>
      <c r="N189" s="13" t="s">
        <v>17</v>
      </c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spans="1:31" ht="12.7" customHeight="1">
      <c r="A190" s="11" t="s">
        <v>313</v>
      </c>
      <c r="B190" s="11" t="s">
        <v>314</v>
      </c>
      <c r="C190" s="11" t="str">
        <f t="shared" si="0"/>
        <v>RESOMASA (CAVENECIA) Av. Emilio Cavenecia 265, San Isidro Perú</v>
      </c>
      <c r="D190" s="12">
        <v>-12.1085815</v>
      </c>
      <c r="E190" s="12">
        <v>-77.038847799999999</v>
      </c>
      <c r="F190" s="11" t="s">
        <v>315</v>
      </c>
      <c r="G190" s="11" t="s">
        <v>279</v>
      </c>
      <c r="H190" s="224" t="str">
        <f>VLOOKUP(G190,Hoja1!$C$3:$E$59,2,FALSE)</f>
        <v>IMÁGENES</v>
      </c>
      <c r="I190" s="224" t="str">
        <f>VLOOKUP(G190,Hoja1!$C$3:$E$59,3,FALSE)</f>
        <v>NO APLICA</v>
      </c>
      <c r="J190" s="13"/>
      <c r="K190" s="13" t="s">
        <v>17</v>
      </c>
      <c r="L190" s="13" t="s">
        <v>17</v>
      </c>
      <c r="M190" s="13" t="s">
        <v>17</v>
      </c>
      <c r="N190" s="13" t="s">
        <v>17</v>
      </c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:31" ht="12.7" customHeight="1">
      <c r="A191" s="11" t="s">
        <v>316</v>
      </c>
      <c r="B191" s="11" t="s">
        <v>317</v>
      </c>
      <c r="C191" s="11" t="str">
        <f t="shared" si="0"/>
        <v>RESOMASA (JAVIER PRADO) Av. Javier Prado Este 1178, San Isidro Perú</v>
      </c>
      <c r="D191" s="12">
        <v>-12.090244</v>
      </c>
      <c r="E191" s="12">
        <v>-77.016616999999997</v>
      </c>
      <c r="F191" s="11" t="s">
        <v>315</v>
      </c>
      <c r="G191" s="11" t="s">
        <v>279</v>
      </c>
      <c r="H191" s="224" t="str">
        <f>VLOOKUP(G191,Hoja1!$C$3:$E$59,2,FALSE)</f>
        <v>IMÁGENES</v>
      </c>
      <c r="I191" s="224" t="str">
        <f>VLOOKUP(G191,Hoja1!$C$3:$E$59,3,FALSE)</f>
        <v>NO APLICA</v>
      </c>
      <c r="J191" s="13"/>
      <c r="K191" s="13" t="s">
        <v>17</v>
      </c>
      <c r="L191" s="13" t="s">
        <v>17</v>
      </c>
      <c r="M191" s="13" t="s">
        <v>17</v>
      </c>
      <c r="N191" s="13" t="s">
        <v>17</v>
      </c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spans="1:31" ht="12.7" customHeight="1">
      <c r="A192" s="11" t="s">
        <v>318</v>
      </c>
      <c r="B192" s="11" t="s">
        <v>319</v>
      </c>
      <c r="C192" s="11" t="str">
        <f t="shared" si="0"/>
        <v>MEDLAB (SURCO) Montegrande 103 C.C. Chacarilla, Surco, Lima Perú</v>
      </c>
      <c r="D192" s="12">
        <v>-12.111392800000001</v>
      </c>
      <c r="E192" s="12">
        <v>-76.990614399999998</v>
      </c>
      <c r="F192" s="11" t="s">
        <v>320</v>
      </c>
      <c r="G192" s="11" t="s">
        <v>283</v>
      </c>
      <c r="H192" s="224" t="str">
        <f>VLOOKUP(G192,Hoja1!$C$3:$E$59,2,FALSE)</f>
        <v>IMÁGENES Y LABORATORIO</v>
      </c>
      <c r="I192" s="224" t="str">
        <f>VLOOKUP(G192,Hoja1!$C$3:$E$59,3,FALSE)</f>
        <v>NO APLICA</v>
      </c>
      <c r="J192" s="13"/>
      <c r="K192" s="13" t="s">
        <v>17</v>
      </c>
      <c r="L192" s="13" t="s">
        <v>17</v>
      </c>
      <c r="M192" s="13" t="s">
        <v>17</v>
      </c>
      <c r="N192" s="13" t="s">
        <v>17</v>
      </c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spans="1:31" ht="12.7" customHeight="1">
      <c r="A193" s="11" t="s">
        <v>321</v>
      </c>
      <c r="B193" s="11" t="s">
        <v>322</v>
      </c>
      <c r="C193" s="11" t="str">
        <f t="shared" si="0"/>
        <v>PETSCAN Av. Petit Thouars 4340, Miraflores Perú</v>
      </c>
      <c r="D193" s="12">
        <v>-12.1058599</v>
      </c>
      <c r="E193" s="12">
        <v>-77.030261899999999</v>
      </c>
      <c r="F193" s="11" t="s">
        <v>323</v>
      </c>
      <c r="G193" s="11" t="s">
        <v>279</v>
      </c>
      <c r="H193" s="224" t="str">
        <f>VLOOKUP(G193,Hoja1!$C$3:$E$59,2,FALSE)</f>
        <v>IMÁGENES</v>
      </c>
      <c r="I193" s="224" t="str">
        <f>VLOOKUP(G193,Hoja1!$C$3:$E$59,3,FALSE)</f>
        <v>NO APLICA</v>
      </c>
      <c r="J193" s="13"/>
      <c r="K193" s="13" t="s">
        <v>17</v>
      </c>
      <c r="L193" s="13" t="s">
        <v>17</v>
      </c>
      <c r="M193" s="13" t="s">
        <v>17</v>
      </c>
      <c r="N193" s="13" t="s">
        <v>17</v>
      </c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spans="1:31" ht="12.7" customHeight="1">
      <c r="A194" s="11" t="s">
        <v>324</v>
      </c>
      <c r="B194" s="11" t="s">
        <v>325</v>
      </c>
      <c r="C194" s="11" t="str">
        <f t="shared" si="0"/>
        <v>REMASUR (TACNA) Daniel A Carrion 360, Tacna Perú</v>
      </c>
      <c r="D194" s="12">
        <v>-18.014692100000001</v>
      </c>
      <c r="E194" s="12">
        <v>-70.259152499999999</v>
      </c>
      <c r="F194" s="11" t="s">
        <v>326</v>
      </c>
      <c r="G194" s="11" t="s">
        <v>279</v>
      </c>
      <c r="H194" s="224" t="str">
        <f>VLOOKUP(G194,Hoja1!$C$3:$E$59,2,FALSE)</f>
        <v>IMÁGENES</v>
      </c>
      <c r="I194" s="224" t="str">
        <f>VLOOKUP(G194,Hoja1!$C$3:$E$59,3,FALSE)</f>
        <v>NO APLICA</v>
      </c>
      <c r="J194" s="13"/>
      <c r="K194" s="13" t="s">
        <v>17</v>
      </c>
      <c r="L194" s="13" t="s">
        <v>17</v>
      </c>
      <c r="M194" s="13" t="s">
        <v>17</v>
      </c>
      <c r="N194" s="13" t="s">
        <v>17</v>
      </c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spans="1:31" ht="12.7" customHeight="1">
      <c r="A195" s="11" t="s">
        <v>327</v>
      </c>
      <c r="B195" s="11" t="s">
        <v>328</v>
      </c>
      <c r="C195" s="11" t="str">
        <f t="shared" si="0"/>
        <v>TOMOGRAFÍAS DEL NORTE (CHIMBOTE) Av. Jose Galvez 1480, Chimbote Perú</v>
      </c>
      <c r="D195" s="12">
        <v>-9.0639413999999991</v>
      </c>
      <c r="E195" s="12">
        <v>-78.588559199999906</v>
      </c>
      <c r="F195" s="11" t="s">
        <v>329</v>
      </c>
      <c r="G195" s="11" t="s">
        <v>279</v>
      </c>
      <c r="H195" s="224" t="str">
        <f>VLOOKUP(G195,Hoja1!$C$3:$E$59,2,FALSE)</f>
        <v>IMÁGENES</v>
      </c>
      <c r="I195" s="224" t="str">
        <f>VLOOKUP(G195,Hoja1!$C$3:$E$59,3,FALSE)</f>
        <v>NO APLICA</v>
      </c>
      <c r="J195" s="13"/>
      <c r="K195" s="13" t="s">
        <v>17</v>
      </c>
      <c r="L195" s="13" t="s">
        <v>17</v>
      </c>
      <c r="M195" s="13" t="s">
        <v>17</v>
      </c>
      <c r="N195" s="13" t="s">
        <v>17</v>
      </c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spans="1:31" ht="12.7" customHeight="1">
      <c r="A196" s="11" t="s">
        <v>330</v>
      </c>
      <c r="B196" s="11" t="s">
        <v>331</v>
      </c>
      <c r="C196" s="11" t="str">
        <f t="shared" si="0"/>
        <v>CADYT SUR (AREQUIPA) Calle Misti 604 Yanahuara Perú</v>
      </c>
      <c r="D196" s="12">
        <v>-16.3850315</v>
      </c>
      <c r="E196" s="12">
        <v>-71.539173699999907</v>
      </c>
      <c r="F196" s="11" t="s">
        <v>332</v>
      </c>
      <c r="G196" s="11" t="s">
        <v>279</v>
      </c>
      <c r="H196" s="224" t="str">
        <f>VLOOKUP(G196,Hoja1!$C$3:$E$59,2,FALSE)</f>
        <v>IMÁGENES</v>
      </c>
      <c r="I196" s="224" t="str">
        <f>VLOOKUP(G196,Hoja1!$C$3:$E$59,3,FALSE)</f>
        <v>NO APLICA</v>
      </c>
      <c r="J196" s="13"/>
      <c r="K196" s="13" t="s">
        <v>17</v>
      </c>
      <c r="L196" s="13" t="s">
        <v>17</v>
      </c>
      <c r="M196" s="13" t="s">
        <v>17</v>
      </c>
      <c r="N196" s="13" t="s">
        <v>17</v>
      </c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spans="1:31" ht="12.7" customHeight="1">
      <c r="A197" s="11" t="s">
        <v>289</v>
      </c>
      <c r="B197" s="11" t="s">
        <v>333</v>
      </c>
      <c r="C197" s="11" t="str">
        <f t="shared" si="0"/>
        <v>SEDIMED (AREQUIPA) Calle Jorge Polar 103 Perú</v>
      </c>
      <c r="D197" s="12">
        <v>-16.403808099999999</v>
      </c>
      <c r="E197" s="12">
        <v>-71.522354499999906</v>
      </c>
      <c r="F197" s="11" t="s">
        <v>334</v>
      </c>
      <c r="G197" s="11" t="s">
        <v>279</v>
      </c>
      <c r="H197" s="224" t="str">
        <f>VLOOKUP(G197,Hoja1!$C$3:$E$59,2,FALSE)</f>
        <v>IMÁGENES</v>
      </c>
      <c r="I197" s="224" t="str">
        <f>VLOOKUP(G197,Hoja1!$C$3:$E$59,3,FALSE)</f>
        <v>NO APLICA</v>
      </c>
      <c r="J197" s="13"/>
      <c r="K197" s="13" t="s">
        <v>17</v>
      </c>
      <c r="L197" s="13" t="s">
        <v>17</v>
      </c>
      <c r="M197" s="13" t="s">
        <v>17</v>
      </c>
      <c r="N197" s="13" t="s">
        <v>17</v>
      </c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:31" ht="12.7" customHeight="1">
      <c r="A198" s="11" t="s">
        <v>335</v>
      </c>
      <c r="B198" s="11" t="s">
        <v>336</v>
      </c>
      <c r="C198" s="11" t="str">
        <f t="shared" si="0"/>
        <v>REMASUR (CUSCO) Av. Los Incas 1408 Wanchaq, Clínica San José Perú</v>
      </c>
      <c r="D198" s="12">
        <v>-13.524844</v>
      </c>
      <c r="E198" s="12">
        <v>-71.956614000000002</v>
      </c>
      <c r="F198" s="11" t="s">
        <v>337</v>
      </c>
      <c r="G198" s="11" t="s">
        <v>279</v>
      </c>
      <c r="H198" s="224" t="str">
        <f>VLOOKUP(G198,Hoja1!$C$3:$E$59,2,FALSE)</f>
        <v>IMÁGENES</v>
      </c>
      <c r="I198" s="224" t="str">
        <f>VLOOKUP(G198,Hoja1!$C$3:$E$59,3,FALSE)</f>
        <v>NO APLICA</v>
      </c>
      <c r="J198" s="13"/>
      <c r="K198" s="13" t="s">
        <v>17</v>
      </c>
      <c r="L198" s="13" t="s">
        <v>17</v>
      </c>
      <c r="M198" s="13" t="s">
        <v>17</v>
      </c>
      <c r="N198" s="13" t="s">
        <v>17</v>
      </c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spans="1:31" ht="12.7" customHeight="1">
      <c r="A199" s="11" t="s">
        <v>338</v>
      </c>
      <c r="B199" s="11" t="s">
        <v>339</v>
      </c>
      <c r="C199" s="11" t="str">
        <f t="shared" si="0"/>
        <v>C.R.O.E. (MIRAFLORES) Av. Benavides 1579 Of. 304 - Miraflores Perú</v>
      </c>
      <c r="D199" s="12">
        <v>-12.1122806</v>
      </c>
      <c r="E199" s="12">
        <v>-76.989190800000003</v>
      </c>
      <c r="F199" s="11" t="s">
        <v>340</v>
      </c>
      <c r="G199" s="11" t="s">
        <v>341</v>
      </c>
      <c r="H199" s="224" t="str">
        <f>VLOOKUP(G199,Hoja1!$C$3:$E$59,2,FALSE)</f>
        <v>ODONTOLÓGICA</v>
      </c>
      <c r="I199" s="224" t="str">
        <f>VLOOKUP(G199,Hoja1!$C$3:$E$59,3,FALSE)</f>
        <v>NO APLICA</v>
      </c>
      <c r="J199" s="13" t="s">
        <v>17</v>
      </c>
      <c r="K199" s="13" t="s">
        <v>17</v>
      </c>
      <c r="L199" s="13" t="s">
        <v>17</v>
      </c>
      <c r="M199" s="13" t="s">
        <v>17</v>
      </c>
      <c r="N199" s="13" t="s">
        <v>17</v>
      </c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spans="1:31" ht="12.7" customHeight="1">
      <c r="A200" s="11" t="s">
        <v>342</v>
      </c>
      <c r="B200" s="11" t="s">
        <v>343</v>
      </c>
      <c r="C200" s="11" t="str">
        <f t="shared" si="0"/>
        <v>C.R.O.E. (SURCO) Av. Monterosa 256 Of. 503 - Chacarilla Perú</v>
      </c>
      <c r="D200" s="12">
        <v>-12.1123741</v>
      </c>
      <c r="E200" s="12">
        <v>-76.990070099999997</v>
      </c>
      <c r="F200" s="11" t="s">
        <v>344</v>
      </c>
      <c r="G200" s="11" t="s">
        <v>341</v>
      </c>
      <c r="H200" s="224" t="str">
        <f>VLOOKUP(G200,Hoja1!$C$3:$E$59,2,FALSE)</f>
        <v>ODONTOLÓGICA</v>
      </c>
      <c r="I200" s="224" t="str">
        <f>VLOOKUP(G200,Hoja1!$C$3:$E$59,3,FALSE)</f>
        <v>NO APLICA</v>
      </c>
      <c r="J200" s="13" t="s">
        <v>17</v>
      </c>
      <c r="K200" s="13" t="s">
        <v>17</v>
      </c>
      <c r="L200" s="13" t="s">
        <v>17</v>
      </c>
      <c r="M200" s="13" t="s">
        <v>17</v>
      </c>
      <c r="N200" s="13" t="s">
        <v>17</v>
      </c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spans="1:31" ht="12.7" customHeight="1">
      <c r="A201" s="11" t="s">
        <v>345</v>
      </c>
      <c r="B201" s="11" t="s">
        <v>346</v>
      </c>
      <c r="C201" s="11" t="str">
        <f t="shared" si="0"/>
        <v>SONREIR (MIRAFLORES) Av. 28 de Julio 553, Miraflores Perú</v>
      </c>
      <c r="D201" s="12">
        <v>-12.127095600000001</v>
      </c>
      <c r="E201" s="12">
        <v>-77.028847499999998</v>
      </c>
      <c r="F201" s="11" t="s">
        <v>347</v>
      </c>
      <c r="G201" s="11" t="s">
        <v>341</v>
      </c>
      <c r="H201" s="224" t="str">
        <f>VLOOKUP(G201,Hoja1!$C$3:$E$59,2,FALSE)</f>
        <v>ODONTOLÓGICA</v>
      </c>
      <c r="I201" s="224" t="str">
        <f>VLOOKUP(G201,Hoja1!$C$3:$E$59,3,FALSE)</f>
        <v>NO APLICA</v>
      </c>
      <c r="J201" s="13" t="s">
        <v>17</v>
      </c>
      <c r="K201" s="13" t="s">
        <v>17</v>
      </c>
      <c r="L201" s="13" t="s">
        <v>17</v>
      </c>
      <c r="M201" s="13" t="s">
        <v>17</v>
      </c>
      <c r="N201" s="13" t="s">
        <v>17</v>
      </c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spans="1:31" ht="12.7" customHeight="1">
      <c r="A202" s="11" t="s">
        <v>348</v>
      </c>
      <c r="B202" s="11" t="s">
        <v>349</v>
      </c>
      <c r="C202" s="11" t="str">
        <f t="shared" si="0"/>
        <v>CERDENT Av San Borja Sur 781, San Borja Perú</v>
      </c>
      <c r="D202" s="12">
        <v>-12.0998918</v>
      </c>
      <c r="E202" s="12">
        <v>-76.997363300000004</v>
      </c>
      <c r="F202" s="11" t="s">
        <v>350</v>
      </c>
      <c r="G202" s="11" t="s">
        <v>341</v>
      </c>
      <c r="H202" s="224" t="str">
        <f>VLOOKUP(G202,Hoja1!$C$3:$E$59,2,FALSE)</f>
        <v>ODONTOLÓGICA</v>
      </c>
      <c r="I202" s="224" t="str">
        <f>VLOOKUP(G202,Hoja1!$C$3:$E$59,3,FALSE)</f>
        <v>NO APLICA</v>
      </c>
      <c r="J202" s="13" t="s">
        <v>17</v>
      </c>
      <c r="K202" s="13" t="s">
        <v>17</v>
      </c>
      <c r="L202" s="13" t="s">
        <v>17</v>
      </c>
      <c r="M202" s="13" t="s">
        <v>17</v>
      </c>
      <c r="N202" s="13" t="s">
        <v>17</v>
      </c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spans="1:31" ht="12.7" customHeight="1">
      <c r="A203" s="11" t="s">
        <v>351</v>
      </c>
      <c r="B203" s="11" t="s">
        <v>352</v>
      </c>
      <c r="C203" s="11" t="str">
        <f t="shared" si="0"/>
        <v>CLÍNICA DENTAL SAN JOSÉ Avenida Géminis E – 27 Urbanización Papa, San Borja Perú</v>
      </c>
      <c r="D203" s="12">
        <v>-12.108735599999999</v>
      </c>
      <c r="E203" s="12">
        <v>-76.996729299999998</v>
      </c>
      <c r="F203" s="11" t="s">
        <v>353</v>
      </c>
      <c r="G203" s="11" t="s">
        <v>341</v>
      </c>
      <c r="H203" s="224" t="str">
        <f>VLOOKUP(G203,Hoja1!$C$3:$E$59,2,FALSE)</f>
        <v>ODONTOLÓGICA</v>
      </c>
      <c r="I203" s="224" t="str">
        <f>VLOOKUP(G203,Hoja1!$C$3:$E$59,3,FALSE)</f>
        <v>NO APLICA</v>
      </c>
      <c r="J203" s="13" t="s">
        <v>17</v>
      </c>
      <c r="K203" s="13" t="s">
        <v>17</v>
      </c>
      <c r="L203" s="13" t="s">
        <v>17</v>
      </c>
      <c r="M203" s="13" t="s">
        <v>17</v>
      </c>
      <c r="N203" s="13" t="s">
        <v>17</v>
      </c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spans="1:31" ht="12.7" customHeight="1">
      <c r="A204" s="11" t="s">
        <v>354</v>
      </c>
      <c r="B204" s="11" t="s">
        <v>355</v>
      </c>
      <c r="C204" s="11" t="str">
        <f t="shared" si="0"/>
        <v>CENTRO ODONTOLÓGICO AMERICANO Av. Caminos del Inca 1554 Perú</v>
      </c>
      <c r="D204" s="12">
        <v>-12.1258328</v>
      </c>
      <c r="E204" s="12">
        <v>-76.982870499999905</v>
      </c>
      <c r="F204" s="11" t="s">
        <v>356</v>
      </c>
      <c r="G204" s="11" t="s">
        <v>341</v>
      </c>
      <c r="H204" s="224" t="str">
        <f>VLOOKUP(G204,Hoja1!$C$3:$E$59,2,FALSE)</f>
        <v>ODONTOLÓGICA</v>
      </c>
      <c r="I204" s="224" t="str">
        <f>VLOOKUP(G204,Hoja1!$C$3:$E$59,3,FALSE)</f>
        <v>NO APLICA</v>
      </c>
      <c r="J204" s="13" t="s">
        <v>17</v>
      </c>
      <c r="K204" s="13" t="s">
        <v>17</v>
      </c>
      <c r="L204" s="13" t="s">
        <v>17</v>
      </c>
      <c r="M204" s="13" t="s">
        <v>17</v>
      </c>
      <c r="N204" s="13" t="s">
        <v>17</v>
      </c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spans="1:31" ht="12.7" customHeight="1">
      <c r="A205" s="11" t="s">
        <v>357</v>
      </c>
      <c r="B205" s="11" t="s">
        <v>358</v>
      </c>
      <c r="C205" s="11" t="str">
        <f t="shared" si="0"/>
        <v>CLINICENTRO ABSI (AREQUIPA) Edificio Nasya, Av. Ejercito 101, Yanahuara Perú</v>
      </c>
      <c r="D205" s="12">
        <v>-16.3923208</v>
      </c>
      <c r="E205" s="12">
        <v>-71.540877600000002</v>
      </c>
      <c r="F205" s="11" t="s">
        <v>359</v>
      </c>
      <c r="G205" s="11" t="s">
        <v>341</v>
      </c>
      <c r="H205" s="224" t="str">
        <f>VLOOKUP(G205,Hoja1!$C$3:$E$59,2,FALSE)</f>
        <v>ODONTOLÓGICA</v>
      </c>
      <c r="I205" s="224" t="str">
        <f>VLOOKUP(G205,Hoja1!$C$3:$E$59,3,FALSE)</f>
        <v>NO APLICA</v>
      </c>
      <c r="J205" s="13" t="s">
        <v>17</v>
      </c>
      <c r="K205" s="13" t="s">
        <v>17</v>
      </c>
      <c r="L205" s="13" t="s">
        <v>17</v>
      </c>
      <c r="M205" s="13" t="s">
        <v>17</v>
      </c>
      <c r="N205" s="13" t="s">
        <v>17</v>
      </c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 spans="1:31" ht="12.7" customHeight="1">
      <c r="A206" s="11" t="s">
        <v>360</v>
      </c>
      <c r="B206" s="11" t="s">
        <v>361</v>
      </c>
      <c r="C206" s="11" t="str">
        <f t="shared" si="0"/>
        <v>BECERRIL CLÍNICA DENTAL (TRUJILLO) 4 piso of. 7-8 -Trujillo, Los Zafiros 230, Trujillo Perú</v>
      </c>
      <c r="D206" s="12">
        <v>-8.1034071999999995</v>
      </c>
      <c r="E206" s="12">
        <v>-79.036378599999907</v>
      </c>
      <c r="F206" s="11" t="s">
        <v>362</v>
      </c>
      <c r="G206" s="11" t="s">
        <v>341</v>
      </c>
      <c r="H206" s="224" t="str">
        <f>VLOOKUP(G206,Hoja1!$C$3:$E$59,2,FALSE)</f>
        <v>ODONTOLÓGICA</v>
      </c>
      <c r="I206" s="224" t="str">
        <f>VLOOKUP(G206,Hoja1!$C$3:$E$59,3,FALSE)</f>
        <v>NO APLICA</v>
      </c>
      <c r="J206" s="13" t="s">
        <v>17</v>
      </c>
      <c r="K206" s="13" t="s">
        <v>17</v>
      </c>
      <c r="L206" s="13" t="s">
        <v>17</v>
      </c>
      <c r="M206" s="13" t="s">
        <v>17</v>
      </c>
      <c r="N206" s="13" t="s">
        <v>17</v>
      </c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spans="1:31" ht="12.7" customHeight="1">
      <c r="A207" s="11" t="s">
        <v>363</v>
      </c>
      <c r="B207" s="11" t="s">
        <v>364</v>
      </c>
      <c r="C207" s="11" t="str">
        <f t="shared" si="0"/>
        <v>CLÍNICA DENTAL BOLOGNESI (HUARAZ) Av. Francisco Bolognesi N° 175 Perú</v>
      </c>
      <c r="D207" s="12">
        <v>-12.045824</v>
      </c>
      <c r="E207" s="12">
        <v>-76.973628099999999</v>
      </c>
      <c r="F207" s="11" t="s">
        <v>365</v>
      </c>
      <c r="G207" s="11" t="s">
        <v>341</v>
      </c>
      <c r="H207" s="224" t="str">
        <f>VLOOKUP(G207,Hoja1!$C$3:$E$59,2,FALSE)</f>
        <v>ODONTOLÓGICA</v>
      </c>
      <c r="I207" s="224" t="str">
        <f>VLOOKUP(G207,Hoja1!$C$3:$E$59,3,FALSE)</f>
        <v>NO APLICA</v>
      </c>
      <c r="J207" s="13"/>
      <c r="K207" s="13" t="s">
        <v>17</v>
      </c>
      <c r="L207" s="13" t="s">
        <v>17</v>
      </c>
      <c r="M207" s="13" t="s">
        <v>17</v>
      </c>
      <c r="N207" s="13" t="s">
        <v>17</v>
      </c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 spans="1:31" ht="12.7" customHeight="1">
      <c r="A208" s="11" t="s">
        <v>366</v>
      </c>
      <c r="B208" s="11" t="s">
        <v>367</v>
      </c>
      <c r="C208" s="11" t="str">
        <f t="shared" si="0"/>
        <v>ORAL MED (TRUJILLO) Víctor Larco Herrera, La Libertad Perú</v>
      </c>
      <c r="D208" s="12">
        <v>-8.1336466000000005</v>
      </c>
      <c r="E208" s="12">
        <v>-79.050386199999906</v>
      </c>
      <c r="F208" s="11" t="s">
        <v>368</v>
      </c>
      <c r="G208" s="11" t="s">
        <v>341</v>
      </c>
      <c r="H208" s="224" t="str">
        <f>VLOOKUP(G208,Hoja1!$C$3:$E$59,2,FALSE)</f>
        <v>ODONTOLÓGICA</v>
      </c>
      <c r="I208" s="224" t="str">
        <f>VLOOKUP(G208,Hoja1!$C$3:$E$59,3,FALSE)</f>
        <v>NO APLICA</v>
      </c>
      <c r="J208" s="13"/>
      <c r="K208" s="13" t="s">
        <v>17</v>
      </c>
      <c r="L208" s="13" t="s">
        <v>17</v>
      </c>
      <c r="M208" s="13" t="s">
        <v>17</v>
      </c>
      <c r="N208" s="13" t="s">
        <v>17</v>
      </c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 spans="1:31" ht="12.7" customHeight="1">
      <c r="A209" s="11" t="s">
        <v>133</v>
      </c>
      <c r="B209" s="11" t="s">
        <v>369</v>
      </c>
      <c r="C209" s="11" t="str">
        <f t="shared" si="0"/>
        <v>CENTRO MÉDICO JOCKEY SALUD Av. Javier Prado Este 4200, Santiago de Surco Perú</v>
      </c>
      <c r="D209" s="12">
        <v>-12.0851241</v>
      </c>
      <c r="E209" s="12">
        <v>-76.977255299999996</v>
      </c>
      <c r="F209" s="11" t="s">
        <v>370</v>
      </c>
      <c r="G209" s="11" t="s">
        <v>341</v>
      </c>
      <c r="H209" s="224" t="str">
        <f>VLOOKUP(G209,Hoja1!$C$3:$E$59,2,FALSE)</f>
        <v>ODONTOLÓGICA</v>
      </c>
      <c r="I209" s="224" t="str">
        <f>VLOOKUP(G209,Hoja1!$C$3:$E$59,3,FALSE)</f>
        <v>NO APLICA</v>
      </c>
      <c r="J209" s="13"/>
      <c r="K209" s="13"/>
      <c r="L209" s="13"/>
      <c r="M209" s="13" t="s">
        <v>17</v>
      </c>
      <c r="N209" s="13" t="s">
        <v>17</v>
      </c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 spans="1:31" ht="12.7" customHeight="1">
      <c r="A210" s="11" t="s">
        <v>371</v>
      </c>
      <c r="B210" s="11" t="s">
        <v>372</v>
      </c>
      <c r="C210" s="11" t="str">
        <f t="shared" si="0"/>
        <v>ARBRAYSS Francisco de Cuellar 253, Santiago de Surco Perú</v>
      </c>
      <c r="D210" s="12">
        <v>-12.1071519</v>
      </c>
      <c r="E210" s="12">
        <v>-76.974921799999905</v>
      </c>
      <c r="F210" s="11" t="s">
        <v>373</v>
      </c>
      <c r="G210" s="11" t="s">
        <v>374</v>
      </c>
      <c r="H210" s="224" t="str">
        <f>VLOOKUP(G210,Hoja1!$C$3:$E$59,2,FALSE)</f>
        <v>OFTALMOLÓGICA</v>
      </c>
      <c r="I210" s="224" t="str">
        <f>VLOOKUP(G210,Hoja1!$C$3:$E$59,3,FALSE)</f>
        <v>NO APLICA</v>
      </c>
      <c r="J210" s="13"/>
      <c r="K210" s="15" t="s">
        <v>17</v>
      </c>
      <c r="L210" s="16" t="s">
        <v>17</v>
      </c>
      <c r="M210" s="16" t="s">
        <v>17</v>
      </c>
      <c r="N210" s="16" t="s">
        <v>17</v>
      </c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 spans="1:31" ht="12.7" customHeight="1">
      <c r="A211" s="11" t="s">
        <v>375</v>
      </c>
      <c r="B211" s="11" t="s">
        <v>376</v>
      </c>
      <c r="C211" s="11" t="str">
        <f t="shared" si="0"/>
        <v>INSTITUTO OFTALMOLÓGICO WONG NORVISION Av. Guardia Civil 554, San Isidro Perú</v>
      </c>
      <c r="D211" s="12">
        <v>-12.0946414</v>
      </c>
      <c r="E211" s="12">
        <v>-77.010503499999999</v>
      </c>
      <c r="F211" s="11" t="s">
        <v>377</v>
      </c>
      <c r="G211" s="11" t="s">
        <v>374</v>
      </c>
      <c r="H211" s="224" t="str">
        <f>VLOOKUP(G211,Hoja1!$C$3:$E$59,2,FALSE)</f>
        <v>OFTALMOLÓGICA</v>
      </c>
      <c r="I211" s="224" t="str">
        <f>VLOOKUP(G211,Hoja1!$C$3:$E$59,3,FALSE)</f>
        <v>NO APLICA</v>
      </c>
      <c r="J211" s="13"/>
      <c r="K211" s="17" t="s">
        <v>17</v>
      </c>
      <c r="L211" s="18" t="s">
        <v>17</v>
      </c>
      <c r="M211" s="18" t="s">
        <v>17</v>
      </c>
      <c r="N211" s="18" t="s">
        <v>17</v>
      </c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 spans="1:31" ht="12.7" customHeight="1">
      <c r="A212" s="11" t="s">
        <v>378</v>
      </c>
      <c r="B212" s="11" t="s">
        <v>379</v>
      </c>
      <c r="C212" s="11" t="str">
        <f t="shared" si="0"/>
        <v>OCULASER Av. Arenales 1181, Cercado de Lima  Perú</v>
      </c>
      <c r="D212" s="12">
        <v>-12.076533599999999</v>
      </c>
      <c r="E212" s="12">
        <v>-77.036557099999996</v>
      </c>
      <c r="F212" s="11" t="s">
        <v>380</v>
      </c>
      <c r="G212" s="11" t="s">
        <v>374</v>
      </c>
      <c r="H212" s="224" t="str">
        <f>VLOOKUP(G212,Hoja1!$C$3:$E$59,2,FALSE)</f>
        <v>OFTALMOLÓGICA</v>
      </c>
      <c r="I212" s="224" t="str">
        <f>VLOOKUP(G212,Hoja1!$C$3:$E$59,3,FALSE)</f>
        <v>NO APLICA</v>
      </c>
      <c r="J212" s="13"/>
      <c r="K212" s="17" t="s">
        <v>17</v>
      </c>
      <c r="L212" s="18" t="s">
        <v>17</v>
      </c>
      <c r="M212" s="18" t="s">
        <v>17</v>
      </c>
      <c r="N212" s="18" t="s">
        <v>17</v>
      </c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 spans="1:31" ht="12.7" customHeight="1">
      <c r="A213" s="11" t="s">
        <v>381</v>
      </c>
      <c r="B213" s="11" t="s">
        <v>382</v>
      </c>
      <c r="C213" s="11" t="str">
        <f t="shared" si="0"/>
        <v>OFTÁLMICA Av. San Borja Norte 783 San Borja Perú</v>
      </c>
      <c r="D213" s="12">
        <v>-12.0941679</v>
      </c>
      <c r="E213" s="12">
        <v>-76.999294399999997</v>
      </c>
      <c r="F213" s="11" t="s">
        <v>383</v>
      </c>
      <c r="G213" s="11" t="s">
        <v>374</v>
      </c>
      <c r="H213" s="224" t="str">
        <f>VLOOKUP(G213,Hoja1!$C$3:$E$59,2,FALSE)</f>
        <v>OFTALMOLÓGICA</v>
      </c>
      <c r="I213" s="224" t="str">
        <f>VLOOKUP(G213,Hoja1!$C$3:$E$59,3,FALSE)</f>
        <v>NO APLICA</v>
      </c>
      <c r="J213" s="13"/>
      <c r="K213" s="17" t="s">
        <v>17</v>
      </c>
      <c r="L213" s="18" t="s">
        <v>17</v>
      </c>
      <c r="M213" s="18" t="s">
        <v>17</v>
      </c>
      <c r="N213" s="18" t="s">
        <v>17</v>
      </c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 spans="1:31" ht="12.7" customHeight="1">
      <c r="A214" s="11" t="s">
        <v>384</v>
      </c>
      <c r="B214" s="11" t="s">
        <v>385</v>
      </c>
      <c r="C214" s="11" t="str">
        <f t="shared" si="0"/>
        <v>OPELUCE Av. Arequipa 1885, Lince Perú</v>
      </c>
      <c r="D214" s="12">
        <v>-12.083299500000001</v>
      </c>
      <c r="E214" s="12">
        <v>-77.034388999999905</v>
      </c>
      <c r="F214" s="11" t="s">
        <v>386</v>
      </c>
      <c r="G214" s="11" t="s">
        <v>374</v>
      </c>
      <c r="H214" s="224" t="str">
        <f>VLOOKUP(G214,Hoja1!$C$3:$E$59,2,FALSE)</f>
        <v>OFTALMOLÓGICA</v>
      </c>
      <c r="I214" s="224" t="str">
        <f>VLOOKUP(G214,Hoja1!$C$3:$E$59,3,FALSE)</f>
        <v>NO APLICA</v>
      </c>
      <c r="J214" s="13"/>
      <c r="K214" s="17" t="s">
        <v>17</v>
      </c>
      <c r="L214" s="18" t="s">
        <v>17</v>
      </c>
      <c r="M214" s="18" t="s">
        <v>17</v>
      </c>
      <c r="N214" s="18" t="s">
        <v>17</v>
      </c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 spans="1:31" ht="12.7" customHeight="1">
      <c r="A215" s="11" t="s">
        <v>387</v>
      </c>
      <c r="B215" s="11" t="s">
        <v>388</v>
      </c>
      <c r="C215" s="11" t="str">
        <f t="shared" si="0"/>
        <v>OPTIMA VISION Av. Angamos Oeste 884, Miraflores Perú</v>
      </c>
      <c r="D215" s="12">
        <v>-12.113891799999999</v>
      </c>
      <c r="E215" s="12">
        <v>-77.037730099999905</v>
      </c>
      <c r="F215" s="11" t="s">
        <v>389</v>
      </c>
      <c r="G215" s="11" t="s">
        <v>374</v>
      </c>
      <c r="H215" s="224" t="str">
        <f>VLOOKUP(G215,Hoja1!$C$3:$E$59,2,FALSE)</f>
        <v>OFTALMOLÓGICA</v>
      </c>
      <c r="I215" s="224" t="str">
        <f>VLOOKUP(G215,Hoja1!$C$3:$E$59,3,FALSE)</f>
        <v>NO APLICA</v>
      </c>
      <c r="J215" s="13"/>
      <c r="K215" s="15" t="s">
        <v>17</v>
      </c>
      <c r="L215" s="16" t="s">
        <v>17</v>
      </c>
      <c r="M215" s="16" t="s">
        <v>17</v>
      </c>
      <c r="N215" s="16" t="s">
        <v>17</v>
      </c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 spans="1:31" ht="12.7" customHeight="1">
      <c r="A216" s="11" t="s">
        <v>390</v>
      </c>
      <c r="B216" s="11" t="s">
        <v>391</v>
      </c>
      <c r="C216" s="11" t="str">
        <f t="shared" si="0"/>
        <v>TG LASER OFTALMICA  Av. dos de Mayo 666, Lima Perú</v>
      </c>
      <c r="D216" s="12">
        <v>-12.091082200000001</v>
      </c>
      <c r="E216" s="12">
        <v>-77.0385895</v>
      </c>
      <c r="F216" s="11" t="s">
        <v>392</v>
      </c>
      <c r="G216" s="11" t="s">
        <v>374</v>
      </c>
      <c r="H216" s="224" t="str">
        <f>VLOOKUP(G216,Hoja1!$C$3:$E$59,2,FALSE)</f>
        <v>OFTALMOLÓGICA</v>
      </c>
      <c r="I216" s="224" t="str">
        <f>VLOOKUP(G216,Hoja1!$C$3:$E$59,3,FALSE)</f>
        <v>NO APLICA</v>
      </c>
      <c r="J216" s="13"/>
      <c r="K216" s="17" t="s">
        <v>17</v>
      </c>
      <c r="L216" s="18" t="s">
        <v>17</v>
      </c>
      <c r="M216" s="18" t="s">
        <v>17</v>
      </c>
      <c r="N216" s="18" t="s">
        <v>17</v>
      </c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 spans="1:31" ht="12.7" customHeight="1">
      <c r="A217" s="11" t="s">
        <v>393</v>
      </c>
      <c r="B217" s="11" t="s">
        <v>394</v>
      </c>
      <c r="C217" s="11" t="str">
        <f t="shared" si="0"/>
        <v>VISTASALUD Av La Encalada 935, Santiago de Surco Perú</v>
      </c>
      <c r="D217" s="12">
        <v>-12.106468599999999</v>
      </c>
      <c r="E217" s="12">
        <v>-76.971639699999997</v>
      </c>
      <c r="F217" s="11" t="s">
        <v>395</v>
      </c>
      <c r="G217" s="11" t="s">
        <v>374</v>
      </c>
      <c r="H217" s="224" t="str">
        <f>VLOOKUP(G217,Hoja1!$C$3:$E$59,2,FALSE)</f>
        <v>OFTALMOLÓGICA</v>
      </c>
      <c r="I217" s="224" t="str">
        <f>VLOOKUP(G217,Hoja1!$C$3:$E$59,3,FALSE)</f>
        <v>NO APLICA</v>
      </c>
      <c r="J217" s="13"/>
      <c r="K217" s="15" t="s">
        <v>17</v>
      </c>
      <c r="L217" s="16" t="s">
        <v>17</v>
      </c>
      <c r="M217" s="16" t="s">
        <v>17</v>
      </c>
      <c r="N217" s="16" t="s">
        <v>17</v>
      </c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 spans="1:31" ht="12.7" customHeight="1">
      <c r="A218" s="11" t="s">
        <v>396</v>
      </c>
      <c r="B218" s="11" t="s">
        <v>397</v>
      </c>
      <c r="C218" s="11" t="str">
        <f t="shared" si="0"/>
        <v>OFTALMOSALUD (AREQUIPA) Calle Mariscal Benavides 307 - Urb Selva Alegre Perú</v>
      </c>
      <c r="D218" s="12">
        <v>-16.389838399999999</v>
      </c>
      <c r="E218" s="12">
        <v>-71.529862100000003</v>
      </c>
      <c r="F218" s="11" t="s">
        <v>398</v>
      </c>
      <c r="G218" s="11" t="s">
        <v>374</v>
      </c>
      <c r="H218" s="224" t="str">
        <f>VLOOKUP(G218,Hoja1!$C$3:$E$59,2,FALSE)</f>
        <v>OFTALMOLÓGICA</v>
      </c>
      <c r="I218" s="224" t="str">
        <f>VLOOKUP(G218,Hoja1!$C$3:$E$59,3,FALSE)</f>
        <v>NO APLICA</v>
      </c>
      <c r="J218" s="13"/>
      <c r="K218" s="17" t="s">
        <v>17</v>
      </c>
      <c r="L218" s="18" t="s">
        <v>17</v>
      </c>
      <c r="M218" s="18" t="s">
        <v>17</v>
      </c>
      <c r="N218" s="18" t="s">
        <v>17</v>
      </c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 spans="1:31" ht="12.7" customHeight="1">
      <c r="A219" s="11" t="s">
        <v>399</v>
      </c>
      <c r="B219" s="11" t="s">
        <v>400</v>
      </c>
      <c r="C219" s="11" t="str">
        <f t="shared" si="0"/>
        <v>OFTALMOVISION (TRUJILLO) Av. América Nte. 2120, Trujillo  Perú</v>
      </c>
      <c r="D219" s="12">
        <v>-8.1007070999999993</v>
      </c>
      <c r="E219" s="12">
        <v>-79.031975899999907</v>
      </c>
      <c r="F219" s="11" t="s">
        <v>401</v>
      </c>
      <c r="G219" s="11" t="s">
        <v>374</v>
      </c>
      <c r="H219" s="224" t="str">
        <f>VLOOKUP(G219,Hoja1!$C$3:$E$59,2,FALSE)</f>
        <v>OFTALMOLÓGICA</v>
      </c>
      <c r="I219" s="224" t="str">
        <f>VLOOKUP(G219,Hoja1!$C$3:$E$59,3,FALSE)</f>
        <v>NO APLICA</v>
      </c>
      <c r="J219" s="13"/>
      <c r="K219" s="15" t="s">
        <v>17</v>
      </c>
      <c r="L219" s="16" t="s">
        <v>17</v>
      </c>
      <c r="M219" s="16" t="s">
        <v>17</v>
      </c>
      <c r="N219" s="16" t="s">
        <v>17</v>
      </c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 spans="1:31" ht="12.7" customHeight="1">
      <c r="A220" s="11" t="s">
        <v>402</v>
      </c>
      <c r="B220" s="14" t="s">
        <v>403</v>
      </c>
      <c r="C220" s="11" t="str">
        <f t="shared" si="0"/>
        <v>BM CLÍNICA DE OJOS (PIURA) Av. Santa Victoria 416 Perú</v>
      </c>
      <c r="D220" s="12">
        <v>-6.7804542999999997</v>
      </c>
      <c r="E220" s="12">
        <v>-79.842733299999907</v>
      </c>
      <c r="F220" s="11" t="s">
        <v>404</v>
      </c>
      <c r="G220" s="11" t="s">
        <v>374</v>
      </c>
      <c r="H220" s="224" t="str">
        <f>VLOOKUP(G220,Hoja1!$C$3:$E$59,2,FALSE)</f>
        <v>OFTALMOLÓGICA</v>
      </c>
      <c r="I220" s="224" t="str">
        <f>VLOOKUP(G220,Hoja1!$C$3:$E$59,3,FALSE)</f>
        <v>NO APLICA</v>
      </c>
      <c r="J220" s="13"/>
      <c r="K220" s="17" t="s">
        <v>17</v>
      </c>
      <c r="L220" s="18" t="s">
        <v>17</v>
      </c>
      <c r="M220" s="18" t="s">
        <v>17</v>
      </c>
      <c r="N220" s="18" t="s">
        <v>17</v>
      </c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 spans="1:31" ht="12.7" customHeight="1">
      <c r="A221" s="11" t="s">
        <v>405</v>
      </c>
      <c r="B221" s="11" t="s">
        <v>406</v>
      </c>
      <c r="C221" s="11" t="str">
        <f t="shared" si="0"/>
        <v>BM CLÍNICA DE OJOS (CAJAMARCA) Los Álamos 174 Perú</v>
      </c>
      <c r="D221" s="12">
        <v>-7.1482465999999896</v>
      </c>
      <c r="E221" s="12">
        <v>-78.515969400000003</v>
      </c>
      <c r="F221" s="11" t="s">
        <v>407</v>
      </c>
      <c r="G221" s="11" t="s">
        <v>374</v>
      </c>
      <c r="H221" s="224" t="str">
        <f>VLOOKUP(G221,Hoja1!$C$3:$E$59,2,FALSE)</f>
        <v>OFTALMOLÓGICA</v>
      </c>
      <c r="I221" s="224" t="str">
        <f>VLOOKUP(G221,Hoja1!$C$3:$E$59,3,FALSE)</f>
        <v>NO APLICA</v>
      </c>
      <c r="J221" s="13"/>
      <c r="K221" s="17" t="s">
        <v>17</v>
      </c>
      <c r="L221" s="18" t="s">
        <v>17</v>
      </c>
      <c r="M221" s="18" t="s">
        <v>17</v>
      </c>
      <c r="N221" s="18" t="s">
        <v>17</v>
      </c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 spans="1:31" ht="12.7" customHeight="1">
      <c r="A222" s="11" t="s">
        <v>408</v>
      </c>
      <c r="B222" s="11" t="s">
        <v>409</v>
      </c>
      <c r="C222" s="11" t="str">
        <f t="shared" si="0"/>
        <v>OFTALMOSALUD (SAN ISIDRO) Av. Javier Prado Este 1142, San Isidro Perú</v>
      </c>
      <c r="D222" s="12">
        <v>-12.0904138</v>
      </c>
      <c r="E222" s="12">
        <v>-77.017052800000002</v>
      </c>
      <c r="F222" s="11" t="s">
        <v>410</v>
      </c>
      <c r="G222" s="11" t="s">
        <v>374</v>
      </c>
      <c r="H222" s="224" t="str">
        <f>VLOOKUP(G222,Hoja1!$C$3:$E$59,2,FALSE)</f>
        <v>OFTALMOLÓGICA</v>
      </c>
      <c r="I222" s="224" t="str">
        <f>VLOOKUP(G222,Hoja1!$C$3:$E$59,3,FALSE)</f>
        <v>NO APLICA</v>
      </c>
      <c r="J222" s="13"/>
      <c r="K222" s="17" t="s">
        <v>17</v>
      </c>
      <c r="L222" s="18" t="s">
        <v>17</v>
      </c>
      <c r="M222" s="18" t="s">
        <v>17</v>
      </c>
      <c r="N222" s="18" t="s">
        <v>17</v>
      </c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 spans="1:31" ht="12.7" customHeight="1">
      <c r="A223" s="11" t="s">
        <v>411</v>
      </c>
      <c r="B223" s="11" t="s">
        <v>412</v>
      </c>
      <c r="C223" s="11" t="str">
        <f t="shared" si="0"/>
        <v>OFTALMOSALUD (SURCO) Avenida El Polo 670. Piso 4, Santiago de Surco Perú</v>
      </c>
      <c r="D223" s="12">
        <v>-12.101607400000001</v>
      </c>
      <c r="E223" s="12">
        <v>-76.971605199999999</v>
      </c>
      <c r="F223" s="11" t="s">
        <v>413</v>
      </c>
      <c r="G223" s="11" t="s">
        <v>374</v>
      </c>
      <c r="H223" s="224" t="str">
        <f>VLOOKUP(G223,Hoja1!$C$3:$E$59,2,FALSE)</f>
        <v>OFTALMOLÓGICA</v>
      </c>
      <c r="I223" s="224" t="str">
        <f>VLOOKUP(G223,Hoja1!$C$3:$E$59,3,FALSE)</f>
        <v>NO APLICA</v>
      </c>
      <c r="J223" s="13"/>
      <c r="K223" s="17" t="s">
        <v>17</v>
      </c>
      <c r="L223" s="18" t="s">
        <v>17</v>
      </c>
      <c r="M223" s="18" t="s">
        <v>17</v>
      </c>
      <c r="N223" s="18" t="s">
        <v>17</v>
      </c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 spans="1:31" ht="12.7" customHeight="1">
      <c r="A224" s="11" t="s">
        <v>414</v>
      </c>
      <c r="B224" s="11" t="s">
        <v>415</v>
      </c>
      <c r="C224" s="11" t="str">
        <f t="shared" si="0"/>
        <v>OFTALMOSALUD (LOS OLIVOS) Av. Carlos Izaguirre 1250, Los Olivos Perú</v>
      </c>
      <c r="D224" s="12">
        <v>-11.9913852</v>
      </c>
      <c r="E224" s="12">
        <v>-77.077206799999999</v>
      </c>
      <c r="F224" s="11" t="s">
        <v>416</v>
      </c>
      <c r="G224" s="11" t="s">
        <v>374</v>
      </c>
      <c r="H224" s="224" t="str">
        <f>VLOOKUP(G224,Hoja1!$C$3:$E$59,2,FALSE)</f>
        <v>OFTALMOLÓGICA</v>
      </c>
      <c r="I224" s="224" t="str">
        <f>VLOOKUP(G224,Hoja1!$C$3:$E$59,3,FALSE)</f>
        <v>NO APLICA</v>
      </c>
      <c r="J224" s="13"/>
      <c r="K224" s="17" t="s">
        <v>17</v>
      </c>
      <c r="L224" s="18" t="s">
        <v>17</v>
      </c>
      <c r="M224" s="18" t="s">
        <v>17</v>
      </c>
      <c r="N224" s="18" t="s">
        <v>17</v>
      </c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 spans="1:31" ht="12.7" customHeight="1">
      <c r="A225" s="11" t="s">
        <v>417</v>
      </c>
      <c r="B225" s="11" t="s">
        <v>106</v>
      </c>
      <c r="C225" s="11" t="str">
        <f t="shared" si="0"/>
        <v>CLÍNICA LIMATAMBO (SAN JUAN DE LURIGANCHO) Av. Próceres de la Independencia 2701, San Juan de Lurigancho Perú</v>
      </c>
      <c r="D225" s="12">
        <v>-11.986345</v>
      </c>
      <c r="E225" s="12">
        <v>-77.007998999999998</v>
      </c>
      <c r="F225" s="11" t="s">
        <v>107</v>
      </c>
      <c r="G225" s="11" t="s">
        <v>418</v>
      </c>
      <c r="H225" s="224" t="str">
        <f>VLOOKUP(G225,Hoja1!$C$3:$E$59,2,FALSE)</f>
        <v>CHEQUEO PREVENTIVO</v>
      </c>
      <c r="I225" s="224" t="str">
        <f>VLOOKUP(G225,Hoja1!$C$3:$E$59,3,FALSE)</f>
        <v>NO APLICA</v>
      </c>
      <c r="J225" s="17" t="s">
        <v>17</v>
      </c>
      <c r="K225" s="17" t="s">
        <v>17</v>
      </c>
      <c r="L225" s="17" t="s">
        <v>17</v>
      </c>
      <c r="M225" s="17" t="s">
        <v>17</v>
      </c>
      <c r="N225" s="17" t="s">
        <v>17</v>
      </c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 spans="1:31" ht="12.7" customHeight="1">
      <c r="A226" s="11" t="s">
        <v>90</v>
      </c>
      <c r="B226" s="11" t="s">
        <v>91</v>
      </c>
      <c r="C226" s="11" t="str">
        <f t="shared" si="0"/>
        <v>CLÍNICA LIMATAMBO (MINKA) Av. Argentina 3093, Callao Perú</v>
      </c>
      <c r="D226" s="12">
        <v>-12.047155999999999</v>
      </c>
      <c r="E226" s="12">
        <v>-77.110932599999998</v>
      </c>
      <c r="F226" s="11" t="s">
        <v>92</v>
      </c>
      <c r="G226" s="11" t="s">
        <v>418</v>
      </c>
      <c r="H226" s="224" t="str">
        <f>VLOOKUP(G226,Hoja1!$C$3:$E$59,2,FALSE)</f>
        <v>CHEQUEO PREVENTIVO</v>
      </c>
      <c r="I226" s="224" t="str">
        <f>VLOOKUP(G226,Hoja1!$C$3:$E$59,3,FALSE)</f>
        <v>NO APLICA</v>
      </c>
      <c r="J226" s="15" t="s">
        <v>17</v>
      </c>
      <c r="K226" s="15" t="s">
        <v>17</v>
      </c>
      <c r="L226" s="15" t="s">
        <v>17</v>
      </c>
      <c r="M226" s="15" t="s">
        <v>17</v>
      </c>
      <c r="N226" s="15" t="s">
        <v>17</v>
      </c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 spans="1:31" ht="12.7" customHeight="1">
      <c r="A227" s="11" t="s">
        <v>18</v>
      </c>
      <c r="B227" s="11" t="s">
        <v>19</v>
      </c>
      <c r="C227" s="11" t="str">
        <f t="shared" si="0"/>
        <v>CLÍNICA VESALIO Jr. Joseph Thompson #140, San Borja Perú</v>
      </c>
      <c r="D227" s="12">
        <v>-12.106296199999999</v>
      </c>
      <c r="E227" s="12">
        <v>-77.007425299999994</v>
      </c>
      <c r="F227" s="11" t="s">
        <v>20</v>
      </c>
      <c r="G227" s="11" t="s">
        <v>418</v>
      </c>
      <c r="H227" s="224" t="str">
        <f>VLOOKUP(G227,Hoja1!$C$3:$E$59,2,FALSE)</f>
        <v>CHEQUEO PREVENTIVO</v>
      </c>
      <c r="I227" s="224" t="str">
        <f>VLOOKUP(G227,Hoja1!$C$3:$E$59,3,FALSE)</f>
        <v>NO APLICA</v>
      </c>
      <c r="J227" s="17" t="s">
        <v>17</v>
      </c>
      <c r="K227" s="17" t="s">
        <v>17</v>
      </c>
      <c r="L227" s="17" t="s">
        <v>17</v>
      </c>
      <c r="M227" s="17" t="s">
        <v>17</v>
      </c>
      <c r="N227" s="17" t="s">
        <v>17</v>
      </c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 spans="1:31" ht="12.7" customHeight="1">
      <c r="A228" s="11" t="s">
        <v>100</v>
      </c>
      <c r="B228" s="11" t="s">
        <v>101</v>
      </c>
      <c r="C228" s="11" t="str">
        <f t="shared" si="0"/>
        <v>SUIZA LAB (MIRAFLORES) Av. Angamos Oeste 300, Miraflores Perú</v>
      </c>
      <c r="D228" s="12">
        <v>-12.1135251</v>
      </c>
      <c r="E228" s="12">
        <v>-77.031496599999997</v>
      </c>
      <c r="F228" s="11" t="s">
        <v>102</v>
      </c>
      <c r="G228" s="11" t="s">
        <v>418</v>
      </c>
      <c r="H228" s="224" t="str">
        <f>VLOOKUP(G228,Hoja1!$C$3:$E$59,2,FALSE)</f>
        <v>CHEQUEO PREVENTIVO</v>
      </c>
      <c r="I228" s="224" t="str">
        <f>VLOOKUP(G228,Hoja1!$C$3:$E$59,3,FALSE)</f>
        <v>NO APLICA</v>
      </c>
      <c r="J228" s="15" t="s">
        <v>17</v>
      </c>
      <c r="K228" s="15" t="s">
        <v>17</v>
      </c>
      <c r="L228" s="15" t="s">
        <v>17</v>
      </c>
      <c r="M228" s="15" t="s">
        <v>17</v>
      </c>
      <c r="N228" s="15" t="s">
        <v>17</v>
      </c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 spans="1:31" ht="12.7" customHeight="1">
      <c r="A229" s="11" t="s">
        <v>103</v>
      </c>
      <c r="B229" s="11" t="s">
        <v>104</v>
      </c>
      <c r="C229" s="11" t="str">
        <f t="shared" si="0"/>
        <v>SUIZA LAB (SURCO) Av La Encalada 1090, Santiago de Surco Perú</v>
      </c>
      <c r="D229" s="12">
        <v>-12.105733000000001</v>
      </c>
      <c r="E229" s="12">
        <v>-76.970854199999906</v>
      </c>
      <c r="F229" s="11" t="s">
        <v>102</v>
      </c>
      <c r="G229" s="11" t="s">
        <v>418</v>
      </c>
      <c r="H229" s="224" t="str">
        <f>VLOOKUP(G229,Hoja1!$C$3:$E$59,2,FALSE)</f>
        <v>CHEQUEO PREVENTIVO</v>
      </c>
      <c r="I229" s="224" t="str">
        <f>VLOOKUP(G229,Hoja1!$C$3:$E$59,3,FALSE)</f>
        <v>NO APLICA</v>
      </c>
      <c r="J229" s="17" t="s">
        <v>17</v>
      </c>
      <c r="K229" s="17" t="s">
        <v>17</v>
      </c>
      <c r="L229" s="17" t="s">
        <v>17</v>
      </c>
      <c r="M229" s="17" t="s">
        <v>17</v>
      </c>
      <c r="N229" s="17" t="s">
        <v>17</v>
      </c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 spans="1:31" ht="12.7" customHeight="1">
      <c r="A230" s="11" t="s">
        <v>270</v>
      </c>
      <c r="B230" s="11" t="s">
        <v>419</v>
      </c>
      <c r="C230" s="11" t="str">
        <f t="shared" si="0"/>
        <v>CLÍNICA PARDO (CUSCO) Av. de La Cultura 710, Cusco Perú</v>
      </c>
      <c r="D230" s="12">
        <v>-13.5218975</v>
      </c>
      <c r="E230" s="12">
        <v>-71.965812299999996</v>
      </c>
      <c r="F230" s="11" t="s">
        <v>420</v>
      </c>
      <c r="G230" s="11" t="s">
        <v>418</v>
      </c>
      <c r="H230" s="224" t="str">
        <f>VLOOKUP(G230,Hoja1!$C$3:$E$59,2,FALSE)</f>
        <v>CHEQUEO PREVENTIVO</v>
      </c>
      <c r="I230" s="224" t="str">
        <f>VLOOKUP(G230,Hoja1!$C$3:$E$59,3,FALSE)</f>
        <v>NO APLICA</v>
      </c>
      <c r="J230" s="17" t="s">
        <v>17</v>
      </c>
      <c r="K230" s="17" t="s">
        <v>17</v>
      </c>
      <c r="L230" s="17" t="s">
        <v>17</v>
      </c>
      <c r="M230" s="17" t="s">
        <v>17</v>
      </c>
      <c r="N230" s="17" t="s">
        <v>17</v>
      </c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 spans="1:31" ht="12.7" customHeight="1">
      <c r="A231" s="11" t="s">
        <v>421</v>
      </c>
      <c r="B231" s="11" t="s">
        <v>422</v>
      </c>
      <c r="C231" s="11" t="str">
        <f t="shared" si="0"/>
        <v>CLÍNICA SANNA BELÉN (PIURA) San Cristobal 267, Piura Perú</v>
      </c>
      <c r="D231" s="12">
        <v>-5.1857481999999999</v>
      </c>
      <c r="E231" s="12">
        <v>-80.627798099999893</v>
      </c>
      <c r="F231" s="11" t="s">
        <v>423</v>
      </c>
      <c r="G231" s="11" t="s">
        <v>418</v>
      </c>
      <c r="H231" s="224" t="str">
        <f>VLOOKUP(G231,Hoja1!$C$3:$E$59,2,FALSE)</f>
        <v>CHEQUEO PREVENTIVO</v>
      </c>
      <c r="I231" s="224" t="str">
        <f>VLOOKUP(G231,Hoja1!$C$3:$E$59,3,FALSE)</f>
        <v>NO APLICA</v>
      </c>
      <c r="J231" s="17" t="s">
        <v>17</v>
      </c>
      <c r="K231" s="17" t="s">
        <v>17</v>
      </c>
      <c r="L231" s="17" t="s">
        <v>17</v>
      </c>
      <c r="M231" s="17" t="s">
        <v>17</v>
      </c>
      <c r="N231" s="17" t="s">
        <v>17</v>
      </c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 spans="1:31" ht="12.7" customHeight="1">
      <c r="A232" s="11" t="s">
        <v>424</v>
      </c>
      <c r="B232" s="11" t="s">
        <v>358</v>
      </c>
      <c r="C232" s="11" t="str">
        <f t="shared" si="0"/>
        <v>ABSI (AREQUIPA) Edificio Nasya, Av. Ejercito 101, Yanahuara Perú</v>
      </c>
      <c r="D232" s="12">
        <v>-16.3923208</v>
      </c>
      <c r="E232" s="12">
        <v>-71.540877600000002</v>
      </c>
      <c r="F232" s="11" t="s">
        <v>359</v>
      </c>
      <c r="G232" s="11" t="s">
        <v>418</v>
      </c>
      <c r="H232" s="224" t="str">
        <f>VLOOKUP(G232,Hoja1!$C$3:$E$59,2,FALSE)</f>
        <v>CHEQUEO PREVENTIVO</v>
      </c>
      <c r="I232" s="224" t="str">
        <f>VLOOKUP(G232,Hoja1!$C$3:$E$59,3,FALSE)</f>
        <v>NO APLICA</v>
      </c>
      <c r="J232" s="17" t="s">
        <v>17</v>
      </c>
      <c r="K232" s="17" t="s">
        <v>17</v>
      </c>
      <c r="L232" s="17" t="s">
        <v>17</v>
      </c>
      <c r="M232" s="17" t="s">
        <v>17</v>
      </c>
      <c r="N232" s="17" t="s">
        <v>17</v>
      </c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 spans="1:31" ht="12.7" customHeight="1">
      <c r="A233" s="11" t="s">
        <v>425</v>
      </c>
      <c r="B233" s="11" t="s">
        <v>426</v>
      </c>
      <c r="C233" s="11" t="str">
        <f t="shared" si="0"/>
        <v>CLÍNICA SAN ANTONIO (TRUJILLO) Av. Larco 630, Trujillo Perú</v>
      </c>
      <c r="D233" s="12">
        <v>-8.1203251000000005</v>
      </c>
      <c r="E233" s="12">
        <v>-79.035347399999907</v>
      </c>
      <c r="F233" s="11" t="s">
        <v>427</v>
      </c>
      <c r="G233" s="11" t="s">
        <v>418</v>
      </c>
      <c r="H233" s="224" t="str">
        <f>VLOOKUP(G233,Hoja1!$C$3:$E$59,2,FALSE)</f>
        <v>CHEQUEO PREVENTIVO</v>
      </c>
      <c r="I233" s="224" t="str">
        <f>VLOOKUP(G233,Hoja1!$C$3:$E$59,3,FALSE)</f>
        <v>NO APLICA</v>
      </c>
      <c r="J233" s="17" t="s">
        <v>17</v>
      </c>
      <c r="K233" s="17" t="s">
        <v>17</v>
      </c>
      <c r="L233" s="17" t="s">
        <v>17</v>
      </c>
      <c r="M233" s="17" t="s">
        <v>17</v>
      </c>
      <c r="N233" s="17" t="s">
        <v>17</v>
      </c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 spans="1:31" ht="12.7" customHeight="1">
      <c r="A234" s="11" t="s">
        <v>42</v>
      </c>
      <c r="B234" s="11" t="s">
        <v>43</v>
      </c>
      <c r="C234" s="11" t="str">
        <f t="shared" si="0"/>
        <v>CENTRO MÉDICO MEDICIS Av Javier Prado Oeste 304, Magdalena del Mar Perú</v>
      </c>
      <c r="D234" s="12">
        <v>-12.0910338</v>
      </c>
      <c r="E234" s="12">
        <v>-77.0647989</v>
      </c>
      <c r="F234" s="11" t="s">
        <v>44</v>
      </c>
      <c r="G234" s="11" t="s">
        <v>418</v>
      </c>
      <c r="H234" s="224" t="str">
        <f>VLOOKUP(G234,Hoja1!$C$3:$E$59,2,FALSE)</f>
        <v>CHEQUEO PREVENTIVO</v>
      </c>
      <c r="I234" s="224" t="str">
        <f>VLOOKUP(G234,Hoja1!$C$3:$E$59,3,FALSE)</f>
        <v>NO APLICA</v>
      </c>
      <c r="J234" s="17"/>
      <c r="K234" s="17" t="s">
        <v>17</v>
      </c>
      <c r="L234" s="17" t="s">
        <v>17</v>
      </c>
      <c r="M234" s="17" t="s">
        <v>17</v>
      </c>
      <c r="N234" s="17" t="s">
        <v>17</v>
      </c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 spans="1:31" ht="12.7" customHeight="1">
      <c r="A235" s="11" t="s">
        <v>428</v>
      </c>
      <c r="B235" s="11" t="s">
        <v>81</v>
      </c>
      <c r="C235" s="11" t="str">
        <f t="shared" si="0"/>
        <v>CLÍNICA LIMATAMBO (SAN ISIDRO) Av. República de Panamá 3606, San Isidro Perú</v>
      </c>
      <c r="D235" s="12">
        <v>-12.100597199999999</v>
      </c>
      <c r="E235" s="12">
        <v>-77.019419799999994</v>
      </c>
      <c r="F235" s="11" t="s">
        <v>82</v>
      </c>
      <c r="G235" s="11" t="s">
        <v>418</v>
      </c>
      <c r="H235" s="224" t="str">
        <f>VLOOKUP(G235,Hoja1!$C$3:$E$59,2,FALSE)</f>
        <v>CHEQUEO PREVENTIVO</v>
      </c>
      <c r="I235" s="224" t="str">
        <f>VLOOKUP(G235,Hoja1!$C$3:$E$59,3,FALSE)</f>
        <v>NO APLICA</v>
      </c>
      <c r="J235" s="17"/>
      <c r="K235" s="17" t="s">
        <v>17</v>
      </c>
      <c r="L235" s="17" t="s">
        <v>17</v>
      </c>
      <c r="M235" s="17" t="s">
        <v>17</v>
      </c>
      <c r="N235" s="17" t="s">
        <v>17</v>
      </c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 spans="1:31" ht="12.7" customHeight="1">
      <c r="A236" s="11" t="s">
        <v>63</v>
      </c>
      <c r="B236" s="11" t="s">
        <v>64</v>
      </c>
      <c r="C236" s="11" t="str">
        <f t="shared" si="0"/>
        <v>CLÍNICA GOOD HOPE Malecón Balta 956, Miraflores Perú</v>
      </c>
      <c r="D236" s="12">
        <v>-12.1254255</v>
      </c>
      <c r="E236" s="12">
        <v>-77.034347299999993</v>
      </c>
      <c r="F236" s="11" t="s">
        <v>65</v>
      </c>
      <c r="G236" s="11" t="s">
        <v>418</v>
      </c>
      <c r="H236" s="224" t="str">
        <f>VLOOKUP(G236,Hoja1!$C$3:$E$59,2,FALSE)</f>
        <v>CHEQUEO PREVENTIVO</v>
      </c>
      <c r="I236" s="224" t="str">
        <f>VLOOKUP(G236,Hoja1!$C$3:$E$59,3,FALSE)</f>
        <v>NO APLICA</v>
      </c>
      <c r="J236" s="17"/>
      <c r="K236" s="17" t="s">
        <v>17</v>
      </c>
      <c r="L236" s="17" t="s">
        <v>17</v>
      </c>
      <c r="M236" s="17" t="s">
        <v>17</v>
      </c>
      <c r="N236" s="17" t="s">
        <v>17</v>
      </c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 spans="1:31" ht="12.7" customHeight="1">
      <c r="A237" s="11" t="s">
        <v>429</v>
      </c>
      <c r="B237" s="11" t="s">
        <v>430</v>
      </c>
      <c r="C237" s="11" t="str">
        <f t="shared" si="0"/>
        <v>CLÍNICA AUNA VALLESUR (AREQUIPA) La Salle 116, Arequipa Perú</v>
      </c>
      <c r="D237" s="12">
        <v>-16.401202699999999</v>
      </c>
      <c r="E237" s="12">
        <v>-71.525373500000001</v>
      </c>
      <c r="F237" s="11" t="s">
        <v>431</v>
      </c>
      <c r="G237" s="11" t="s">
        <v>418</v>
      </c>
      <c r="H237" s="224" t="str">
        <f>VLOOKUP(G237,Hoja1!$C$3:$E$59,2,FALSE)</f>
        <v>CHEQUEO PREVENTIVO</v>
      </c>
      <c r="I237" s="224" t="str">
        <f>VLOOKUP(G237,Hoja1!$C$3:$E$59,3,FALSE)</f>
        <v>NO APLICA</v>
      </c>
      <c r="J237" s="17"/>
      <c r="K237" s="17" t="s">
        <v>17</v>
      </c>
      <c r="L237" s="17" t="s">
        <v>17</v>
      </c>
      <c r="M237" s="17" t="s">
        <v>17</v>
      </c>
      <c r="N237" s="17" t="s">
        <v>17</v>
      </c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 spans="1:31" ht="12.7" customHeight="1">
      <c r="A238" s="11" t="s">
        <v>432</v>
      </c>
      <c r="B238" s="11" t="s">
        <v>433</v>
      </c>
      <c r="C238" s="11" t="str">
        <f t="shared" si="0"/>
        <v>CLÍNICA AUNA SERVIMÉDICOS (CHICLAYO) Manuel María Izaga 621, Chiclayo Perú</v>
      </c>
      <c r="D238" s="12">
        <v>-6.7730845999999998</v>
      </c>
      <c r="E238" s="12">
        <v>-79.839307699999907</v>
      </c>
      <c r="F238" s="11" t="s">
        <v>434</v>
      </c>
      <c r="G238" s="11" t="s">
        <v>418</v>
      </c>
      <c r="H238" s="224" t="str">
        <f>VLOOKUP(G238,Hoja1!$C$3:$E$59,2,FALSE)</f>
        <v>CHEQUEO PREVENTIVO</v>
      </c>
      <c r="I238" s="224" t="str">
        <f>VLOOKUP(G238,Hoja1!$C$3:$E$59,3,FALSE)</f>
        <v>NO APLICA</v>
      </c>
      <c r="J238" s="17"/>
      <c r="K238" s="17" t="s">
        <v>17</v>
      </c>
      <c r="L238" s="17" t="s">
        <v>17</v>
      </c>
      <c r="M238" s="17" t="s">
        <v>17</v>
      </c>
      <c r="N238" s="17" t="s">
        <v>17</v>
      </c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 spans="1:31" ht="12.7" customHeight="1">
      <c r="A239" s="11" t="s">
        <v>435</v>
      </c>
      <c r="B239" s="11" t="s">
        <v>436</v>
      </c>
      <c r="C239" s="11" t="str">
        <f t="shared" si="0"/>
        <v>CLÍNICA SANTA MARÍA DE CHIMBOTE (CHIMBOTE) Jr. Elías Aguirre #761, Chimbote Perú</v>
      </c>
      <c r="D239" s="12">
        <v>-9.0708339000000002</v>
      </c>
      <c r="E239" s="12">
        <v>-78.590926600000003</v>
      </c>
      <c r="F239" s="11" t="s">
        <v>437</v>
      </c>
      <c r="G239" s="11" t="s">
        <v>418</v>
      </c>
      <c r="H239" s="224" t="str">
        <f>VLOOKUP(G239,Hoja1!$C$3:$E$59,2,FALSE)</f>
        <v>CHEQUEO PREVENTIVO</v>
      </c>
      <c r="I239" s="224" t="str">
        <f>VLOOKUP(G239,Hoja1!$C$3:$E$59,3,FALSE)</f>
        <v>NO APLICA</v>
      </c>
      <c r="J239" s="17"/>
      <c r="K239" s="17" t="s">
        <v>17</v>
      </c>
      <c r="L239" s="17" t="s">
        <v>17</v>
      </c>
      <c r="M239" s="17" t="s">
        <v>17</v>
      </c>
      <c r="N239" s="17" t="s">
        <v>17</v>
      </c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 spans="1:31" ht="12.7" customHeight="1">
      <c r="A240" s="11" t="s">
        <v>438</v>
      </c>
      <c r="B240" s="11" t="s">
        <v>439</v>
      </c>
      <c r="C240" s="11" t="str">
        <f t="shared" si="0"/>
        <v>CLÍNICA SAN PEDRO (CHIMBOTE) Manuel Villavicencio 479, Chimbote Perú</v>
      </c>
      <c r="D240" s="12">
        <v>-9.0735688999999997</v>
      </c>
      <c r="E240" s="12">
        <v>-78.592786899999993</v>
      </c>
      <c r="F240" s="11" t="s">
        <v>440</v>
      </c>
      <c r="G240" s="11" t="s">
        <v>418</v>
      </c>
      <c r="H240" s="224" t="str">
        <f>VLOOKUP(G240,Hoja1!$C$3:$E$59,2,FALSE)</f>
        <v>CHEQUEO PREVENTIVO</v>
      </c>
      <c r="I240" s="224" t="str">
        <f>VLOOKUP(G240,Hoja1!$C$3:$E$59,3,FALSE)</f>
        <v>NO APLICA</v>
      </c>
      <c r="J240" s="17"/>
      <c r="K240" s="17" t="s">
        <v>17</v>
      </c>
      <c r="L240" s="17" t="s">
        <v>17</v>
      </c>
      <c r="M240" s="17" t="s">
        <v>17</v>
      </c>
      <c r="N240" s="17" t="s">
        <v>17</v>
      </c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 spans="1:31" ht="12.7" customHeight="1">
      <c r="A241" s="11" t="s">
        <v>441</v>
      </c>
      <c r="B241" s="11" t="s">
        <v>442</v>
      </c>
      <c r="C241" s="11" t="str">
        <f t="shared" si="0"/>
        <v>CLÍNICA ANA STAHL (IQUITOS) Av. La Marina 285, Iquitos Perú</v>
      </c>
      <c r="D241" s="12">
        <v>-3.7385915999999999</v>
      </c>
      <c r="E241" s="12">
        <v>-73.241168299999998</v>
      </c>
      <c r="F241" s="11" t="s">
        <v>443</v>
      </c>
      <c r="G241" s="11" t="s">
        <v>418</v>
      </c>
      <c r="H241" s="224" t="str">
        <f>VLOOKUP(G241,Hoja1!$C$3:$E$59,2,FALSE)</f>
        <v>CHEQUEO PREVENTIVO</v>
      </c>
      <c r="I241" s="224" t="str">
        <f>VLOOKUP(G241,Hoja1!$C$3:$E$59,3,FALSE)</f>
        <v>NO APLICA</v>
      </c>
      <c r="J241" s="17"/>
      <c r="K241" s="17" t="s">
        <v>17</v>
      </c>
      <c r="L241" s="17" t="s">
        <v>17</v>
      </c>
      <c r="M241" s="17" t="s">
        <v>17</v>
      </c>
      <c r="N241" s="17" t="s">
        <v>17</v>
      </c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 spans="1:31" ht="12.7" customHeight="1">
      <c r="A242" s="11" t="s">
        <v>444</v>
      </c>
      <c r="B242" s="11" t="s">
        <v>445</v>
      </c>
      <c r="C242" s="11" t="str">
        <f t="shared" si="0"/>
        <v>CENTRO MÉDICO SANNA TALARA (PIURA) Av. Bolognesi 163-167, Talara Perú</v>
      </c>
      <c r="D242" s="12">
        <v>-4.5751282</v>
      </c>
      <c r="E242" s="12">
        <v>-81.268902599999905</v>
      </c>
      <c r="F242" s="11" t="s">
        <v>423</v>
      </c>
      <c r="G242" s="11" t="s">
        <v>418</v>
      </c>
      <c r="H242" s="224" t="str">
        <f>VLOOKUP(G242,Hoja1!$C$3:$E$59,2,FALSE)</f>
        <v>CHEQUEO PREVENTIVO</v>
      </c>
      <c r="I242" s="224" t="str">
        <f>VLOOKUP(G242,Hoja1!$C$3:$E$59,3,FALSE)</f>
        <v>NO APLICA</v>
      </c>
      <c r="J242" s="17"/>
      <c r="K242" s="17" t="s">
        <v>17</v>
      </c>
      <c r="L242" s="17" t="s">
        <v>17</v>
      </c>
      <c r="M242" s="17" t="s">
        <v>17</v>
      </c>
      <c r="N242" s="17" t="s">
        <v>17</v>
      </c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 spans="1:31" ht="12.7" customHeight="1">
      <c r="A243" s="11" t="s">
        <v>446</v>
      </c>
      <c r="B243" s="11" t="s">
        <v>447</v>
      </c>
      <c r="C243" s="11" t="str">
        <f t="shared" si="0"/>
        <v>CENTRO MÉDICO TOURIST HEALTH (PUNO) Moquegua 191, Puno  Perú</v>
      </c>
      <c r="D243" s="12">
        <v>-15.8386166</v>
      </c>
      <c r="E243" s="12">
        <v>-70.026799099999906</v>
      </c>
      <c r="F243" s="11" t="s">
        <v>448</v>
      </c>
      <c r="G243" s="11" t="s">
        <v>418</v>
      </c>
      <c r="H243" s="224" t="str">
        <f>VLOOKUP(G243,Hoja1!$C$3:$E$59,2,FALSE)</f>
        <v>CHEQUEO PREVENTIVO</v>
      </c>
      <c r="I243" s="224" t="str">
        <f>VLOOKUP(G243,Hoja1!$C$3:$E$59,3,FALSE)</f>
        <v>NO APLICA</v>
      </c>
      <c r="J243" s="17"/>
      <c r="K243" s="17" t="s">
        <v>17</v>
      </c>
      <c r="L243" s="17" t="s">
        <v>17</v>
      </c>
      <c r="M243" s="17" t="s">
        <v>17</v>
      </c>
      <c r="N243" s="17" t="s">
        <v>17</v>
      </c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 spans="1:31" ht="12.7" customHeight="1">
      <c r="A244" s="11" t="s">
        <v>449</v>
      </c>
      <c r="B244" s="11" t="s">
        <v>19</v>
      </c>
      <c r="C244" s="11" t="str">
        <f t="shared" si="0"/>
        <v>VESALIO Jr. Joseph Thompson #140, San Borja Perú</v>
      </c>
      <c r="D244" s="12">
        <v>-12.106296199999999</v>
      </c>
      <c r="E244" s="12">
        <v>-77.007425299999994</v>
      </c>
      <c r="F244" s="11" t="s">
        <v>20</v>
      </c>
      <c r="G244" s="11" t="s">
        <v>450</v>
      </c>
      <c r="H244" s="224" t="str">
        <f>VLOOKUP(G244,Hoja1!$C$3:$E$59,2,FALSE)</f>
        <v>SALUD MENTAL</v>
      </c>
      <c r="I244" s="224" t="str">
        <f>VLOOKUP(G244,Hoja1!$C$3:$E$59,3,FALSE)</f>
        <v>NO APLICA</v>
      </c>
      <c r="J244" s="17" t="s">
        <v>17</v>
      </c>
      <c r="K244" s="17" t="s">
        <v>17</v>
      </c>
      <c r="L244" s="17" t="s">
        <v>17</v>
      </c>
      <c r="M244" s="17" t="s">
        <v>17</v>
      </c>
      <c r="N244" s="17" t="s">
        <v>17</v>
      </c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 spans="1:31" ht="12.7" customHeight="1">
      <c r="A245" s="11" t="s">
        <v>451</v>
      </c>
      <c r="B245" s="11" t="s">
        <v>452</v>
      </c>
      <c r="C245" s="11" t="str">
        <f t="shared" si="0"/>
        <v>PLENAMENTE (LIMA) Jr. Hermilio Valdizán 648, Jesús María Perú</v>
      </c>
      <c r="D245" s="12">
        <v>-12.082070099999999</v>
      </c>
      <c r="E245" s="12">
        <v>-77.051520699999998</v>
      </c>
      <c r="F245" s="11" t="s">
        <v>453</v>
      </c>
      <c r="G245" s="11" t="s">
        <v>450</v>
      </c>
      <c r="H245" s="224" t="str">
        <f>VLOOKUP(G245,Hoja1!$C$3:$E$59,2,FALSE)</f>
        <v>SALUD MENTAL</v>
      </c>
      <c r="I245" s="224" t="str">
        <f>VLOOKUP(G245,Hoja1!$C$3:$E$59,3,FALSE)</f>
        <v>NO APLICA</v>
      </c>
      <c r="J245" s="17"/>
      <c r="K245" s="15" t="s">
        <v>17</v>
      </c>
      <c r="L245" s="15" t="s">
        <v>17</v>
      </c>
      <c r="M245" s="15" t="s">
        <v>17</v>
      </c>
      <c r="N245" s="15" t="s">
        <v>17</v>
      </c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 spans="1:31" ht="12.7" customHeight="1">
      <c r="A246" s="11" t="s">
        <v>83</v>
      </c>
      <c r="B246" s="11" t="s">
        <v>454</v>
      </c>
      <c r="C246" s="11" t="str">
        <f t="shared" si="0"/>
        <v>INTEGRAMÉDICA Av. Guardia Civil 664, San Isidro  Perú</v>
      </c>
      <c r="D246" s="12">
        <v>-12.0959038</v>
      </c>
      <c r="E246" s="12">
        <v>-77.011264599999905</v>
      </c>
      <c r="F246" s="11" t="s">
        <v>85</v>
      </c>
      <c r="G246" s="11" t="s">
        <v>450</v>
      </c>
      <c r="H246" s="224" t="str">
        <f>VLOOKUP(G246,Hoja1!$C$3:$E$59,2,FALSE)</f>
        <v>SALUD MENTAL</v>
      </c>
      <c r="I246" s="224" t="str">
        <f>VLOOKUP(G246,Hoja1!$C$3:$E$59,3,FALSE)</f>
        <v>NO APLICA</v>
      </c>
      <c r="J246" s="17"/>
      <c r="K246" s="17" t="s">
        <v>17</v>
      </c>
      <c r="L246" s="17" t="s">
        <v>17</v>
      </c>
      <c r="M246" s="17" t="s">
        <v>17</v>
      </c>
      <c r="N246" s="17" t="s">
        <v>17</v>
      </c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 spans="1:31" ht="12.7" customHeight="1">
      <c r="A247" s="11" t="s">
        <v>42</v>
      </c>
      <c r="B247" s="11" t="s">
        <v>43</v>
      </c>
      <c r="C247" s="11" t="str">
        <f t="shared" si="0"/>
        <v>CENTRO MÉDICO MEDICIS Av Javier Prado Oeste 304, Magdalena del Mar Perú</v>
      </c>
      <c r="D247" s="12">
        <v>-12.0910338</v>
      </c>
      <c r="E247" s="12">
        <v>-77.0647989</v>
      </c>
      <c r="F247" s="11" t="s">
        <v>44</v>
      </c>
      <c r="G247" s="11" t="s">
        <v>450</v>
      </c>
      <c r="H247" s="224" t="str">
        <f>VLOOKUP(G247,Hoja1!$C$3:$E$59,2,FALSE)</f>
        <v>SALUD MENTAL</v>
      </c>
      <c r="I247" s="224" t="str">
        <f>VLOOKUP(G247,Hoja1!$C$3:$E$59,3,FALSE)</f>
        <v>NO APLICA</v>
      </c>
      <c r="J247" s="17"/>
      <c r="K247" s="15" t="s">
        <v>17</v>
      </c>
      <c r="L247" s="15" t="s">
        <v>17</v>
      </c>
      <c r="M247" s="15" t="s">
        <v>17</v>
      </c>
      <c r="N247" s="15" t="s">
        <v>17</v>
      </c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 spans="1:31" ht="12.7" customHeight="1">
      <c r="A248" s="11" t="s">
        <v>90</v>
      </c>
      <c r="B248" s="11" t="s">
        <v>91</v>
      </c>
      <c r="C248" s="11" t="str">
        <f t="shared" si="0"/>
        <v>CLÍNICA LIMATAMBO (MINKA) Av. Argentina 3093, Callao Perú</v>
      </c>
      <c r="D248" s="12">
        <v>-12.047155999999999</v>
      </c>
      <c r="E248" s="12">
        <v>-77.110932599999998</v>
      </c>
      <c r="F248" s="11" t="s">
        <v>92</v>
      </c>
      <c r="G248" s="11" t="s">
        <v>450</v>
      </c>
      <c r="H248" s="224" t="str">
        <f>VLOOKUP(G248,Hoja1!$C$3:$E$59,2,FALSE)</f>
        <v>SALUD MENTAL</v>
      </c>
      <c r="I248" s="224" t="str">
        <f>VLOOKUP(G248,Hoja1!$C$3:$E$59,3,FALSE)</f>
        <v>NO APLICA</v>
      </c>
      <c r="J248" s="17"/>
      <c r="K248" s="17" t="s">
        <v>17</v>
      </c>
      <c r="L248" s="17" t="s">
        <v>17</v>
      </c>
      <c r="M248" s="17" t="s">
        <v>17</v>
      </c>
      <c r="N248" s="17" t="s">
        <v>17</v>
      </c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 spans="1:31" ht="12.7" customHeight="1">
      <c r="A249" s="11" t="s">
        <v>100</v>
      </c>
      <c r="B249" s="11" t="s">
        <v>101</v>
      </c>
      <c r="C249" s="11" t="str">
        <f t="shared" si="0"/>
        <v>SUIZA LAB (MIRAFLORES) Av. Angamos Oeste 300, Miraflores Perú</v>
      </c>
      <c r="D249" s="12">
        <v>-12.1135251</v>
      </c>
      <c r="E249" s="12">
        <v>-77.031496599999997</v>
      </c>
      <c r="F249" s="11" t="s">
        <v>102</v>
      </c>
      <c r="G249" s="11" t="s">
        <v>450</v>
      </c>
      <c r="H249" s="224" t="str">
        <f>VLOOKUP(G249,Hoja1!$C$3:$E$59,2,FALSE)</f>
        <v>SALUD MENTAL</v>
      </c>
      <c r="I249" s="224" t="str">
        <f>VLOOKUP(G249,Hoja1!$C$3:$E$59,3,FALSE)</f>
        <v>NO APLICA</v>
      </c>
      <c r="J249" s="17"/>
      <c r="K249" s="15" t="s">
        <v>17</v>
      </c>
      <c r="L249" s="15" t="s">
        <v>17</v>
      </c>
      <c r="M249" s="15" t="s">
        <v>17</v>
      </c>
      <c r="N249" s="15" t="s">
        <v>17</v>
      </c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 spans="1:31" ht="12.7" customHeight="1">
      <c r="A250" s="11" t="s">
        <v>103</v>
      </c>
      <c r="B250" s="11" t="s">
        <v>104</v>
      </c>
      <c r="C250" s="11" t="str">
        <f t="shared" si="0"/>
        <v>SUIZA LAB (SURCO) Av La Encalada 1090, Santiago de Surco Perú</v>
      </c>
      <c r="D250" s="12">
        <v>-12.105733000000001</v>
      </c>
      <c r="E250" s="12">
        <v>-76.970854199999906</v>
      </c>
      <c r="F250" s="11" t="s">
        <v>102</v>
      </c>
      <c r="G250" s="11" t="s">
        <v>450</v>
      </c>
      <c r="H250" s="224" t="str">
        <f>VLOOKUP(G250,Hoja1!$C$3:$E$59,2,FALSE)</f>
        <v>SALUD MENTAL</v>
      </c>
      <c r="I250" s="224" t="str">
        <f>VLOOKUP(G250,Hoja1!$C$3:$E$59,3,FALSE)</f>
        <v>NO APLICA</v>
      </c>
      <c r="J250" s="17"/>
      <c r="K250" s="17" t="s">
        <v>17</v>
      </c>
      <c r="L250" s="17" t="s">
        <v>17</v>
      </c>
      <c r="M250" s="17" t="s">
        <v>17</v>
      </c>
      <c r="N250" s="17" t="s">
        <v>17</v>
      </c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 spans="1:31" ht="12.7" customHeight="1">
      <c r="A251" s="11" t="s">
        <v>455</v>
      </c>
      <c r="B251" s="11" t="s">
        <v>456</v>
      </c>
      <c r="C251" s="11" t="str">
        <f t="shared" si="0"/>
        <v>CLÍNICA CHACARILLA Av. Primavera 999, San Borja Perú</v>
      </c>
      <c r="D251" s="12">
        <v>-12.1102802</v>
      </c>
      <c r="E251" s="12">
        <v>-76.982142400000001</v>
      </c>
      <c r="F251" s="11" t="s">
        <v>457</v>
      </c>
      <c r="G251" s="11" t="s">
        <v>450</v>
      </c>
      <c r="H251" s="224" t="str">
        <f>VLOOKUP(G251,Hoja1!$C$3:$E$59,2,FALSE)</f>
        <v>SALUD MENTAL</v>
      </c>
      <c r="I251" s="224" t="str">
        <f>VLOOKUP(G251,Hoja1!$C$3:$E$59,3,FALSE)</f>
        <v>NO APLICA</v>
      </c>
      <c r="J251" s="17"/>
      <c r="K251" s="17" t="s">
        <v>17</v>
      </c>
      <c r="L251" s="17" t="s">
        <v>17</v>
      </c>
      <c r="M251" s="17" t="s">
        <v>17</v>
      </c>
      <c r="N251" s="17" t="s">
        <v>17</v>
      </c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 spans="1:31" ht="12.7" customHeight="1">
      <c r="A252" s="11" t="s">
        <v>458</v>
      </c>
      <c r="B252" s="11" t="s">
        <v>459</v>
      </c>
      <c r="C252" s="11" t="str">
        <f t="shared" si="0"/>
        <v>TU SALUD (AREQUIPA) Urb.Valencia H6 Yanahuara Arequipa Perú</v>
      </c>
      <c r="D252" s="12">
        <v>-16.3957123</v>
      </c>
      <c r="E252" s="12">
        <v>-71.547272300000003</v>
      </c>
      <c r="F252" s="11" t="s">
        <v>460</v>
      </c>
      <c r="G252" s="11" t="s">
        <v>450</v>
      </c>
      <c r="H252" s="224" t="str">
        <f>VLOOKUP(G252,Hoja1!$C$3:$E$59,2,FALSE)</f>
        <v>SALUD MENTAL</v>
      </c>
      <c r="I252" s="224" t="str">
        <f>VLOOKUP(G252,Hoja1!$C$3:$E$59,3,FALSE)</f>
        <v>NO APLICA</v>
      </c>
      <c r="J252" s="17"/>
      <c r="K252" s="17" t="s">
        <v>17</v>
      </c>
      <c r="L252" s="17" t="s">
        <v>17</v>
      </c>
      <c r="M252" s="17" t="s">
        <v>17</v>
      </c>
      <c r="N252" s="17" t="s">
        <v>17</v>
      </c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 spans="1:31" ht="12.7" customHeight="1">
      <c r="A253" s="11" t="s">
        <v>461</v>
      </c>
      <c r="B253" s="11" t="s">
        <v>462</v>
      </c>
      <c r="C253" s="11" t="str">
        <f t="shared" si="0"/>
        <v>CENTRO MÉDICO GARCÍA BRAGAGNINI Av. Trinidad Morán M-12, Arequipa Perú</v>
      </c>
      <c r="D253" s="12">
        <v>-16.391916999999999</v>
      </c>
      <c r="E253" s="12">
        <v>-71.548499699999994</v>
      </c>
      <c r="F253" s="11" t="s">
        <v>463</v>
      </c>
      <c r="G253" s="11" t="s">
        <v>450</v>
      </c>
      <c r="H253" s="224" t="str">
        <f>VLOOKUP(G253,Hoja1!$C$3:$E$59,2,FALSE)</f>
        <v>SALUD MENTAL</v>
      </c>
      <c r="I253" s="224" t="str">
        <f>VLOOKUP(G253,Hoja1!$C$3:$E$59,3,FALSE)</f>
        <v>NO APLICA</v>
      </c>
      <c r="J253" s="17"/>
      <c r="K253" s="17" t="s">
        <v>17</v>
      </c>
      <c r="L253" s="17" t="s">
        <v>17</v>
      </c>
      <c r="M253" s="17" t="s">
        <v>17</v>
      </c>
      <c r="N253" s="17" t="s">
        <v>17</v>
      </c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 spans="1:31" ht="12.7" customHeight="1">
      <c r="A254" s="11" t="s">
        <v>129</v>
      </c>
      <c r="B254" s="11" t="s">
        <v>130</v>
      </c>
      <c r="C254" s="11" t="str">
        <f t="shared" si="0"/>
        <v>CLÍNICA INTERNACIONAL (LIMA) Av. Inca Garcilaso de la Vega 1420, Cercado de Lima Perú</v>
      </c>
      <c r="D254" s="12">
        <v>-12.058484399999999</v>
      </c>
      <c r="E254" s="12">
        <v>-77.038381999999999</v>
      </c>
      <c r="F254" s="11" t="s">
        <v>127</v>
      </c>
      <c r="G254" s="11" t="s">
        <v>450</v>
      </c>
      <c r="H254" s="224" t="str">
        <f>VLOOKUP(G254,Hoja1!$C$3:$E$59,2,FALSE)</f>
        <v>SALUD MENTAL</v>
      </c>
      <c r="I254" s="224" t="str">
        <f>VLOOKUP(G254,Hoja1!$C$3:$E$59,3,FALSE)</f>
        <v>NO APLICA</v>
      </c>
      <c r="J254" s="17"/>
      <c r="K254" s="17"/>
      <c r="L254" s="17"/>
      <c r="M254" s="17" t="s">
        <v>17</v>
      </c>
      <c r="N254" s="17" t="s">
        <v>17</v>
      </c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 spans="1:31" ht="12.7" customHeight="1">
      <c r="A255" s="11" t="s">
        <v>166</v>
      </c>
      <c r="B255" s="11" t="s">
        <v>167</v>
      </c>
      <c r="C255" s="11" t="str">
        <f t="shared" si="0"/>
        <v>CLÍNICA SAN FELIPE (JESÚS MARÍA) Av. Gregorio Escobedo 650, Jesús María Perú</v>
      </c>
      <c r="D255" s="12">
        <v>-12.0859785</v>
      </c>
      <c r="E255" s="12">
        <v>-77.054458299999993</v>
      </c>
      <c r="F255" s="11" t="s">
        <v>165</v>
      </c>
      <c r="G255" s="11" t="s">
        <v>450</v>
      </c>
      <c r="H255" s="224" t="str">
        <f>VLOOKUP(G255,Hoja1!$C$3:$E$59,2,FALSE)</f>
        <v>SALUD MENTAL</v>
      </c>
      <c r="I255" s="224" t="str">
        <f>VLOOKUP(G255,Hoja1!$C$3:$E$59,3,FALSE)</f>
        <v>NO APLICA</v>
      </c>
      <c r="J255" s="17"/>
      <c r="K255" s="17"/>
      <c r="L255" s="17"/>
      <c r="M255" s="17"/>
      <c r="N255" s="17" t="s">
        <v>17</v>
      </c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 spans="1:31" ht="12.7" customHeight="1">
      <c r="A256" s="11" t="s">
        <v>90</v>
      </c>
      <c r="B256" s="11" t="s">
        <v>91</v>
      </c>
      <c r="C256" s="11" t="str">
        <f t="shared" si="0"/>
        <v>CLÍNICA LIMATAMBO (MINKA) Av. Argentina 3093, Callao Perú</v>
      </c>
      <c r="D256" s="12">
        <v>-12.047155999999999</v>
      </c>
      <c r="E256" s="12">
        <v>-77.110932599999998</v>
      </c>
      <c r="F256" s="11" t="s">
        <v>92</v>
      </c>
      <c r="G256" s="11" t="s">
        <v>464</v>
      </c>
      <c r="H256" s="224" t="str">
        <f>VLOOKUP(G256,Hoja1!$C$3:$E$59,2,FALSE)</f>
        <v>NUTRICIONAL</v>
      </c>
      <c r="I256" s="224" t="str">
        <f>VLOOKUP(G256,Hoja1!$C$3:$E$59,3,FALSE)</f>
        <v>NO APLICA</v>
      </c>
      <c r="J256" s="17"/>
      <c r="K256" s="17" t="s">
        <v>17</v>
      </c>
      <c r="L256" s="17" t="s">
        <v>17</v>
      </c>
      <c r="M256" s="17" t="s">
        <v>17</v>
      </c>
      <c r="N256" s="17" t="s">
        <v>17</v>
      </c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 spans="1:31" ht="12.7" customHeight="1">
      <c r="A257" s="11" t="s">
        <v>42</v>
      </c>
      <c r="B257" s="11" t="s">
        <v>43</v>
      </c>
      <c r="C257" s="11" t="str">
        <f t="shared" si="0"/>
        <v>CENTRO MÉDICO MEDICIS Av Javier Prado Oeste 304, Magdalena del Mar Perú</v>
      </c>
      <c r="D257" s="12">
        <v>-12.0910338</v>
      </c>
      <c r="E257" s="12">
        <v>-77.0647989</v>
      </c>
      <c r="F257" s="11" t="s">
        <v>44</v>
      </c>
      <c r="G257" s="11" t="s">
        <v>464</v>
      </c>
      <c r="H257" s="224" t="str">
        <f>VLOOKUP(G257,Hoja1!$C$3:$E$59,2,FALSE)</f>
        <v>NUTRICIONAL</v>
      </c>
      <c r="I257" s="224" t="str">
        <f>VLOOKUP(G257,Hoja1!$C$3:$E$59,3,FALSE)</f>
        <v>NO APLICA</v>
      </c>
      <c r="J257" s="17"/>
      <c r="K257" s="17" t="s">
        <v>17</v>
      </c>
      <c r="L257" s="17" t="s">
        <v>17</v>
      </c>
      <c r="M257" s="17" t="s">
        <v>17</v>
      </c>
      <c r="N257" s="17" t="s">
        <v>17</v>
      </c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 spans="1:31" ht="12.7" customHeight="1">
      <c r="A258" s="11" t="s">
        <v>83</v>
      </c>
      <c r="B258" s="11" t="s">
        <v>454</v>
      </c>
      <c r="C258" s="11" t="str">
        <f t="shared" si="0"/>
        <v>INTEGRAMÉDICA Av. Guardia Civil 664, San Isidro  Perú</v>
      </c>
      <c r="D258" s="12">
        <v>-12.0959038</v>
      </c>
      <c r="E258" s="12">
        <v>-77.011264599999905</v>
      </c>
      <c r="F258" s="11" t="s">
        <v>85</v>
      </c>
      <c r="G258" s="11" t="s">
        <v>464</v>
      </c>
      <c r="H258" s="224" t="str">
        <f>VLOOKUP(G258,Hoja1!$C$3:$E$59,2,FALSE)</f>
        <v>NUTRICIONAL</v>
      </c>
      <c r="I258" s="224" t="str">
        <f>VLOOKUP(G258,Hoja1!$C$3:$E$59,3,FALSE)</f>
        <v>NO APLICA</v>
      </c>
      <c r="J258" s="17"/>
      <c r="K258" s="15" t="s">
        <v>17</v>
      </c>
      <c r="L258" s="15" t="s">
        <v>17</v>
      </c>
      <c r="M258" s="15" t="s">
        <v>17</v>
      </c>
      <c r="N258" s="15" t="s">
        <v>17</v>
      </c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</row>
    <row r="259" spans="1:31" ht="12.7" customHeight="1">
      <c r="A259" s="11" t="s">
        <v>100</v>
      </c>
      <c r="B259" s="11" t="s">
        <v>101</v>
      </c>
      <c r="C259" s="11" t="str">
        <f t="shared" si="0"/>
        <v>SUIZA LAB (MIRAFLORES) Av. Angamos Oeste 300, Miraflores Perú</v>
      </c>
      <c r="D259" s="12">
        <v>-12.1135251</v>
      </c>
      <c r="E259" s="12">
        <v>-77.031496599999997</v>
      </c>
      <c r="F259" s="11" t="s">
        <v>102</v>
      </c>
      <c r="G259" s="11" t="s">
        <v>464</v>
      </c>
      <c r="H259" s="224" t="str">
        <f>VLOOKUP(G259,Hoja1!$C$3:$E$59,2,FALSE)</f>
        <v>NUTRICIONAL</v>
      </c>
      <c r="I259" s="224" t="str">
        <f>VLOOKUP(G259,Hoja1!$C$3:$E$59,3,FALSE)</f>
        <v>NO APLICA</v>
      </c>
      <c r="J259" s="17"/>
      <c r="K259" s="17" t="s">
        <v>17</v>
      </c>
      <c r="L259" s="17" t="s">
        <v>17</v>
      </c>
      <c r="M259" s="17" t="s">
        <v>17</v>
      </c>
      <c r="N259" s="17" t="s">
        <v>17</v>
      </c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 spans="1:31" ht="12.7" customHeight="1">
      <c r="A260" s="11" t="s">
        <v>103</v>
      </c>
      <c r="B260" s="11" t="s">
        <v>104</v>
      </c>
      <c r="C260" s="11" t="str">
        <f t="shared" si="0"/>
        <v>SUIZA LAB (SURCO) Av La Encalada 1090, Santiago de Surco Perú</v>
      </c>
      <c r="D260" s="12">
        <v>-12.105733000000001</v>
      </c>
      <c r="E260" s="12">
        <v>-76.970854199999906</v>
      </c>
      <c r="F260" s="11" t="s">
        <v>102</v>
      </c>
      <c r="G260" s="11" t="s">
        <v>464</v>
      </c>
      <c r="H260" s="224" t="str">
        <f>VLOOKUP(G260,Hoja1!$C$3:$E$59,2,FALSE)</f>
        <v>NUTRICIONAL</v>
      </c>
      <c r="I260" s="224" t="str">
        <f>VLOOKUP(G260,Hoja1!$C$3:$E$59,3,FALSE)</f>
        <v>NO APLICA</v>
      </c>
      <c r="J260" s="17"/>
      <c r="K260" s="15" t="s">
        <v>17</v>
      </c>
      <c r="L260" s="15" t="s">
        <v>17</v>
      </c>
      <c r="M260" s="15" t="s">
        <v>17</v>
      </c>
      <c r="N260" s="15" t="s">
        <v>17</v>
      </c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 spans="1:31" ht="12.7" customHeight="1">
      <c r="A261" s="11" t="s">
        <v>465</v>
      </c>
      <c r="B261" s="11" t="s">
        <v>462</v>
      </c>
      <c r="C261" s="11" t="str">
        <f t="shared" si="0"/>
        <v>CENTRO MÉDICO GARCÍA BRAGAGNINI (AREQUIPA) Av. Trinidad Morán M-12, Arequipa Perú</v>
      </c>
      <c r="D261" s="12">
        <v>-16.391916999999999</v>
      </c>
      <c r="E261" s="12">
        <v>-71.548499699999994</v>
      </c>
      <c r="F261" s="11" t="s">
        <v>463</v>
      </c>
      <c r="G261" s="11" t="s">
        <v>464</v>
      </c>
      <c r="H261" s="224" t="str">
        <f>VLOOKUP(G261,Hoja1!$C$3:$E$59,2,FALSE)</f>
        <v>NUTRICIONAL</v>
      </c>
      <c r="I261" s="224" t="str">
        <f>VLOOKUP(G261,Hoja1!$C$3:$E$59,3,FALSE)</f>
        <v>NO APLICA</v>
      </c>
      <c r="J261" s="17"/>
      <c r="K261" s="17" t="s">
        <v>17</v>
      </c>
      <c r="L261" s="17" t="s">
        <v>17</v>
      </c>
      <c r="M261" s="17" t="s">
        <v>17</v>
      </c>
      <c r="N261" s="17" t="s">
        <v>17</v>
      </c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 spans="1:31" ht="12.7" customHeight="1">
      <c r="A262" s="11" t="s">
        <v>133</v>
      </c>
      <c r="B262" s="11" t="s">
        <v>134</v>
      </c>
      <c r="C262" s="11" t="str">
        <f t="shared" si="0"/>
        <v>CENTRO MÉDICO JOCKEY SALUD Av. Javier Prado Este 4200 Perú</v>
      </c>
      <c r="D262" s="12">
        <v>-12.0851241</v>
      </c>
      <c r="E262" s="12">
        <v>-76.977255299999996</v>
      </c>
      <c r="F262" s="11" t="s">
        <v>135</v>
      </c>
      <c r="G262" s="11" t="s">
        <v>464</v>
      </c>
      <c r="H262" s="224" t="str">
        <f>VLOOKUP(G262,Hoja1!$C$3:$E$59,2,FALSE)</f>
        <v>NUTRICIONAL</v>
      </c>
      <c r="I262" s="224" t="str">
        <f>VLOOKUP(G262,Hoja1!$C$3:$E$59,3,FALSE)</f>
        <v>NO APLICA</v>
      </c>
      <c r="J262" s="17"/>
      <c r="K262" s="17" t="s">
        <v>17</v>
      </c>
      <c r="L262" s="17" t="s">
        <v>17</v>
      </c>
      <c r="M262" s="17" t="s">
        <v>17</v>
      </c>
      <c r="N262" s="17" t="s">
        <v>17</v>
      </c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 spans="1:31" ht="12.7" customHeight="1">
      <c r="A263" s="11" t="s">
        <v>121</v>
      </c>
      <c r="B263" s="11" t="s">
        <v>122</v>
      </c>
      <c r="C263" s="11" t="str">
        <f t="shared" si="0"/>
        <v>CLÍNICA DETECTA Av. Angamos 2688, Surquillo Perú</v>
      </c>
      <c r="D263" s="12">
        <v>-12.111682</v>
      </c>
      <c r="E263" s="12">
        <v>-76.995667999999995</v>
      </c>
      <c r="F263" s="11" t="s">
        <v>123</v>
      </c>
      <c r="G263" s="11" t="s">
        <v>466</v>
      </c>
      <c r="H263" s="224" t="str">
        <f>VLOOKUP(G263,Hoja1!$C$3:$E$59,2,FALSE)</f>
        <v>ONCOLOGÍA AMBULATORIA</v>
      </c>
      <c r="I263" s="224" t="str">
        <f>VLOOKUP(G263,Hoja1!$C$3:$E$59,3,FALSE)</f>
        <v>NO APLICA</v>
      </c>
      <c r="J263" s="17"/>
      <c r="K263" s="17"/>
      <c r="L263" s="17" t="s">
        <v>17</v>
      </c>
      <c r="M263" s="17" t="s">
        <v>17</v>
      </c>
      <c r="N263" s="17" t="s">
        <v>17</v>
      </c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 spans="1:31" ht="12.7" customHeight="1">
      <c r="A264" s="11" t="s">
        <v>467</v>
      </c>
      <c r="B264" s="11" t="s">
        <v>468</v>
      </c>
      <c r="C264" s="11" t="str">
        <f t="shared" si="0"/>
        <v>CENTRO DE ONCOLOGÍA DE LA MUJER Avenida Monte Grande, 109 - Of. 205, Chacarilla Perú</v>
      </c>
      <c r="D264" s="12">
        <v>-12.111523</v>
      </c>
      <c r="E264" s="12">
        <v>-76.990565099999998</v>
      </c>
      <c r="F264" s="11" t="s">
        <v>469</v>
      </c>
      <c r="G264" s="11" t="s">
        <v>466</v>
      </c>
      <c r="H264" s="224" t="str">
        <f>VLOOKUP(G264,Hoja1!$C$3:$E$59,2,FALSE)</f>
        <v>ONCOLOGÍA AMBULATORIA</v>
      </c>
      <c r="I264" s="224" t="str">
        <f>VLOOKUP(G264,Hoja1!$C$3:$E$59,3,FALSE)</f>
        <v>NO APLICA</v>
      </c>
      <c r="J264" s="17"/>
      <c r="K264" s="17"/>
      <c r="L264" s="15" t="s">
        <v>17</v>
      </c>
      <c r="M264" s="15" t="s">
        <v>17</v>
      </c>
      <c r="N264" s="15" t="s">
        <v>17</v>
      </c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 spans="1:31" ht="12.7" customHeight="1">
      <c r="A265" s="11" t="s">
        <v>470</v>
      </c>
      <c r="B265" s="11" t="s">
        <v>471</v>
      </c>
      <c r="C265" s="11" t="str">
        <f t="shared" si="0"/>
        <v>CENTRO ONCOLÓGICO ALIADA Av. José Gálvez Barrenechea N° 1044 San Isidro Perú</v>
      </c>
      <c r="D265" s="12">
        <v>-12.106199</v>
      </c>
      <c r="E265" s="12">
        <v>-77.011033499999996</v>
      </c>
      <c r="F265" s="11" t="s">
        <v>472</v>
      </c>
      <c r="G265" s="11" t="s">
        <v>466</v>
      </c>
      <c r="H265" s="224" t="str">
        <f>VLOOKUP(G265,Hoja1!$C$3:$E$59,2,FALSE)</f>
        <v>ONCOLOGÍA AMBULATORIA</v>
      </c>
      <c r="I265" s="224" t="str">
        <f>VLOOKUP(G265,Hoja1!$C$3:$E$59,3,FALSE)</f>
        <v>NO APLICA</v>
      </c>
      <c r="J265" s="17"/>
      <c r="K265" s="17"/>
      <c r="L265" s="17" t="s">
        <v>17</v>
      </c>
      <c r="M265" s="17" t="s">
        <v>17</v>
      </c>
      <c r="N265" s="17" t="s">
        <v>17</v>
      </c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</row>
    <row r="266" spans="1:31" ht="12.7" customHeight="1">
      <c r="A266" s="11" t="s">
        <v>45</v>
      </c>
      <c r="B266" s="11" t="s">
        <v>46</v>
      </c>
      <c r="C266" s="11" t="str">
        <f t="shared" si="0"/>
        <v>CLÍNICA CENTENARIO PERUANO JAPONESA Av. Paso de Los Andes 675, Pueblo Libre Perú</v>
      </c>
      <c r="D266" s="12">
        <v>-12.0731243</v>
      </c>
      <c r="E266" s="12">
        <v>-77.059128000000001</v>
      </c>
      <c r="F266" s="11" t="s">
        <v>47</v>
      </c>
      <c r="G266" s="11" t="s">
        <v>466</v>
      </c>
      <c r="H266" s="224" t="str">
        <f>VLOOKUP(G266,Hoja1!$C$3:$E$59,2,FALSE)</f>
        <v>ONCOLOGÍA AMBULATORIA</v>
      </c>
      <c r="I266" s="224" t="str">
        <f>VLOOKUP(G266,Hoja1!$C$3:$E$59,3,FALSE)</f>
        <v>NO APLICA</v>
      </c>
      <c r="J266" s="17"/>
      <c r="K266" s="17"/>
      <c r="L266" s="15" t="s">
        <v>17</v>
      </c>
      <c r="M266" s="15" t="s">
        <v>17</v>
      </c>
      <c r="N266" s="15" t="s">
        <v>17</v>
      </c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 spans="1:31" ht="12.7" customHeight="1">
      <c r="A267" s="11" t="s">
        <v>63</v>
      </c>
      <c r="B267" s="11" t="s">
        <v>64</v>
      </c>
      <c r="C267" s="11" t="str">
        <f t="shared" si="0"/>
        <v>CLÍNICA GOOD HOPE Malecón Balta 956, Miraflores Perú</v>
      </c>
      <c r="D267" s="12">
        <v>-12.1254255</v>
      </c>
      <c r="E267" s="12">
        <v>-77.034347299999993</v>
      </c>
      <c r="F267" s="11" t="s">
        <v>65</v>
      </c>
      <c r="G267" s="11" t="s">
        <v>466</v>
      </c>
      <c r="H267" s="224" t="str">
        <f>VLOOKUP(G267,Hoja1!$C$3:$E$59,2,FALSE)</f>
        <v>ONCOLOGÍA AMBULATORIA</v>
      </c>
      <c r="I267" s="224" t="str">
        <f>VLOOKUP(G267,Hoja1!$C$3:$E$59,3,FALSE)</f>
        <v>NO APLICA</v>
      </c>
      <c r="J267" s="17"/>
      <c r="K267" s="17"/>
      <c r="L267" s="17" t="s">
        <v>17</v>
      </c>
      <c r="M267" s="17" t="s">
        <v>17</v>
      </c>
      <c r="N267" s="17" t="s">
        <v>17</v>
      </c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 spans="1:31" ht="12.7" customHeight="1">
      <c r="A268" s="11" t="s">
        <v>473</v>
      </c>
      <c r="B268" s="11" t="s">
        <v>474</v>
      </c>
      <c r="C268" s="11" t="str">
        <f t="shared" si="0"/>
        <v>ONCOSALUD Av. Guardia Civil 571, San Borja Perú</v>
      </c>
      <c r="D268" s="12">
        <v>-12.0954579</v>
      </c>
      <c r="E268" s="12">
        <v>-77.010167299999907</v>
      </c>
      <c r="F268" s="11" t="s">
        <v>475</v>
      </c>
      <c r="G268" s="11" t="s">
        <v>466</v>
      </c>
      <c r="H268" s="224" t="str">
        <f>VLOOKUP(G268,Hoja1!$C$3:$E$59,2,FALSE)</f>
        <v>ONCOLOGÍA AMBULATORIA</v>
      </c>
      <c r="I268" s="224" t="str">
        <f>VLOOKUP(G268,Hoja1!$C$3:$E$59,3,FALSE)</f>
        <v>NO APLICA</v>
      </c>
      <c r="J268" s="17"/>
      <c r="K268" s="17"/>
      <c r="L268" s="17"/>
      <c r="M268" s="15" t="s">
        <v>17</v>
      </c>
      <c r="N268" s="15" t="s">
        <v>17</v>
      </c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 spans="1:31" ht="12.7" customHeight="1">
      <c r="A269" s="11" t="s">
        <v>129</v>
      </c>
      <c r="B269" s="11" t="s">
        <v>130</v>
      </c>
      <c r="C269" s="11" t="str">
        <f t="shared" si="0"/>
        <v>CLÍNICA INTERNACIONAL (LIMA) Av. Inca Garcilaso de la Vega 1420, Cercado de Lima Perú</v>
      </c>
      <c r="D269" s="12">
        <v>-12.058484399999999</v>
      </c>
      <c r="E269" s="12">
        <v>-77.038381999999999</v>
      </c>
      <c r="F269" s="11" t="s">
        <v>127</v>
      </c>
      <c r="G269" s="11" t="s">
        <v>466</v>
      </c>
      <c r="H269" s="224" t="str">
        <f>VLOOKUP(G269,Hoja1!$C$3:$E$59,2,FALSE)</f>
        <v>ONCOLOGÍA AMBULATORIA</v>
      </c>
      <c r="I269" s="224" t="str">
        <f>VLOOKUP(G269,Hoja1!$C$3:$E$59,3,FALSE)</f>
        <v>NO APLICA</v>
      </c>
      <c r="J269" s="17"/>
      <c r="K269" s="17"/>
      <c r="L269" s="17"/>
      <c r="M269" s="17" t="s">
        <v>17</v>
      </c>
      <c r="N269" s="17" t="s">
        <v>17</v>
      </c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 spans="1:31" ht="12.7" customHeight="1">
      <c r="A270" s="11" t="s">
        <v>131</v>
      </c>
      <c r="B270" s="11" t="s">
        <v>132</v>
      </c>
      <c r="C270" s="11" t="str">
        <f t="shared" si="0"/>
        <v>CLÍNICA INTERNACIONAL (SAN BORJA) Av. Guardia Civil 385, San Borja Perú</v>
      </c>
      <c r="D270" s="12">
        <v>-12.092555600000001</v>
      </c>
      <c r="E270" s="12">
        <v>-77.008887899999905</v>
      </c>
      <c r="F270" s="11" t="s">
        <v>127</v>
      </c>
      <c r="G270" s="11" t="s">
        <v>466</v>
      </c>
      <c r="H270" s="224" t="str">
        <f>VLOOKUP(G270,Hoja1!$C$3:$E$59,2,FALSE)</f>
        <v>ONCOLOGÍA AMBULATORIA</v>
      </c>
      <c r="I270" s="224" t="str">
        <f>VLOOKUP(G270,Hoja1!$C$3:$E$59,3,FALSE)</f>
        <v>NO APLICA</v>
      </c>
      <c r="J270" s="17"/>
      <c r="K270" s="17"/>
      <c r="L270" s="17"/>
      <c r="M270" s="15" t="s">
        <v>17</v>
      </c>
      <c r="N270" s="15" t="s">
        <v>17</v>
      </c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 spans="1:31" ht="12.7" customHeight="1">
      <c r="A271" s="11" t="s">
        <v>139</v>
      </c>
      <c r="B271" s="11" t="s">
        <v>140</v>
      </c>
      <c r="C271" s="11" t="str">
        <f t="shared" si="0"/>
        <v>CLÍNICA SANNA EL GOLF Av. Aurelio Miró Quesada 1030, San Isidro Perú</v>
      </c>
      <c r="D271" s="12">
        <v>-12.0989153</v>
      </c>
      <c r="E271" s="12">
        <v>-77.051388899999907</v>
      </c>
      <c r="F271" s="11" t="s">
        <v>116</v>
      </c>
      <c r="G271" s="11" t="s">
        <v>466</v>
      </c>
      <c r="H271" s="224" t="str">
        <f>VLOOKUP(G271,Hoja1!$C$3:$E$59,2,FALSE)</f>
        <v>ONCOLOGÍA AMBULATORIA</v>
      </c>
      <c r="I271" s="224" t="str">
        <f>VLOOKUP(G271,Hoja1!$C$3:$E$59,3,FALSE)</f>
        <v>NO APLICA</v>
      </c>
      <c r="J271" s="17"/>
      <c r="K271" s="17"/>
      <c r="L271" s="17"/>
      <c r="M271" s="17" t="s">
        <v>17</v>
      </c>
      <c r="N271" s="17" t="s">
        <v>17</v>
      </c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 spans="1:31" ht="12.7" customHeight="1">
      <c r="A272" s="11" t="s">
        <v>166</v>
      </c>
      <c r="B272" s="11" t="s">
        <v>167</v>
      </c>
      <c r="C272" s="11" t="str">
        <f t="shared" si="0"/>
        <v>CLÍNICA SAN FELIPE (JESÚS MARÍA) Av. Gregorio Escobedo 650, Jesús María Perú</v>
      </c>
      <c r="D272" s="12">
        <v>-12.0859785</v>
      </c>
      <c r="E272" s="12">
        <v>-77.054458299999993</v>
      </c>
      <c r="F272" s="11" t="s">
        <v>165</v>
      </c>
      <c r="G272" s="11" t="s">
        <v>466</v>
      </c>
      <c r="H272" s="224" t="str">
        <f>VLOOKUP(G272,Hoja1!$C$3:$E$59,2,FALSE)</f>
        <v>ONCOLOGÍA AMBULATORIA</v>
      </c>
      <c r="I272" s="224" t="str">
        <f>VLOOKUP(G272,Hoja1!$C$3:$E$59,3,FALSE)</f>
        <v>NO APLICA</v>
      </c>
      <c r="J272" s="17"/>
      <c r="K272" s="17"/>
      <c r="L272" s="17"/>
      <c r="M272" s="17"/>
      <c r="N272" s="15" t="s">
        <v>17</v>
      </c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 spans="1:31" ht="12.7" customHeight="1">
      <c r="A273" s="11" t="s">
        <v>121</v>
      </c>
      <c r="B273" s="11" t="s">
        <v>122</v>
      </c>
      <c r="C273" s="11" t="str">
        <f t="shared" si="0"/>
        <v>CLÍNICA DETECTA Av. Angamos 2688, Surquillo Perú</v>
      </c>
      <c r="D273" s="12">
        <v>-12.111682</v>
      </c>
      <c r="E273" s="12">
        <v>-76.995667999999995</v>
      </c>
      <c r="F273" s="11" t="s">
        <v>123</v>
      </c>
      <c r="G273" s="11" t="s">
        <v>476</v>
      </c>
      <c r="H273" s="224" t="str">
        <f>VLOOKUP(G273,Hoja1!$C$3:$E$59,2,FALSE)</f>
        <v>ONCOLOGÍA HOSPITALARIA</v>
      </c>
      <c r="I273" s="224" t="str">
        <f>VLOOKUP(G273,Hoja1!$C$3:$E$59,3,FALSE)</f>
        <v>NO APLICA</v>
      </c>
      <c r="J273" s="17"/>
      <c r="K273" s="17"/>
      <c r="L273" s="15" t="s">
        <v>17</v>
      </c>
      <c r="M273" s="15" t="s">
        <v>17</v>
      </c>
      <c r="N273" s="17" t="s">
        <v>17</v>
      </c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</row>
    <row r="274" spans="1:31" ht="12.7" customHeight="1">
      <c r="A274" s="11" t="s">
        <v>45</v>
      </c>
      <c r="B274" s="11" t="s">
        <v>46</v>
      </c>
      <c r="C274" s="11" t="str">
        <f t="shared" si="0"/>
        <v>CLÍNICA CENTENARIO PERUANO JAPONESA Av. Paso de Los Andes 675, Pueblo Libre Perú</v>
      </c>
      <c r="D274" s="12">
        <v>-12.0731243</v>
      </c>
      <c r="E274" s="12">
        <v>-77.059128000000001</v>
      </c>
      <c r="F274" s="11" t="s">
        <v>47</v>
      </c>
      <c r="G274" s="11" t="s">
        <v>476</v>
      </c>
      <c r="H274" s="224" t="str">
        <f>VLOOKUP(G274,Hoja1!$C$3:$E$59,2,FALSE)</f>
        <v>ONCOLOGÍA HOSPITALARIA</v>
      </c>
      <c r="I274" s="224" t="str">
        <f>VLOOKUP(G274,Hoja1!$C$3:$E$59,3,FALSE)</f>
        <v>NO APLICA</v>
      </c>
      <c r="J274" s="13"/>
      <c r="K274" s="13"/>
      <c r="L274" s="17" t="s">
        <v>17</v>
      </c>
      <c r="M274" s="17" t="s">
        <v>17</v>
      </c>
      <c r="N274" s="15" t="s">
        <v>17</v>
      </c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 spans="1:31" ht="12.7" customHeight="1">
      <c r="A275" s="11" t="s">
        <v>63</v>
      </c>
      <c r="B275" s="11" t="s">
        <v>64</v>
      </c>
      <c r="C275" s="11" t="str">
        <f t="shared" si="0"/>
        <v>CLÍNICA GOOD HOPE Malecón Balta 956, Miraflores Perú</v>
      </c>
      <c r="D275" s="12">
        <v>-12.1254255</v>
      </c>
      <c r="E275" s="12">
        <v>-77.034347299999993</v>
      </c>
      <c r="F275" s="11" t="s">
        <v>65</v>
      </c>
      <c r="G275" s="11" t="s">
        <v>476</v>
      </c>
      <c r="H275" s="224" t="str">
        <f>VLOOKUP(G275,Hoja1!$C$3:$E$59,2,FALSE)</f>
        <v>ONCOLOGÍA HOSPITALARIA</v>
      </c>
      <c r="I275" s="224" t="str">
        <f>VLOOKUP(G275,Hoja1!$C$3:$E$59,3,FALSE)</f>
        <v>NO APLICA</v>
      </c>
      <c r="J275" s="13"/>
      <c r="K275" s="13"/>
      <c r="L275" s="17" t="s">
        <v>17</v>
      </c>
      <c r="M275" s="17" t="s">
        <v>17</v>
      </c>
      <c r="N275" s="17" t="s">
        <v>17</v>
      </c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 spans="1:31" ht="12.7" customHeight="1">
      <c r="A276" s="11" t="s">
        <v>473</v>
      </c>
      <c r="B276" s="11" t="s">
        <v>474</v>
      </c>
      <c r="C276" s="11" t="str">
        <f t="shared" si="0"/>
        <v>ONCOSALUD Av. Guardia Civil 571, San Borja Perú</v>
      </c>
      <c r="D276" s="12">
        <v>-12.0954579</v>
      </c>
      <c r="E276" s="12">
        <v>-77.010167299999907</v>
      </c>
      <c r="F276" s="11" t="s">
        <v>475</v>
      </c>
      <c r="G276" s="11" t="s">
        <v>476</v>
      </c>
      <c r="H276" s="224" t="str">
        <f>VLOOKUP(G276,Hoja1!$C$3:$E$59,2,FALSE)</f>
        <v>ONCOLOGÍA HOSPITALARIA</v>
      </c>
      <c r="I276" s="224" t="str">
        <f>VLOOKUP(G276,Hoja1!$C$3:$E$59,3,FALSE)</f>
        <v>NO APLICA</v>
      </c>
      <c r="J276" s="13"/>
      <c r="K276" s="13"/>
      <c r="L276" s="17"/>
      <c r="M276" s="15" t="s">
        <v>17</v>
      </c>
      <c r="N276" s="15" t="s">
        <v>17</v>
      </c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 spans="1:31" ht="12.7" customHeight="1">
      <c r="A277" s="11" t="s">
        <v>129</v>
      </c>
      <c r="B277" s="11" t="s">
        <v>130</v>
      </c>
      <c r="C277" s="11" t="str">
        <f t="shared" si="0"/>
        <v>CLÍNICA INTERNACIONAL (LIMA) Av. Inca Garcilaso de la Vega 1420, Cercado de Lima Perú</v>
      </c>
      <c r="D277" s="12">
        <v>-12.058484399999999</v>
      </c>
      <c r="E277" s="12">
        <v>-77.038381999999999</v>
      </c>
      <c r="F277" s="11" t="s">
        <v>127</v>
      </c>
      <c r="G277" s="11" t="s">
        <v>476</v>
      </c>
      <c r="H277" s="224" t="str">
        <f>VLOOKUP(G277,Hoja1!$C$3:$E$59,2,FALSE)</f>
        <v>ONCOLOGÍA HOSPITALARIA</v>
      </c>
      <c r="I277" s="224" t="str">
        <f>VLOOKUP(G277,Hoja1!$C$3:$E$59,3,FALSE)</f>
        <v>NO APLICA</v>
      </c>
      <c r="J277" s="13"/>
      <c r="K277" s="13"/>
      <c r="L277" s="17"/>
      <c r="M277" s="17" t="s">
        <v>17</v>
      </c>
      <c r="N277" s="17" t="s">
        <v>17</v>
      </c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 spans="1:31" ht="12.7" customHeight="1">
      <c r="A278" s="11" t="s">
        <v>131</v>
      </c>
      <c r="B278" s="11" t="s">
        <v>132</v>
      </c>
      <c r="C278" s="11" t="str">
        <f t="shared" si="0"/>
        <v>CLÍNICA INTERNACIONAL (SAN BORJA) Av. Guardia Civil 385, San Borja Perú</v>
      </c>
      <c r="D278" s="12">
        <v>-12.092555600000001</v>
      </c>
      <c r="E278" s="12">
        <v>-77.008887899999905</v>
      </c>
      <c r="F278" s="11" t="s">
        <v>127</v>
      </c>
      <c r="G278" s="11" t="s">
        <v>476</v>
      </c>
      <c r="H278" s="224" t="str">
        <f>VLOOKUP(G278,Hoja1!$C$3:$E$59,2,FALSE)</f>
        <v>ONCOLOGÍA HOSPITALARIA</v>
      </c>
      <c r="I278" s="224" t="str">
        <f>VLOOKUP(G278,Hoja1!$C$3:$E$59,3,FALSE)</f>
        <v>NO APLICA</v>
      </c>
      <c r="J278" s="13"/>
      <c r="K278" s="13"/>
      <c r="L278" s="17"/>
      <c r="M278" s="15" t="s">
        <v>17</v>
      </c>
      <c r="N278" s="15" t="s">
        <v>17</v>
      </c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 spans="1:31" ht="12.7" customHeight="1">
      <c r="A279" s="11" t="s">
        <v>139</v>
      </c>
      <c r="B279" s="11" t="s">
        <v>140</v>
      </c>
      <c r="C279" s="11" t="str">
        <f t="shared" si="0"/>
        <v>CLÍNICA SANNA EL GOLF Av. Aurelio Miró Quesada 1030, San Isidro Perú</v>
      </c>
      <c r="D279" s="12">
        <v>-12.0989153</v>
      </c>
      <c r="E279" s="12">
        <v>-77.051388899999907</v>
      </c>
      <c r="F279" s="11" t="s">
        <v>116</v>
      </c>
      <c r="G279" s="11" t="s">
        <v>476</v>
      </c>
      <c r="H279" s="224" t="str">
        <f>VLOOKUP(G279,Hoja1!$C$3:$E$59,2,FALSE)</f>
        <v>ONCOLOGÍA HOSPITALARIA</v>
      </c>
      <c r="I279" s="224" t="str">
        <f>VLOOKUP(G279,Hoja1!$C$3:$E$59,3,FALSE)</f>
        <v>NO APLICA</v>
      </c>
      <c r="J279" s="13"/>
      <c r="K279" s="13"/>
      <c r="L279" s="17"/>
      <c r="M279" s="17" t="s">
        <v>17</v>
      </c>
      <c r="N279" s="17" t="s">
        <v>17</v>
      </c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 spans="1:31" ht="12.7" customHeight="1">
      <c r="A280" s="11" t="s">
        <v>166</v>
      </c>
      <c r="B280" s="11" t="s">
        <v>167</v>
      </c>
      <c r="C280" s="11" t="str">
        <f t="shared" si="0"/>
        <v>CLÍNICA SAN FELIPE (JESÚS MARÍA) Av. Gregorio Escobedo 650, Jesús María Perú</v>
      </c>
      <c r="D280" s="12">
        <v>-12.0859785</v>
      </c>
      <c r="E280" s="12">
        <v>-77.054458299999993</v>
      </c>
      <c r="F280" s="11" t="s">
        <v>165</v>
      </c>
      <c r="G280" s="11" t="s">
        <v>476</v>
      </c>
      <c r="H280" s="224" t="str">
        <f>VLOOKUP(G280,Hoja1!$C$3:$E$59,2,FALSE)</f>
        <v>ONCOLOGÍA HOSPITALARIA</v>
      </c>
      <c r="I280" s="224" t="str">
        <f>VLOOKUP(G280,Hoja1!$C$3:$E$59,3,FALSE)</f>
        <v>NO APLICA</v>
      </c>
      <c r="J280" s="13"/>
      <c r="K280" s="13"/>
      <c r="L280" s="17"/>
      <c r="M280" s="17"/>
      <c r="N280" s="15" t="s">
        <v>17</v>
      </c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 spans="1:31" ht="12.7" customHeight="1">
      <c r="A281" s="11" t="s">
        <v>477</v>
      </c>
      <c r="B281" s="11" t="s">
        <v>478</v>
      </c>
      <c r="C281" s="11" t="str">
        <f t="shared" si="0"/>
        <v>ALIVIAR Av. Primavera 517, Cercado de Lima Perú</v>
      </c>
      <c r="D281" s="12">
        <v>-12.1105839</v>
      </c>
      <c r="E281" s="12">
        <v>-76.987822399999999</v>
      </c>
      <c r="F281" s="11" t="s">
        <v>479</v>
      </c>
      <c r="G281" s="11" t="s">
        <v>480</v>
      </c>
      <c r="H281" s="224" t="str">
        <f>VLOOKUP(G281,Hoja1!$C$3:$E$59,2,FALSE)</f>
        <v>MEDICINA FÍSICA Y REHABILITACIÓN</v>
      </c>
      <c r="I281" s="224" t="str">
        <f>VLOOKUP(G281,Hoja1!$C$3:$E$59,3,FALSE)</f>
        <v>NO APLICA</v>
      </c>
      <c r="J281" s="13"/>
      <c r="K281" s="17" t="s">
        <v>17</v>
      </c>
      <c r="L281" s="17" t="s">
        <v>17</v>
      </c>
      <c r="M281" s="17" t="s">
        <v>17</v>
      </c>
      <c r="N281" s="17" t="s">
        <v>17</v>
      </c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</row>
    <row r="282" spans="1:31" ht="12.7" customHeight="1">
      <c r="A282" s="11" t="s">
        <v>481</v>
      </c>
      <c r="B282" s="11" t="s">
        <v>482</v>
      </c>
      <c r="C282" s="11" t="str">
        <f t="shared" si="0"/>
        <v>FISIOSALUD Av. José Galvez Barrenechea 148, San Isidro  Perú</v>
      </c>
      <c r="D282" s="12">
        <v>-12.0909686</v>
      </c>
      <c r="E282" s="12">
        <v>-77.014326799999907</v>
      </c>
      <c r="F282" s="11" t="s">
        <v>483</v>
      </c>
      <c r="G282" s="11" t="s">
        <v>480</v>
      </c>
      <c r="H282" s="224" t="str">
        <f>VLOOKUP(G282,Hoja1!$C$3:$E$59,2,FALSE)</f>
        <v>MEDICINA FÍSICA Y REHABILITACIÓN</v>
      </c>
      <c r="I282" s="224" t="str">
        <f>VLOOKUP(G282,Hoja1!$C$3:$E$59,3,FALSE)</f>
        <v>NO APLICA</v>
      </c>
      <c r="J282" s="13"/>
      <c r="K282" s="17" t="s">
        <v>17</v>
      </c>
      <c r="L282" s="17" t="s">
        <v>17</v>
      </c>
      <c r="M282" s="17" t="s">
        <v>17</v>
      </c>
      <c r="N282" s="17" t="s">
        <v>17</v>
      </c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 spans="1:31" ht="12.7" customHeight="1">
      <c r="A283" s="11" t="s">
        <v>484</v>
      </c>
      <c r="B283" s="11" t="s">
        <v>485</v>
      </c>
      <c r="C283" s="11" t="str">
        <f t="shared" si="0"/>
        <v>OSI Av. del Pinar 198, Santiago de Surco  Perú</v>
      </c>
      <c r="D283" s="12">
        <v>-12.1113347</v>
      </c>
      <c r="E283" s="12">
        <v>-76.989260599999994</v>
      </c>
      <c r="F283" s="11" t="s">
        <v>486</v>
      </c>
      <c r="G283" s="11" t="s">
        <v>480</v>
      </c>
      <c r="H283" s="224" t="str">
        <f>VLOOKUP(G283,Hoja1!$C$3:$E$59,2,FALSE)</f>
        <v>MEDICINA FÍSICA Y REHABILITACIÓN</v>
      </c>
      <c r="I283" s="224" t="str">
        <f>VLOOKUP(G283,Hoja1!$C$3:$E$59,3,FALSE)</f>
        <v>NO APLICA</v>
      </c>
      <c r="J283" s="13"/>
      <c r="K283" s="15" t="s">
        <v>17</v>
      </c>
      <c r="L283" s="15" t="s">
        <v>17</v>
      </c>
      <c r="M283" s="15" t="s">
        <v>17</v>
      </c>
      <c r="N283" s="15" t="s">
        <v>17</v>
      </c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 spans="1:31" ht="12.7" customHeight="1">
      <c r="A284" s="11" t="s">
        <v>487</v>
      </c>
      <c r="B284" s="11" t="s">
        <v>488</v>
      </c>
      <c r="C284" s="11" t="str">
        <f t="shared" si="0"/>
        <v>REHMED HOME Jiron Cabo Nicolás Gutarra 599, Pueblo Libre Perú</v>
      </c>
      <c r="D284" s="12">
        <v>-12.0821921</v>
      </c>
      <c r="E284" s="12">
        <v>-77.064373199999906</v>
      </c>
      <c r="F284" s="11" t="s">
        <v>489</v>
      </c>
      <c r="G284" s="11" t="s">
        <v>480</v>
      </c>
      <c r="H284" s="224" t="str">
        <f>VLOOKUP(G284,Hoja1!$C$3:$E$59,2,FALSE)</f>
        <v>MEDICINA FÍSICA Y REHABILITACIÓN</v>
      </c>
      <c r="I284" s="224" t="str">
        <f>VLOOKUP(G284,Hoja1!$C$3:$E$59,3,FALSE)</f>
        <v>NO APLICA</v>
      </c>
      <c r="J284" s="13"/>
      <c r="K284" s="17" t="s">
        <v>17</v>
      </c>
      <c r="L284" s="17" t="s">
        <v>17</v>
      </c>
      <c r="M284" s="17" t="s">
        <v>17</v>
      </c>
      <c r="N284" s="17" t="s">
        <v>17</v>
      </c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 spans="1:31" ht="12.7" customHeight="1">
      <c r="A285" s="11" t="s">
        <v>455</v>
      </c>
      <c r="B285" s="11" t="s">
        <v>456</v>
      </c>
      <c r="C285" s="11" t="str">
        <f t="shared" si="0"/>
        <v>CLÍNICA CHACARILLA Av. Primavera 999, San Borja Perú</v>
      </c>
      <c r="D285" s="12">
        <v>-12.1102802</v>
      </c>
      <c r="E285" s="12">
        <v>-76.982142400000001</v>
      </c>
      <c r="F285" s="11" t="s">
        <v>457</v>
      </c>
      <c r="G285" s="11" t="s">
        <v>480</v>
      </c>
      <c r="H285" s="224" t="str">
        <f>VLOOKUP(G285,Hoja1!$C$3:$E$59,2,FALSE)</f>
        <v>MEDICINA FÍSICA Y REHABILITACIÓN</v>
      </c>
      <c r="I285" s="224" t="str">
        <f>VLOOKUP(G285,Hoja1!$C$3:$E$59,3,FALSE)</f>
        <v>NO APLICA</v>
      </c>
      <c r="J285" s="13"/>
      <c r="K285" s="15" t="s">
        <v>17</v>
      </c>
      <c r="L285" s="15" t="s">
        <v>17</v>
      </c>
      <c r="M285" s="15" t="s">
        <v>17</v>
      </c>
      <c r="N285" s="15" t="s">
        <v>17</v>
      </c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 spans="1:31" ht="12.7" customHeight="1">
      <c r="A286" s="11" t="s">
        <v>490</v>
      </c>
      <c r="B286" s="11" t="s">
        <v>491</v>
      </c>
      <c r="C286" s="11" t="str">
        <f t="shared" si="0"/>
        <v>SAINT LUCIE (AREQUIPA) Sanchez Trujillo 103, Arequipa Perú</v>
      </c>
      <c r="D286" s="12">
        <v>-16.406886400000001</v>
      </c>
      <c r="E286" s="12">
        <v>-71.528898999999996</v>
      </c>
      <c r="F286" s="11" t="s">
        <v>492</v>
      </c>
      <c r="G286" s="11" t="s">
        <v>480</v>
      </c>
      <c r="H286" s="224" t="str">
        <f>VLOOKUP(G286,Hoja1!$C$3:$E$59,2,FALSE)</f>
        <v>MEDICINA FÍSICA Y REHABILITACIÓN</v>
      </c>
      <c r="I286" s="224" t="str">
        <f>VLOOKUP(G286,Hoja1!$C$3:$E$59,3,FALSE)</f>
        <v>NO APLICA</v>
      </c>
      <c r="J286" s="13"/>
      <c r="K286" s="17" t="s">
        <v>17</v>
      </c>
      <c r="L286" s="17" t="s">
        <v>17</v>
      </c>
      <c r="M286" s="17" t="s">
        <v>17</v>
      </c>
      <c r="N286" s="17" t="s">
        <v>17</v>
      </c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 spans="1:31" ht="12.7" customHeight="1">
      <c r="A287" s="11" t="s">
        <v>76</v>
      </c>
      <c r="B287" s="11" t="s">
        <v>77</v>
      </c>
      <c r="C287" s="11" t="str">
        <f t="shared" si="0"/>
        <v>CLÍNICA JAVIER PRADO Av. Javier Prado Este 499, San Isidro Perú</v>
      </c>
      <c r="D287" s="12">
        <v>-12.091189099999999</v>
      </c>
      <c r="E287" s="12">
        <v>-77.028458599999993</v>
      </c>
      <c r="F287" s="11" t="s">
        <v>78</v>
      </c>
      <c r="G287" s="11" t="s">
        <v>493</v>
      </c>
      <c r="H287" s="224" t="str">
        <f>VLOOKUP(G287,Hoja1!$C$3:$E$59,2,FALSE)</f>
        <v>INMUNIZACIÓN</v>
      </c>
      <c r="I287" s="224" t="str">
        <f>VLOOKUP(G287,Hoja1!$C$3:$E$59,3,FALSE)</f>
        <v>NO APLICA</v>
      </c>
      <c r="J287" s="13" t="s">
        <v>17</v>
      </c>
      <c r="K287" s="13" t="s">
        <v>17</v>
      </c>
      <c r="L287" s="13" t="s">
        <v>17</v>
      </c>
      <c r="M287" s="13" t="s">
        <v>17</v>
      </c>
      <c r="N287" s="13" t="s">
        <v>17</v>
      </c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</row>
    <row r="288" spans="1:31" ht="12.7" customHeight="1">
      <c r="A288" s="11" t="s">
        <v>270</v>
      </c>
      <c r="B288" s="11" t="s">
        <v>419</v>
      </c>
      <c r="C288" s="11" t="str">
        <f t="shared" si="0"/>
        <v>CLÍNICA PARDO (CUSCO) Av. de La Cultura 710, Cusco Perú</v>
      </c>
      <c r="D288" s="12">
        <v>-13.5218975</v>
      </c>
      <c r="E288" s="12">
        <v>-71.965812299999996</v>
      </c>
      <c r="F288" s="11" t="s">
        <v>420</v>
      </c>
      <c r="G288" s="11" t="s">
        <v>494</v>
      </c>
      <c r="H288" s="224" t="str">
        <f>VLOOKUP(G288,Hoja1!$C$3:$E$59,2,FALSE)</f>
        <v>PROVINCIA</v>
      </c>
      <c r="I288" s="224" t="str">
        <f>VLOOKUP(G288,Hoja1!$C$3:$E$59,3,FALSE)</f>
        <v>A</v>
      </c>
      <c r="J288" s="13" t="s">
        <v>17</v>
      </c>
      <c r="K288" s="13" t="s">
        <v>17</v>
      </c>
      <c r="L288" s="13" t="s">
        <v>17</v>
      </c>
      <c r="M288" s="13" t="s">
        <v>17</v>
      </c>
      <c r="N288" s="13" t="s">
        <v>17</v>
      </c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 spans="1:31" ht="12.7" customHeight="1">
      <c r="A289" s="11" t="s">
        <v>421</v>
      </c>
      <c r="B289" s="11" t="s">
        <v>422</v>
      </c>
      <c r="C289" s="11" t="str">
        <f t="shared" si="0"/>
        <v>CLÍNICA SANNA BELÉN (PIURA) San Cristobal 267, Piura Perú</v>
      </c>
      <c r="D289" s="12">
        <v>-5.1857481999999999</v>
      </c>
      <c r="E289" s="12">
        <v>-80.627798099999893</v>
      </c>
      <c r="F289" s="11" t="s">
        <v>423</v>
      </c>
      <c r="G289" s="11" t="s">
        <v>495</v>
      </c>
      <c r="H289" s="224" t="str">
        <f>VLOOKUP(G289,Hoja1!$C$3:$E$59,2,FALSE)</f>
        <v>PROVINCIA</v>
      </c>
      <c r="I289" s="224" t="str">
        <f>VLOOKUP(G289,Hoja1!$C$3:$E$59,3,FALSE)</f>
        <v>A</v>
      </c>
      <c r="J289" s="13" t="s">
        <v>17</v>
      </c>
      <c r="K289" s="13" t="s">
        <v>17</v>
      </c>
      <c r="L289" s="13" t="s">
        <v>17</v>
      </c>
      <c r="M289" s="13" t="s">
        <v>17</v>
      </c>
      <c r="N289" s="13" t="s">
        <v>17</v>
      </c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 spans="1:31" ht="12.7" customHeight="1">
      <c r="A290" s="11" t="s">
        <v>496</v>
      </c>
      <c r="B290" s="11" t="s">
        <v>497</v>
      </c>
      <c r="C290" s="11" t="str">
        <f t="shared" si="0"/>
        <v>CLÍNICA SANNA SANCHEZ FERRER (TRUJILLO) Av, Los Laureles 436, Trujillo Perú</v>
      </c>
      <c r="D290" s="12">
        <v>-8.13003099999999</v>
      </c>
      <c r="E290" s="12">
        <v>-79.039479599999893</v>
      </c>
      <c r="F290" s="11" t="s">
        <v>498</v>
      </c>
      <c r="G290" s="11" t="s">
        <v>499</v>
      </c>
      <c r="H290" s="224" t="str">
        <f>VLOOKUP(G290,Hoja1!$C$3:$E$59,2,FALSE)</f>
        <v>PROVINCIA</v>
      </c>
      <c r="I290" s="224" t="str">
        <f>VLOOKUP(G290,Hoja1!$C$3:$E$59,3,FALSE)</f>
        <v>B</v>
      </c>
      <c r="J290" s="13" t="s">
        <v>17</v>
      </c>
      <c r="K290" s="13" t="s">
        <v>17</v>
      </c>
      <c r="L290" s="13" t="s">
        <v>17</v>
      </c>
      <c r="M290" s="13" t="s">
        <v>17</v>
      </c>
      <c r="N290" s="13" t="s">
        <v>17</v>
      </c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 spans="1:31" ht="12.7" customHeight="1">
      <c r="A291" s="11" t="s">
        <v>500</v>
      </c>
      <c r="B291" s="11" t="s">
        <v>501</v>
      </c>
      <c r="C291" s="11" t="str">
        <f t="shared" si="0"/>
        <v>CLÍNICA SAN JUAN DE DIOS (AREQUIPA) Av. Ejercito 1020, Cayma Perú</v>
      </c>
      <c r="D291" s="12">
        <v>-16.388230100000001</v>
      </c>
      <c r="E291" s="12">
        <v>-71.550086499999907</v>
      </c>
      <c r="F291" s="11" t="s">
        <v>502</v>
      </c>
      <c r="G291" s="11" t="s">
        <v>503</v>
      </c>
      <c r="H291" s="224" t="str">
        <f>VLOOKUP(G291,Hoja1!$C$3:$E$59,2,FALSE)</f>
        <v>PROVINCIA</v>
      </c>
      <c r="I291" s="224" t="str">
        <f>VLOOKUP(G291,Hoja1!$C$3:$E$59,3,FALSE)</f>
        <v>C</v>
      </c>
      <c r="J291" s="13" t="s">
        <v>17</v>
      </c>
      <c r="K291" s="13" t="s">
        <v>17</v>
      </c>
      <c r="L291" s="13" t="s">
        <v>17</v>
      </c>
      <c r="M291" s="13" t="s">
        <v>17</v>
      </c>
      <c r="N291" s="13" t="s">
        <v>17</v>
      </c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 spans="1:31" ht="12.7" customHeight="1">
      <c r="A292" s="11" t="s">
        <v>504</v>
      </c>
      <c r="B292" s="11" t="s">
        <v>505</v>
      </c>
      <c r="C292" s="11" t="str">
        <f t="shared" si="0"/>
        <v>CLÍNICA AUNA MIRAFLORES (PIURA) Los Dalias, Piura Perú</v>
      </c>
      <c r="D292" s="12">
        <v>-5.1943519999999896</v>
      </c>
      <c r="E292" s="12">
        <v>-80.622578799999999</v>
      </c>
      <c r="F292" s="11" t="s">
        <v>506</v>
      </c>
      <c r="G292" s="11" t="s">
        <v>507</v>
      </c>
      <c r="H292" s="224" t="str">
        <f>VLOOKUP(G292,Hoja1!$C$3:$E$59,2,FALSE)</f>
        <v>PROVINCIA</v>
      </c>
      <c r="I292" s="224" t="str">
        <f>VLOOKUP(G292,Hoja1!$C$3:$E$59,3,FALSE)</f>
        <v>D</v>
      </c>
      <c r="J292" s="13"/>
      <c r="K292" s="13" t="s">
        <v>17</v>
      </c>
      <c r="L292" s="13" t="s">
        <v>17</v>
      </c>
      <c r="M292" s="13" t="s">
        <v>17</v>
      </c>
      <c r="N292" s="13" t="s">
        <v>17</v>
      </c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 spans="1:31" ht="12.7" customHeight="1">
      <c r="A293" s="11" t="s">
        <v>508</v>
      </c>
      <c r="B293" s="11" t="s">
        <v>509</v>
      </c>
      <c r="C293" s="11" t="str">
        <f t="shared" si="0"/>
        <v>CLÍNICA DEL SUR (MOQUEGUA) C. Las Gardenias, Moquegua Perú</v>
      </c>
      <c r="D293" s="12">
        <v>-17.186268500000001</v>
      </c>
      <c r="E293" s="12">
        <v>-70.932720799999998</v>
      </c>
      <c r="F293" s="11" t="s">
        <v>510</v>
      </c>
      <c r="G293" s="11" t="s">
        <v>507</v>
      </c>
      <c r="H293" s="224" t="str">
        <f>VLOOKUP(G293,Hoja1!$C$3:$E$59,2,FALSE)</f>
        <v>PROVINCIA</v>
      </c>
      <c r="I293" s="224" t="str">
        <f>VLOOKUP(G293,Hoja1!$C$3:$E$59,3,FALSE)</f>
        <v>D</v>
      </c>
      <c r="J293" s="13"/>
      <c r="K293" s="13" t="s">
        <v>17</v>
      </c>
      <c r="L293" s="13" t="s">
        <v>17</v>
      </c>
      <c r="M293" s="13" t="s">
        <v>17</v>
      </c>
      <c r="N293" s="13" t="s">
        <v>17</v>
      </c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 spans="1:31" ht="12.7" customHeight="1">
      <c r="A294" s="11" t="s">
        <v>511</v>
      </c>
      <c r="B294" s="11" t="s">
        <v>512</v>
      </c>
      <c r="C294" s="11" t="str">
        <f t="shared" si="0"/>
        <v>CLÍNICA HUÁNUCO (HUÁNUCO) Jirón Constitución 980, Huánuco Perú</v>
      </c>
      <c r="D294" s="12">
        <v>-9.9292224999999998</v>
      </c>
      <c r="E294" s="12">
        <v>-76.235225200000002</v>
      </c>
      <c r="F294" s="14" t="s">
        <v>513</v>
      </c>
      <c r="G294" s="11" t="s">
        <v>507</v>
      </c>
      <c r="H294" s="224" t="str">
        <f>VLOOKUP(G294,Hoja1!$C$3:$E$59,2,FALSE)</f>
        <v>PROVINCIA</v>
      </c>
      <c r="I294" s="224" t="str">
        <f>VLOOKUP(G294,Hoja1!$C$3:$E$59,3,FALSE)</f>
        <v>D</v>
      </c>
      <c r="J294" s="13"/>
      <c r="K294" s="13" t="s">
        <v>17</v>
      </c>
      <c r="L294" s="13" t="s">
        <v>17</v>
      </c>
      <c r="M294" s="13" t="s">
        <v>17</v>
      </c>
      <c r="N294" s="13" t="s">
        <v>17</v>
      </c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</row>
    <row r="295" spans="1:31" ht="12.7" customHeight="1">
      <c r="A295" s="11" t="s">
        <v>514</v>
      </c>
      <c r="B295" s="11" t="s">
        <v>515</v>
      </c>
      <c r="C295" s="11" t="str">
        <f t="shared" si="0"/>
        <v>CLÍNICA LA LUZ (TACNA) Av. Manuel A. Odría 702, Tacna Perú</v>
      </c>
      <c r="D295" s="12">
        <v>-18.022688500000001</v>
      </c>
      <c r="E295" s="12">
        <v>-70.259062900000004</v>
      </c>
      <c r="F295" s="11" t="s">
        <v>516</v>
      </c>
      <c r="G295" s="11" t="s">
        <v>507</v>
      </c>
      <c r="H295" s="224" t="str">
        <f>VLOOKUP(G295,Hoja1!$C$3:$E$59,2,FALSE)</f>
        <v>PROVINCIA</v>
      </c>
      <c r="I295" s="224" t="str">
        <f>VLOOKUP(G295,Hoja1!$C$3:$E$59,3,FALSE)</f>
        <v>D</v>
      </c>
      <c r="J295" s="13"/>
      <c r="K295" s="13" t="s">
        <v>17</v>
      </c>
      <c r="L295" s="13" t="s">
        <v>17</v>
      </c>
      <c r="M295" s="13" t="s">
        <v>17</v>
      </c>
      <c r="N295" s="13" t="s">
        <v>17</v>
      </c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 spans="1:31" ht="12.7" customHeight="1">
      <c r="A296" s="11" t="s">
        <v>517</v>
      </c>
      <c r="B296" s="11" t="s">
        <v>518</v>
      </c>
      <c r="C296" s="11" t="str">
        <f t="shared" si="0"/>
        <v>CLÍNICA LOS CONDES (ICA) Av Conde de Nieva 1043, Ica  Perú</v>
      </c>
      <c r="D296" s="12">
        <v>-14.0798968</v>
      </c>
      <c r="E296" s="12">
        <v>-75.723242399999904</v>
      </c>
      <c r="F296" s="11" t="s">
        <v>519</v>
      </c>
      <c r="G296" s="11" t="s">
        <v>507</v>
      </c>
      <c r="H296" s="224" t="str">
        <f>VLOOKUP(G296,Hoja1!$C$3:$E$59,2,FALSE)</f>
        <v>PROVINCIA</v>
      </c>
      <c r="I296" s="224" t="str">
        <f>VLOOKUP(G296,Hoja1!$C$3:$E$59,3,FALSE)</f>
        <v>D</v>
      </c>
      <c r="J296" s="13"/>
      <c r="K296" s="13" t="s">
        <v>17</v>
      </c>
      <c r="L296" s="13" t="s">
        <v>17</v>
      </c>
      <c r="M296" s="13" t="s">
        <v>17</v>
      </c>
      <c r="N296" s="13" t="s">
        <v>17</v>
      </c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 spans="1:31" ht="12.7" customHeight="1">
      <c r="A297" s="11" t="s">
        <v>520</v>
      </c>
      <c r="B297" s="11" t="s">
        <v>521</v>
      </c>
      <c r="C297" s="11" t="str">
        <f t="shared" si="0"/>
        <v>CLÍNICA LOS FRESNOS (CAJAMARCA) Los Nogales, Cajamarca Perú</v>
      </c>
      <c r="D297" s="12">
        <v>-7.1480636000000004</v>
      </c>
      <c r="E297" s="12">
        <v>-78.514924800000003</v>
      </c>
      <c r="F297" s="11" t="s">
        <v>522</v>
      </c>
      <c r="G297" s="11" t="s">
        <v>507</v>
      </c>
      <c r="H297" s="224" t="str">
        <f>VLOOKUP(G297,Hoja1!$C$3:$E$59,2,FALSE)</f>
        <v>PROVINCIA</v>
      </c>
      <c r="I297" s="224" t="str">
        <f>VLOOKUP(G297,Hoja1!$C$3:$E$59,3,FALSE)</f>
        <v>D</v>
      </c>
      <c r="J297" s="13"/>
      <c r="K297" s="13" t="s">
        <v>17</v>
      </c>
      <c r="L297" s="13" t="s">
        <v>17</v>
      </c>
      <c r="M297" s="13" t="s">
        <v>17</v>
      </c>
      <c r="N297" s="13" t="s">
        <v>17</v>
      </c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 spans="1:31" ht="12.7" customHeight="1">
      <c r="A298" s="11" t="s">
        <v>523</v>
      </c>
      <c r="B298" s="11" t="s">
        <v>524</v>
      </c>
      <c r="C298" s="11" t="str">
        <f t="shared" si="0"/>
        <v>CLÍNICA MATERNO INFANTIL NORTE (TRUJILLO) Av. Manuel Vera Enriquez 777, Trujillo  Perú</v>
      </c>
      <c r="D298" s="12">
        <v>-8.10230449999999</v>
      </c>
      <c r="E298" s="12">
        <v>-79.034724299999993</v>
      </c>
      <c r="F298" s="11" t="s">
        <v>525</v>
      </c>
      <c r="G298" s="11" t="s">
        <v>507</v>
      </c>
      <c r="H298" s="224" t="str">
        <f>VLOOKUP(G298,Hoja1!$C$3:$E$59,2,FALSE)</f>
        <v>PROVINCIA</v>
      </c>
      <c r="I298" s="224" t="str">
        <f>VLOOKUP(G298,Hoja1!$C$3:$E$59,3,FALSE)</f>
        <v>D</v>
      </c>
      <c r="J298" s="13"/>
      <c r="K298" s="13" t="s">
        <v>17</v>
      </c>
      <c r="L298" s="13" t="s">
        <v>17</v>
      </c>
      <c r="M298" s="13" t="s">
        <v>17</v>
      </c>
      <c r="N298" s="13" t="s">
        <v>17</v>
      </c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 spans="1:31" ht="12.7" customHeight="1">
      <c r="A299" s="11" t="s">
        <v>526</v>
      </c>
      <c r="B299" s="11" t="s">
        <v>527</v>
      </c>
      <c r="C299" s="11" t="str">
        <f t="shared" si="0"/>
        <v>CLÍNICA ORTEGA (HUANCAYO) Av. Daniel Alcides Carrion 1124, Huancayo Perú</v>
      </c>
      <c r="D299" s="12">
        <v>-12.070783</v>
      </c>
      <c r="E299" s="12">
        <v>-75.216397000000001</v>
      </c>
      <c r="F299" s="11" t="s">
        <v>528</v>
      </c>
      <c r="G299" s="11" t="s">
        <v>507</v>
      </c>
      <c r="H299" s="224" t="str">
        <f>VLOOKUP(G299,Hoja1!$C$3:$E$59,2,FALSE)</f>
        <v>PROVINCIA</v>
      </c>
      <c r="I299" s="224" t="str">
        <f>VLOOKUP(G299,Hoja1!$C$3:$E$59,3,FALSE)</f>
        <v>D</v>
      </c>
      <c r="J299" s="13"/>
      <c r="K299" s="13" t="s">
        <v>17</v>
      </c>
      <c r="L299" s="13" t="s">
        <v>17</v>
      </c>
      <c r="M299" s="13" t="s">
        <v>17</v>
      </c>
      <c r="N299" s="13" t="s">
        <v>17</v>
      </c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 spans="1:31" ht="12.7" customHeight="1">
      <c r="A300" s="11" t="s">
        <v>529</v>
      </c>
      <c r="B300" s="11" t="s">
        <v>530</v>
      </c>
      <c r="C300" s="11" t="str">
        <f t="shared" si="0"/>
        <v>POLICLÍNICO MEDIC SALUD (APURIMAC) Av. Cristo De Los Andes Perú</v>
      </c>
      <c r="D300" s="12">
        <v>-14.1199735</v>
      </c>
      <c r="E300" s="12">
        <v>-72.250251599999999</v>
      </c>
      <c r="F300" s="19">
        <v>965396807</v>
      </c>
      <c r="G300" s="11" t="s">
        <v>507</v>
      </c>
      <c r="H300" s="224" t="str">
        <f>VLOOKUP(G300,Hoja1!$C$3:$E$59,2,FALSE)</f>
        <v>PROVINCIA</v>
      </c>
      <c r="I300" s="224" t="str">
        <f>VLOOKUP(G300,Hoja1!$C$3:$E$59,3,FALSE)</f>
        <v>D</v>
      </c>
      <c r="J300" s="13"/>
      <c r="K300" s="13" t="s">
        <v>17</v>
      </c>
      <c r="L300" s="13" t="s">
        <v>17</v>
      </c>
      <c r="M300" s="13" t="s">
        <v>17</v>
      </c>
      <c r="N300" s="13" t="s">
        <v>17</v>
      </c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 spans="1:31" ht="12.7" customHeight="1">
      <c r="A301" s="11" t="s">
        <v>531</v>
      </c>
      <c r="B301" s="11" t="s">
        <v>532</v>
      </c>
      <c r="C301" s="11" t="str">
        <f t="shared" si="0"/>
        <v>CLÍNICA SANTA ANA (CAJAMARCA) Jirón Ayacucho 936, Cajamarca  Perú</v>
      </c>
      <c r="D301" s="12">
        <v>-7.1575894</v>
      </c>
      <c r="E301" s="12">
        <v>-78.510899699999996</v>
      </c>
      <c r="F301" s="11" t="s">
        <v>533</v>
      </c>
      <c r="G301" s="11" t="s">
        <v>507</v>
      </c>
      <c r="H301" s="224" t="str">
        <f>VLOOKUP(G301,Hoja1!$C$3:$E$59,2,FALSE)</f>
        <v>PROVINCIA</v>
      </c>
      <c r="I301" s="224" t="str">
        <f>VLOOKUP(G301,Hoja1!$C$3:$E$59,3,FALSE)</f>
        <v>D</v>
      </c>
      <c r="J301" s="13"/>
      <c r="K301" s="13" t="s">
        <v>17</v>
      </c>
      <c r="L301" s="13" t="s">
        <v>17</v>
      </c>
      <c r="M301" s="13" t="s">
        <v>17</v>
      </c>
      <c r="N301" s="13" t="s">
        <v>17</v>
      </c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 spans="1:31" ht="12.7" customHeight="1">
      <c r="A302" s="11" t="s">
        <v>425</v>
      </c>
      <c r="B302" s="11" t="s">
        <v>426</v>
      </c>
      <c r="C302" s="11" t="str">
        <f t="shared" si="0"/>
        <v>CLÍNICA SAN ANTONIO (TRUJILLO) Av. Larco 630, Trujillo Perú</v>
      </c>
      <c r="D302" s="12">
        <v>-8.1203251000000005</v>
      </c>
      <c r="E302" s="12">
        <v>-79.035347399999907</v>
      </c>
      <c r="F302" s="11" t="s">
        <v>427</v>
      </c>
      <c r="G302" s="11" t="s">
        <v>507</v>
      </c>
      <c r="H302" s="224" t="str">
        <f>VLOOKUP(G302,Hoja1!$C$3:$E$59,2,FALSE)</f>
        <v>PROVINCIA</v>
      </c>
      <c r="I302" s="224" t="str">
        <f>VLOOKUP(G302,Hoja1!$C$3:$E$59,3,FALSE)</f>
        <v>D</v>
      </c>
      <c r="J302" s="13"/>
      <c r="K302" s="13" t="s">
        <v>17</v>
      </c>
      <c r="L302" s="13" t="s">
        <v>17</v>
      </c>
      <c r="M302" s="13" t="s">
        <v>17</v>
      </c>
      <c r="N302" s="13" t="s">
        <v>17</v>
      </c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 spans="1:31" ht="12.7" customHeight="1">
      <c r="A303" s="11" t="s">
        <v>534</v>
      </c>
      <c r="B303" s="11" t="s">
        <v>535</v>
      </c>
      <c r="C303" s="11" t="str">
        <f t="shared" si="0"/>
        <v>CLÍNICA SAN JOSÉ (CUSCO) Av. los Incas 1414, Cusco  Perú</v>
      </c>
      <c r="D303" s="12">
        <v>-13.5253718</v>
      </c>
      <c r="E303" s="12">
        <v>-71.955621999999906</v>
      </c>
      <c r="F303" s="11" t="s">
        <v>536</v>
      </c>
      <c r="G303" s="11" t="s">
        <v>507</v>
      </c>
      <c r="H303" s="224" t="str">
        <f>VLOOKUP(G303,Hoja1!$C$3:$E$59,2,FALSE)</f>
        <v>PROVINCIA</v>
      </c>
      <c r="I303" s="224" t="str">
        <f>VLOOKUP(G303,Hoja1!$C$3:$E$59,3,FALSE)</f>
        <v>D</v>
      </c>
      <c r="J303" s="13"/>
      <c r="K303" s="13" t="s">
        <v>17</v>
      </c>
      <c r="L303" s="13" t="s">
        <v>17</v>
      </c>
      <c r="M303" s="13" t="s">
        <v>17</v>
      </c>
      <c r="N303" s="13" t="s">
        <v>17</v>
      </c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 spans="1:31" ht="12.7" customHeight="1">
      <c r="A304" s="11" t="s">
        <v>537</v>
      </c>
      <c r="B304" s="11" t="s">
        <v>538</v>
      </c>
      <c r="C304" s="11" t="str">
        <f t="shared" si="0"/>
        <v>CLÍNICA SAN VICENTE (ICA) 422,, Av de los Maestros, Ica Perú</v>
      </c>
      <c r="D304" s="12">
        <v>-14.070590599999999</v>
      </c>
      <c r="E304" s="12">
        <v>-75.739092999999997</v>
      </c>
      <c r="F304" s="11" t="s">
        <v>539</v>
      </c>
      <c r="G304" s="11" t="s">
        <v>507</v>
      </c>
      <c r="H304" s="224" t="str">
        <f>VLOOKUP(G304,Hoja1!$C$3:$E$59,2,FALSE)</f>
        <v>PROVINCIA</v>
      </c>
      <c r="I304" s="224" t="str">
        <f>VLOOKUP(G304,Hoja1!$C$3:$E$59,3,FALSE)</f>
        <v>D</v>
      </c>
      <c r="J304" s="13"/>
      <c r="K304" s="13" t="s">
        <v>17</v>
      </c>
      <c r="L304" s="13" t="s">
        <v>17</v>
      </c>
      <c r="M304" s="13" t="s">
        <v>17</v>
      </c>
      <c r="N304" s="13" t="s">
        <v>17</v>
      </c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 spans="1:31" ht="12.7" customHeight="1">
      <c r="A305" s="11" t="s">
        <v>540</v>
      </c>
      <c r="B305" s="11" t="s">
        <v>541</v>
      </c>
      <c r="C305" s="11" t="str">
        <f t="shared" si="0"/>
        <v>CLÍNICA TRESA (PIURA) Av. Grau Nro. 108, Talara Perú</v>
      </c>
      <c r="D305" s="12">
        <v>-4.5785558000000002</v>
      </c>
      <c r="E305" s="12">
        <v>-81.275670699999907</v>
      </c>
      <c r="F305" s="11" t="s">
        <v>542</v>
      </c>
      <c r="G305" s="11" t="s">
        <v>507</v>
      </c>
      <c r="H305" s="224" t="str">
        <f>VLOOKUP(G305,Hoja1!$C$3:$E$59,2,FALSE)</f>
        <v>PROVINCIA</v>
      </c>
      <c r="I305" s="224" t="str">
        <f>VLOOKUP(G305,Hoja1!$C$3:$E$59,3,FALSE)</f>
        <v>D</v>
      </c>
      <c r="J305" s="13"/>
      <c r="K305" s="13" t="s">
        <v>17</v>
      </c>
      <c r="L305" s="13" t="s">
        <v>17</v>
      </c>
      <c r="M305" s="13" t="s">
        <v>17</v>
      </c>
      <c r="N305" s="13" t="s">
        <v>17</v>
      </c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 spans="1:31" ht="12.7" customHeight="1">
      <c r="A306" s="11" t="s">
        <v>441</v>
      </c>
      <c r="B306" s="11" t="s">
        <v>442</v>
      </c>
      <c r="C306" s="11" t="str">
        <f t="shared" si="0"/>
        <v>CLÍNICA ANA STAHL (IQUITOS) Av. La Marina 285, Iquitos Perú</v>
      </c>
      <c r="D306" s="12">
        <v>-3.7385915999999999</v>
      </c>
      <c r="E306" s="12">
        <v>-73.241168299999998</v>
      </c>
      <c r="F306" s="11" t="s">
        <v>443</v>
      </c>
      <c r="G306" s="11" t="s">
        <v>543</v>
      </c>
      <c r="H306" s="224" t="str">
        <f>VLOOKUP(G306,Hoja1!$C$3:$E$59,2,FALSE)</f>
        <v>PROVINCIA</v>
      </c>
      <c r="I306" s="224" t="str">
        <f>VLOOKUP(G306,Hoja1!$C$3:$E$59,3,FALSE)</f>
        <v>E</v>
      </c>
      <c r="J306" s="13"/>
      <c r="K306" s="13" t="s">
        <v>17</v>
      </c>
      <c r="L306" s="13" t="s">
        <v>17</v>
      </c>
      <c r="M306" s="13" t="s">
        <v>17</v>
      </c>
      <c r="N306" s="13" t="s">
        <v>17</v>
      </c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 spans="1:31" ht="12.7" customHeight="1">
      <c r="A307" s="11" t="s">
        <v>544</v>
      </c>
      <c r="B307" s="11" t="s">
        <v>358</v>
      </c>
      <c r="C307" s="11" t="str">
        <f t="shared" si="0"/>
        <v>CLÍNICA ABSI (AREQUIPA) Edificio Nasya, Av. Ejercito 101, Yanahuara Perú</v>
      </c>
      <c r="D307" s="12">
        <v>-16.3923208</v>
      </c>
      <c r="E307" s="12">
        <v>-71.540877600000002</v>
      </c>
      <c r="F307" s="11" t="s">
        <v>359</v>
      </c>
      <c r="G307" s="11" t="s">
        <v>543</v>
      </c>
      <c r="H307" s="224" t="str">
        <f>VLOOKUP(G307,Hoja1!$C$3:$E$59,2,FALSE)</f>
        <v>PROVINCIA</v>
      </c>
      <c r="I307" s="224" t="str">
        <f>VLOOKUP(G307,Hoja1!$C$3:$E$59,3,FALSE)</f>
        <v>E</v>
      </c>
      <c r="J307" s="13"/>
      <c r="K307" s="13" t="s">
        <v>17</v>
      </c>
      <c r="L307" s="13" t="s">
        <v>17</v>
      </c>
      <c r="M307" s="13" t="s">
        <v>17</v>
      </c>
      <c r="N307" s="13" t="s">
        <v>17</v>
      </c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 spans="1:31" ht="12.7" customHeight="1">
      <c r="A308" s="11" t="s">
        <v>432</v>
      </c>
      <c r="B308" s="11" t="s">
        <v>433</v>
      </c>
      <c r="C308" s="11" t="str">
        <f t="shared" si="0"/>
        <v>CLÍNICA AUNA SERVIMÉDICOS (CHICLAYO) Manuel María Izaga 621, Chiclayo Perú</v>
      </c>
      <c r="D308" s="12">
        <v>-6.7730845999999998</v>
      </c>
      <c r="E308" s="12">
        <v>-79.839307699999907</v>
      </c>
      <c r="F308" s="11" t="s">
        <v>434</v>
      </c>
      <c r="G308" s="11" t="s">
        <v>543</v>
      </c>
      <c r="H308" s="224" t="str">
        <f>VLOOKUP(G308,Hoja1!$C$3:$E$59,2,FALSE)</f>
        <v>PROVINCIA</v>
      </c>
      <c r="I308" s="224" t="str">
        <f>VLOOKUP(G308,Hoja1!$C$3:$E$59,3,FALSE)</f>
        <v>E</v>
      </c>
      <c r="J308" s="13"/>
      <c r="K308" s="13" t="s">
        <v>17</v>
      </c>
      <c r="L308" s="13" t="s">
        <v>17</v>
      </c>
      <c r="M308" s="13" t="s">
        <v>17</v>
      </c>
      <c r="N308" s="13" t="s">
        <v>17</v>
      </c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 spans="1:31" ht="12.7" customHeight="1">
      <c r="A309" s="11" t="s">
        <v>429</v>
      </c>
      <c r="B309" s="11" t="s">
        <v>430</v>
      </c>
      <c r="C309" s="11" t="str">
        <f t="shared" si="0"/>
        <v>CLÍNICA AUNA VALLESUR (AREQUIPA) La Salle 116, Arequipa Perú</v>
      </c>
      <c r="D309" s="12">
        <v>-16.401202699999999</v>
      </c>
      <c r="E309" s="12">
        <v>-71.525373500000001</v>
      </c>
      <c r="F309" s="11" t="s">
        <v>431</v>
      </c>
      <c r="G309" s="11" t="s">
        <v>543</v>
      </c>
      <c r="H309" s="224" t="str">
        <f>VLOOKUP(G309,Hoja1!$C$3:$E$59,2,FALSE)</f>
        <v>PROVINCIA</v>
      </c>
      <c r="I309" s="224" t="str">
        <f>VLOOKUP(G309,Hoja1!$C$3:$E$59,3,FALSE)</f>
        <v>E</v>
      </c>
      <c r="J309" s="13"/>
      <c r="K309" s="13" t="s">
        <v>17</v>
      </c>
      <c r="L309" s="13" t="s">
        <v>17</v>
      </c>
      <c r="M309" s="13" t="s">
        <v>17</v>
      </c>
      <c r="N309" s="13" t="s">
        <v>17</v>
      </c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 spans="1:31" ht="12.7" customHeight="1">
      <c r="A310" s="11" t="s">
        <v>545</v>
      </c>
      <c r="B310" s="11" t="s">
        <v>546</v>
      </c>
      <c r="C310" s="11" t="str">
        <f t="shared" si="0"/>
        <v>CLÍNICA CARITA FELIZ (PIURA) Jr. Huancavelica Nº 1039, Piura Perú</v>
      </c>
      <c r="D310" s="12">
        <v>-5.1959524999999998</v>
      </c>
      <c r="E310" s="12">
        <v>-80.632214599999998</v>
      </c>
      <c r="F310" s="11" t="s">
        <v>547</v>
      </c>
      <c r="G310" s="11" t="s">
        <v>543</v>
      </c>
      <c r="H310" s="224" t="str">
        <f>VLOOKUP(G310,Hoja1!$C$3:$E$59,2,FALSE)</f>
        <v>PROVINCIA</v>
      </c>
      <c r="I310" s="224" t="str">
        <f>VLOOKUP(G310,Hoja1!$C$3:$E$59,3,FALSE)</f>
        <v>E</v>
      </c>
      <c r="J310" s="13"/>
      <c r="K310" s="13" t="s">
        <v>17</v>
      </c>
      <c r="L310" s="13" t="s">
        <v>17</v>
      </c>
      <c r="M310" s="13" t="s">
        <v>17</v>
      </c>
      <c r="N310" s="13" t="s">
        <v>17</v>
      </c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</row>
    <row r="311" spans="1:31" ht="12.7" customHeight="1">
      <c r="A311" s="11" t="s">
        <v>548</v>
      </c>
      <c r="B311" s="11" t="s">
        <v>549</v>
      </c>
      <c r="C311" s="11" t="str">
        <f t="shared" si="0"/>
        <v>CLÍNICA DEL PACÍFICO (CHICLAYO) Av. José Leonardo Ortiz 420, Chiclayo Perú</v>
      </c>
      <c r="D311" s="12">
        <v>-6.7747522999999896</v>
      </c>
      <c r="E311" s="12">
        <v>-79.845813800000002</v>
      </c>
      <c r="F311" s="11" t="s">
        <v>550</v>
      </c>
      <c r="G311" s="11" t="s">
        <v>543</v>
      </c>
      <c r="H311" s="224" t="str">
        <f>VLOOKUP(G311,Hoja1!$C$3:$E$59,2,FALSE)</f>
        <v>PROVINCIA</v>
      </c>
      <c r="I311" s="224" t="str">
        <f>VLOOKUP(G311,Hoja1!$C$3:$E$59,3,FALSE)</f>
        <v>E</v>
      </c>
      <c r="J311" s="13"/>
      <c r="K311" s="13" t="s">
        <v>17</v>
      </c>
      <c r="L311" s="13" t="s">
        <v>17</v>
      </c>
      <c r="M311" s="13" t="s">
        <v>17</v>
      </c>
      <c r="N311" s="13" t="s">
        <v>17</v>
      </c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</row>
    <row r="312" spans="1:31" ht="12.7" customHeight="1">
      <c r="A312" s="11" t="s">
        <v>551</v>
      </c>
      <c r="B312" s="11" t="s">
        <v>552</v>
      </c>
      <c r="C312" s="11" t="str">
        <f t="shared" si="0"/>
        <v>CLÍNICA ISABEL (TACNA) C. Arica 139, Tacna Perú</v>
      </c>
      <c r="D312" s="12">
        <v>-18.017676600000001</v>
      </c>
      <c r="E312" s="12">
        <v>-70.250562599999995</v>
      </c>
      <c r="F312" s="14" t="s">
        <v>553</v>
      </c>
      <c r="G312" s="11" t="s">
        <v>543</v>
      </c>
      <c r="H312" s="224" t="str">
        <f>VLOOKUP(G312,Hoja1!$C$3:$E$59,2,FALSE)</f>
        <v>PROVINCIA</v>
      </c>
      <c r="I312" s="224" t="str">
        <f>VLOOKUP(G312,Hoja1!$C$3:$E$59,3,FALSE)</f>
        <v>E</v>
      </c>
      <c r="J312" s="13"/>
      <c r="K312" s="13" t="s">
        <v>17</v>
      </c>
      <c r="L312" s="13" t="s">
        <v>17</v>
      </c>
      <c r="M312" s="13" t="s">
        <v>17</v>
      </c>
      <c r="N312" s="13" t="s">
        <v>17</v>
      </c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</row>
    <row r="313" spans="1:31" ht="12.7" customHeight="1">
      <c r="A313" s="11" t="s">
        <v>554</v>
      </c>
      <c r="B313" s="11" t="s">
        <v>555</v>
      </c>
      <c r="C313" s="11" t="str">
        <f t="shared" si="0"/>
        <v>CLÍNICA METROPOLITANA (CHICLAYO) Manuel María Izaga 154, Chiclayo Perú</v>
      </c>
      <c r="D313" s="12">
        <v>-6.7731846000000004</v>
      </c>
      <c r="E313" s="12">
        <v>-79.843219899999994</v>
      </c>
      <c r="F313" s="11" t="s">
        <v>556</v>
      </c>
      <c r="G313" s="11" t="s">
        <v>543</v>
      </c>
      <c r="H313" s="224" t="str">
        <f>VLOOKUP(G313,Hoja1!$C$3:$E$59,2,FALSE)</f>
        <v>PROVINCIA</v>
      </c>
      <c r="I313" s="224" t="str">
        <f>VLOOKUP(G313,Hoja1!$C$3:$E$59,3,FALSE)</f>
        <v>E</v>
      </c>
      <c r="J313" s="13"/>
      <c r="K313" s="13" t="s">
        <v>17</v>
      </c>
      <c r="L313" s="13" t="s">
        <v>17</v>
      </c>
      <c r="M313" s="13" t="s">
        <v>17</v>
      </c>
      <c r="N313" s="13" t="s">
        <v>17</v>
      </c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</row>
    <row r="314" spans="1:31" ht="12.7" customHeight="1">
      <c r="A314" s="11" t="s">
        <v>557</v>
      </c>
      <c r="B314" s="11" t="s">
        <v>558</v>
      </c>
      <c r="C314" s="11" t="str">
        <f t="shared" si="0"/>
        <v>CLÍNICA SAN PABLO LA MERCED (TRUJILLO) Av. Húsares de Junín 690 Urb. La Merced, Trujillo Perú</v>
      </c>
      <c r="D314" s="12">
        <v>-8.1219894999999998</v>
      </c>
      <c r="E314" s="12">
        <v>-79.034348699999995</v>
      </c>
      <c r="F314" s="11" t="s">
        <v>559</v>
      </c>
      <c r="G314" s="11" t="s">
        <v>543</v>
      </c>
      <c r="H314" s="224" t="str">
        <f>VLOOKUP(G314,Hoja1!$C$3:$E$59,2,FALSE)</f>
        <v>PROVINCIA</v>
      </c>
      <c r="I314" s="224" t="str">
        <f>VLOOKUP(G314,Hoja1!$C$3:$E$59,3,FALSE)</f>
        <v>E</v>
      </c>
      <c r="J314" s="13"/>
      <c r="K314" s="13" t="s">
        <v>17</v>
      </c>
      <c r="L314" s="13" t="s">
        <v>17</v>
      </c>
      <c r="M314" s="13" t="s">
        <v>17</v>
      </c>
      <c r="N314" s="13" t="s">
        <v>17</v>
      </c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</row>
    <row r="315" spans="1:31" ht="12.7" customHeight="1">
      <c r="A315" s="11" t="s">
        <v>438</v>
      </c>
      <c r="B315" s="11" t="s">
        <v>439</v>
      </c>
      <c r="C315" s="11" t="str">
        <f t="shared" si="0"/>
        <v>CLÍNICA SAN PEDRO (CHIMBOTE) Manuel Villavicencio 479, Chimbote Perú</v>
      </c>
      <c r="D315" s="12">
        <v>-9.0735688999999997</v>
      </c>
      <c r="E315" s="12">
        <v>-78.592786899999993</v>
      </c>
      <c r="F315" s="11" t="s">
        <v>440</v>
      </c>
      <c r="G315" s="11" t="s">
        <v>543</v>
      </c>
      <c r="H315" s="224" t="str">
        <f>VLOOKUP(G315,Hoja1!$C$3:$E$59,2,FALSE)</f>
        <v>PROVINCIA</v>
      </c>
      <c r="I315" s="224" t="str">
        <f>VLOOKUP(G315,Hoja1!$C$3:$E$59,3,FALSE)</f>
        <v>E</v>
      </c>
      <c r="J315" s="13"/>
      <c r="K315" s="13" t="s">
        <v>17</v>
      </c>
      <c r="L315" s="13" t="s">
        <v>17</v>
      </c>
      <c r="M315" s="13" t="s">
        <v>17</v>
      </c>
      <c r="N315" s="13" t="s">
        <v>17</v>
      </c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</row>
    <row r="316" spans="1:31" ht="12.7" customHeight="1">
      <c r="A316" s="11" t="s">
        <v>560</v>
      </c>
      <c r="B316" s="11" t="s">
        <v>436</v>
      </c>
      <c r="C316" s="11" t="str">
        <f t="shared" si="0"/>
        <v>CLÍNICA SANTA MARÍA (CHIMBOTE) Jr. Elías Aguirre #761, Chimbote Perú</v>
      </c>
      <c r="D316" s="12">
        <v>-9.0708339000000002</v>
      </c>
      <c r="E316" s="12">
        <v>-78.590926600000003</v>
      </c>
      <c r="F316" s="11" t="s">
        <v>437</v>
      </c>
      <c r="G316" s="11" t="s">
        <v>543</v>
      </c>
      <c r="H316" s="224" t="str">
        <f>VLOOKUP(G316,Hoja1!$C$3:$E$59,2,FALSE)</f>
        <v>PROVINCIA</v>
      </c>
      <c r="I316" s="224" t="str">
        <f>VLOOKUP(G316,Hoja1!$C$3:$E$59,3,FALSE)</f>
        <v>E</v>
      </c>
      <c r="J316" s="13"/>
      <c r="K316" s="13" t="s">
        <v>17</v>
      </c>
      <c r="L316" s="13" t="s">
        <v>17</v>
      </c>
      <c r="M316" s="13" t="s">
        <v>17</v>
      </c>
      <c r="N316" s="13" t="s">
        <v>17</v>
      </c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</row>
    <row r="317" spans="1:31" ht="12.7" customHeight="1">
      <c r="A317" s="11" t="s">
        <v>465</v>
      </c>
      <c r="B317" s="11" t="s">
        <v>462</v>
      </c>
      <c r="C317" s="11" t="str">
        <f t="shared" si="0"/>
        <v>CENTRO MÉDICO GARCÍA BRAGAGNINI (AREQUIPA) Av. Trinidad Morán M-12, Arequipa Perú</v>
      </c>
      <c r="D317" s="12">
        <v>-16.391916999999999</v>
      </c>
      <c r="E317" s="12">
        <v>-71.548499699999994</v>
      </c>
      <c r="F317" s="11" t="s">
        <v>463</v>
      </c>
      <c r="G317" s="11" t="s">
        <v>561</v>
      </c>
      <c r="H317" s="224" t="str">
        <f>VLOOKUP(G317,Hoja1!$C$3:$E$59,2,FALSE)</f>
        <v>PROVINCIA</v>
      </c>
      <c r="I317" s="224" t="str">
        <f>VLOOKUP(G317,Hoja1!$C$3:$E$59,3,FALSE)</f>
        <v>F</v>
      </c>
      <c r="J317" s="13"/>
      <c r="K317" s="13" t="s">
        <v>17</v>
      </c>
      <c r="L317" s="13" t="s">
        <v>17</v>
      </c>
      <c r="M317" s="13" t="s">
        <v>17</v>
      </c>
      <c r="N317" s="13" t="s">
        <v>17</v>
      </c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</row>
    <row r="318" spans="1:31" ht="12.7" customHeight="1">
      <c r="A318" s="11" t="s">
        <v>562</v>
      </c>
      <c r="B318" s="11" t="s">
        <v>563</v>
      </c>
      <c r="C318" s="11" t="str">
        <f t="shared" si="0"/>
        <v>CLÍNICA PROMEDIC (TACNA) Prolongacion Blondell 449, Tacna Perú</v>
      </c>
      <c r="D318" s="12">
        <v>-18.017349100000001</v>
      </c>
      <c r="E318" s="12">
        <v>-70.2569771</v>
      </c>
      <c r="F318" s="11" t="s">
        <v>564</v>
      </c>
      <c r="G318" s="11" t="s">
        <v>561</v>
      </c>
      <c r="H318" s="224" t="str">
        <f>VLOOKUP(G318,Hoja1!$C$3:$E$59,2,FALSE)</f>
        <v>PROVINCIA</v>
      </c>
      <c r="I318" s="224" t="str">
        <f>VLOOKUP(G318,Hoja1!$C$3:$E$59,3,FALSE)</f>
        <v>F</v>
      </c>
      <c r="J318" s="13"/>
      <c r="K318" s="13" t="s">
        <v>17</v>
      </c>
      <c r="L318" s="13" t="s">
        <v>17</v>
      </c>
      <c r="M318" s="13" t="s">
        <v>17</v>
      </c>
      <c r="N318" s="13" t="s">
        <v>17</v>
      </c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 spans="1:31" ht="12.7" customHeight="1">
      <c r="A319" s="11" t="s">
        <v>565</v>
      </c>
      <c r="B319" s="11" t="s">
        <v>566</v>
      </c>
      <c r="C319" s="11" t="str">
        <f t="shared" si="0"/>
        <v>CLÍNICA AREQUIPA (AREQUIPA) Esquina Puente Grau con, Bolognesi S/N, Arequipa Perú</v>
      </c>
      <c r="D319" s="12">
        <v>-16.392223600000001</v>
      </c>
      <c r="E319" s="12">
        <v>-71.539967799999999</v>
      </c>
      <c r="F319" s="11" t="s">
        <v>567</v>
      </c>
      <c r="G319" s="11" t="s">
        <v>561</v>
      </c>
      <c r="H319" s="224" t="str">
        <f>VLOOKUP(G319,Hoja1!$C$3:$E$59,2,FALSE)</f>
        <v>PROVINCIA</v>
      </c>
      <c r="I319" s="224" t="str">
        <f>VLOOKUP(G319,Hoja1!$C$3:$E$59,3,FALSE)</f>
        <v>F</v>
      </c>
      <c r="J319" s="13"/>
      <c r="K319" s="13" t="s">
        <v>17</v>
      </c>
      <c r="L319" s="13" t="s">
        <v>17</v>
      </c>
      <c r="M319" s="13" t="s">
        <v>17</v>
      </c>
      <c r="N319" s="13" t="s">
        <v>17</v>
      </c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 spans="1:31" ht="12.7" customHeight="1">
      <c r="A320" s="11" t="s">
        <v>568</v>
      </c>
      <c r="B320" s="11" t="s">
        <v>569</v>
      </c>
      <c r="C320" s="11" t="str">
        <f t="shared" si="0"/>
        <v>CLÍNICA AUNA CAMINO REAL (TRUJILLO) Jr. Bolognesi 565 Ref. A 01 Cuadra de, Trujillo Perú</v>
      </c>
      <c r="D320" s="12">
        <v>-8.1140746000000004</v>
      </c>
      <c r="E320" s="12">
        <v>-79.028770899999998</v>
      </c>
      <c r="F320" s="11" t="s">
        <v>570</v>
      </c>
      <c r="G320" s="11" t="s">
        <v>561</v>
      </c>
      <c r="H320" s="224" t="str">
        <f>VLOOKUP(G320,Hoja1!$C$3:$E$59,2,FALSE)</f>
        <v>PROVINCIA</v>
      </c>
      <c r="I320" s="224" t="str">
        <f>VLOOKUP(G320,Hoja1!$C$3:$E$59,3,FALSE)</f>
        <v>F</v>
      </c>
      <c r="J320" s="13"/>
      <c r="K320" s="13" t="s">
        <v>17</v>
      </c>
      <c r="L320" s="13" t="s">
        <v>17</v>
      </c>
      <c r="M320" s="13" t="s">
        <v>17</v>
      </c>
      <c r="N320" s="13" t="s">
        <v>17</v>
      </c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 spans="1:31" ht="12.7" customHeight="1">
      <c r="A321" s="11" t="s">
        <v>571</v>
      </c>
      <c r="B321" s="11" t="s">
        <v>572</v>
      </c>
      <c r="C321" s="11" t="str">
        <f t="shared" si="0"/>
        <v>CLÍNICA MONTE CARMELO (AREQUIPA) Calle Francisco, Gomez De La Torre 119, Arequipa Perú</v>
      </c>
      <c r="D321" s="12">
        <v>-16.4018047</v>
      </c>
      <c r="E321" s="12">
        <v>-71.522347799999906</v>
      </c>
      <c r="F321" s="11" t="s">
        <v>573</v>
      </c>
      <c r="G321" s="11" t="s">
        <v>561</v>
      </c>
      <c r="H321" s="224" t="str">
        <f>VLOOKUP(G321,Hoja1!$C$3:$E$59,2,FALSE)</f>
        <v>PROVINCIA</v>
      </c>
      <c r="I321" s="224" t="str">
        <f>VLOOKUP(G321,Hoja1!$C$3:$E$59,3,FALSE)</f>
        <v>F</v>
      </c>
      <c r="J321" s="13"/>
      <c r="K321" s="13" t="s">
        <v>17</v>
      </c>
      <c r="L321" s="13" t="s">
        <v>17</v>
      </c>
      <c r="M321" s="13" t="s">
        <v>17</v>
      </c>
      <c r="N321" s="13" t="s">
        <v>17</v>
      </c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 spans="1:31" ht="12.7" customHeight="1">
      <c r="A322" s="11" t="s">
        <v>574</v>
      </c>
      <c r="B322" s="11" t="s">
        <v>575</v>
      </c>
      <c r="C322" s="11" t="str">
        <f t="shared" si="0"/>
        <v>CLÍNICA PERUANO AMERICANA (TRUJILLO) Av. Mansiche 810, Trujillo Perú</v>
      </c>
      <c r="D322" s="12">
        <v>-8.1036717999999901</v>
      </c>
      <c r="E322" s="12">
        <v>-79.036800799999995</v>
      </c>
      <c r="F322" s="11" t="s">
        <v>576</v>
      </c>
      <c r="G322" s="11" t="s">
        <v>561</v>
      </c>
      <c r="H322" s="224" t="str">
        <f>VLOOKUP(G322,Hoja1!$C$3:$E$59,2,FALSE)</f>
        <v>PROVINCIA</v>
      </c>
      <c r="I322" s="224" t="str">
        <f>VLOOKUP(G322,Hoja1!$C$3:$E$59,3,FALSE)</f>
        <v>F</v>
      </c>
      <c r="J322" s="13"/>
      <c r="K322" s="13" t="s">
        <v>17</v>
      </c>
      <c r="L322" s="13" t="s">
        <v>17</v>
      </c>
      <c r="M322" s="13" t="s">
        <v>17</v>
      </c>
      <c r="N322" s="13" t="s">
        <v>17</v>
      </c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 spans="1:31" ht="12.7" customHeight="1">
      <c r="A323" s="11" t="s">
        <v>577</v>
      </c>
      <c r="B323" s="11" t="s">
        <v>578</v>
      </c>
      <c r="C323" s="11" t="str">
        <f t="shared" si="0"/>
        <v>CLÍNICA MAC SALUD (CUSCO) Av. La Cultura N° 1410 Perú</v>
      </c>
      <c r="D323" s="12">
        <v>-13.524812499999999</v>
      </c>
      <c r="E323" s="12">
        <v>-71.955312499999906</v>
      </c>
      <c r="F323" s="11" t="s">
        <v>579</v>
      </c>
      <c r="G323" s="11" t="s">
        <v>580</v>
      </c>
      <c r="H323" s="224" t="str">
        <f>VLOOKUP(G323,Hoja1!$C$3:$E$59,2,FALSE)</f>
        <v>PROVINCIA</v>
      </c>
      <c r="I323" s="224" t="str">
        <f>VLOOKUP(G323,Hoja1!$C$3:$E$59,3,FALSE)</f>
        <v>G</v>
      </c>
      <c r="J323" s="13"/>
      <c r="K323" s="13" t="s">
        <v>17</v>
      </c>
      <c r="L323" s="13" t="s">
        <v>17</v>
      </c>
      <c r="M323" s="13" t="s">
        <v>17</v>
      </c>
      <c r="N323" s="13" t="s">
        <v>17</v>
      </c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 spans="1:31" ht="12.7" customHeight="1">
      <c r="A324" s="11" t="s">
        <v>581</v>
      </c>
      <c r="B324" s="11" t="s">
        <v>582</v>
      </c>
      <c r="C324" s="11" t="str">
        <f t="shared" si="0"/>
        <v>CLÍNICA SAN PABLO (AREQUIPA) Av. Metropolitana, esquina con Calle 7 Urb. Teresa de Jesús, Cerro Colorado Perú</v>
      </c>
      <c r="D324" s="12">
        <v>-16.386671400000001</v>
      </c>
      <c r="E324" s="12">
        <v>-71.556989000000002</v>
      </c>
      <c r="F324" s="11" t="s">
        <v>583</v>
      </c>
      <c r="G324" s="11" t="s">
        <v>580</v>
      </c>
      <c r="H324" s="224" t="str">
        <f>VLOOKUP(G324,Hoja1!$C$3:$E$59,2,FALSE)</f>
        <v>PROVINCIA</v>
      </c>
      <c r="I324" s="224" t="str">
        <f>VLOOKUP(G324,Hoja1!$C$3:$E$59,3,FALSE)</f>
        <v>G</v>
      </c>
      <c r="J324" s="13"/>
      <c r="K324" s="13" t="s">
        <v>17</v>
      </c>
      <c r="L324" s="13" t="s">
        <v>17</v>
      </c>
      <c r="M324" s="13" t="s">
        <v>17</v>
      </c>
      <c r="N324" s="13" t="s">
        <v>17</v>
      </c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</row>
    <row r="325" spans="1:31" ht="12.7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 spans="1:31" ht="12.7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 spans="1:31" ht="12.7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 spans="1:31" ht="12.7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 spans="1:31" ht="12.7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 spans="1:31" ht="12.7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 spans="1:31" ht="12.7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 spans="1:31" ht="12.7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</row>
    <row r="333" spans="1:31" ht="12.7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 spans="1:31" ht="12.7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 spans="1:31" ht="12.7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 spans="1:31" ht="12.7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 spans="1:31" ht="12.7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</row>
    <row r="338" spans="1:31" ht="12.7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 spans="1:31" ht="12.7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 spans="1:31" ht="12.7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 spans="1:31" ht="12.7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 spans="1:31" ht="12.7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 spans="1:31" ht="12.7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 spans="1:31" ht="12.7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 spans="1:31" ht="12.7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</row>
    <row r="346" spans="1:31" ht="12.7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 spans="1:31" ht="12.7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 spans="1:31" ht="12.7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 spans="1:31" ht="12.7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 spans="1:31" ht="12.7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 spans="1:31" ht="12.7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 spans="1:31" ht="12.7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</row>
    <row r="353" spans="1:31" ht="12.7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 spans="1:31" ht="12.7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 spans="1:31" ht="12.7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 spans="1:31" ht="12.7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 spans="1:31" ht="12.7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 spans="1:31" ht="12.7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 spans="1:31" ht="12.7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</row>
    <row r="360" spans="1:31" ht="12.7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 spans="1:31" ht="12.7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 spans="1:31" ht="12.7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 spans="1:31" ht="12.7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 spans="1:31" ht="12.7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 spans="1:31" ht="12.7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 spans="1:31" ht="12.7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 spans="1:31" ht="12.7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 spans="1:31" ht="12.7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 spans="1:31" ht="12.7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 spans="1:31" ht="12.7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 spans="1:31" ht="12.7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 spans="1:31" ht="12.7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</row>
    <row r="373" spans="1:31" ht="12.7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 spans="1:31" ht="12.7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 spans="1:31" ht="12.7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 spans="1:31" ht="12.7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 spans="1:31" ht="12.7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 spans="1:31" ht="12.7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 spans="1:31" ht="12.7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</row>
    <row r="380" spans="1:31" ht="12.7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 spans="1:31" ht="12.7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 spans="1:31" ht="12.7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 spans="1:31" ht="12.7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 spans="1:31" ht="12.7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 spans="1:31" ht="12.7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 spans="1:31" ht="12.7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 spans="1:31" ht="12.7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</row>
    <row r="388" spans="1:31" ht="12.7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 spans="1:31" ht="12.7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</row>
    <row r="390" spans="1:31" ht="12.7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 spans="1:31" ht="12.7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 spans="1:31" ht="12.7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 spans="1:31" ht="12.7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 spans="1:31" ht="12.7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 spans="1:31" ht="12.7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 spans="1:31" ht="12.7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</row>
    <row r="397" spans="1:31" ht="12.7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 spans="1:31" ht="12.7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 spans="1:31" ht="12.7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 spans="1:31" ht="12.7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 spans="1:31" ht="12.7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 spans="1:31" ht="12.7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</row>
    <row r="403" spans="1:31" ht="12.7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 spans="1:31" ht="12.7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 spans="1:31" ht="12.7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 spans="1:31" ht="12.7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 spans="1:31" ht="12.7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 spans="1:31" ht="12.7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 spans="1:31" ht="12.7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 spans="1:31" ht="12.7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 spans="1:31" ht="12.7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 spans="1:31" ht="12.7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 spans="1:31" ht="12.7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 spans="1:31" ht="12.7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</row>
    <row r="415" spans="1:31" ht="12.7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 spans="1:31" ht="12.7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 spans="1:31" ht="12.7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</row>
    <row r="418" spans="1:31" ht="12.7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</row>
    <row r="419" spans="1:31" ht="12.7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</row>
    <row r="420" spans="1:31" ht="12.7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</row>
    <row r="421" spans="1:31" ht="12.7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</row>
    <row r="422" spans="1:31" ht="12.7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</row>
    <row r="423" spans="1:31" ht="12.7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</row>
    <row r="424" spans="1:31" ht="12.7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</row>
    <row r="425" spans="1:31" ht="12.7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</row>
    <row r="426" spans="1:31" ht="12.7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</row>
    <row r="427" spans="1:31" ht="12.7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</row>
    <row r="428" spans="1:31" ht="12.7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</row>
    <row r="429" spans="1:31" ht="12.7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 spans="1:31" ht="12.7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</row>
    <row r="431" spans="1:31" ht="12.7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</row>
    <row r="432" spans="1:31" ht="12.7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</row>
    <row r="433" spans="1:31" ht="12.7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</row>
    <row r="434" spans="1:31" ht="12.7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</row>
    <row r="435" spans="1:31" ht="12.7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</row>
    <row r="436" spans="1:31" ht="12.7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</row>
    <row r="437" spans="1:31" ht="12.7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</row>
    <row r="438" spans="1:31" ht="12.7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</row>
    <row r="439" spans="1:31" ht="12.7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</row>
    <row r="440" spans="1:31" ht="12.7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</row>
    <row r="441" spans="1:31" ht="12.7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</row>
    <row r="442" spans="1:31" ht="12.7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</row>
    <row r="443" spans="1:31" ht="12.7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</row>
    <row r="444" spans="1:31" ht="12.7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</row>
    <row r="445" spans="1:31" ht="12.7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</row>
    <row r="446" spans="1:31" ht="12.7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</row>
    <row r="447" spans="1:31" ht="12.7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</row>
    <row r="448" spans="1:31" ht="12.7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</row>
    <row r="449" spans="1:31" ht="12.7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</row>
    <row r="450" spans="1:31" ht="12.7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</row>
    <row r="451" spans="1:31" ht="12.7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</row>
    <row r="452" spans="1:31" ht="12.7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</row>
    <row r="453" spans="1:31" ht="12.7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</row>
    <row r="454" spans="1:31" ht="12.7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</row>
    <row r="455" spans="1:31" ht="12.7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</row>
    <row r="456" spans="1:31" ht="12.7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</row>
    <row r="457" spans="1:31" ht="12.7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</row>
    <row r="458" spans="1:31" ht="12.7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</row>
    <row r="459" spans="1:31" ht="12.7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</row>
    <row r="460" spans="1:31" ht="12.7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</row>
    <row r="461" spans="1:31" ht="12.7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</row>
    <row r="462" spans="1:31" ht="12.7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</row>
    <row r="463" spans="1:31" ht="12.7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</row>
    <row r="464" spans="1:31" ht="12.7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</row>
    <row r="465" spans="1:31" ht="12.7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</row>
    <row r="466" spans="1:31" ht="12.7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</row>
    <row r="467" spans="1:31" ht="12.7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</row>
    <row r="468" spans="1:31" ht="12.7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</row>
    <row r="469" spans="1:31" ht="12.7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</row>
    <row r="470" spans="1:31" ht="12.7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</row>
    <row r="471" spans="1:31" ht="12.7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</row>
    <row r="472" spans="1:31" ht="12.7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</row>
    <row r="473" spans="1:31" ht="12.7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</row>
    <row r="474" spans="1:31" ht="12.7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</row>
    <row r="475" spans="1:31" ht="12.7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</row>
    <row r="476" spans="1:31" ht="12.7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</row>
    <row r="477" spans="1:31" ht="12.7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</row>
    <row r="478" spans="1:31" ht="12.7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</row>
    <row r="479" spans="1:31" ht="12.7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</row>
    <row r="480" spans="1:31" ht="12.7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</row>
    <row r="481" spans="1:31" ht="12.7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</row>
    <row r="482" spans="1:31" ht="12.7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</row>
    <row r="483" spans="1:31" ht="12.7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</row>
    <row r="484" spans="1:31" ht="12.7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</row>
    <row r="485" spans="1:31" ht="12.7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</row>
    <row r="486" spans="1:31" ht="12.7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 spans="1:31" ht="12.7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 spans="1:31" ht="12.7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 spans="1:31" ht="12.7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 spans="1:31" ht="12.7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 spans="1:31" ht="12.7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 spans="1:31" ht="12.7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 spans="1:31" ht="12.7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</row>
    <row r="494" spans="1:31" ht="12.7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 spans="1:31" ht="12.7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</row>
    <row r="496" spans="1:31" ht="12.7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</row>
    <row r="497" spans="1:31" ht="12.7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</row>
    <row r="498" spans="1:31" ht="12.7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</row>
    <row r="499" spans="1:31" ht="12.7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</row>
    <row r="500" spans="1:31" ht="12.7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</row>
    <row r="501" spans="1:31" ht="12.7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</row>
    <row r="502" spans="1:31" ht="12.7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</row>
    <row r="503" spans="1:31" ht="12.7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</row>
    <row r="504" spans="1:31" ht="12.7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</row>
    <row r="505" spans="1:31" ht="12.7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</row>
    <row r="506" spans="1:31" ht="12.7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</row>
    <row r="507" spans="1:31" ht="12.7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</row>
    <row r="508" spans="1:31" ht="12.7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</row>
    <row r="509" spans="1:31" ht="12.7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</row>
    <row r="510" spans="1:31" ht="12.7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</row>
    <row r="511" spans="1:31" ht="12.7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</row>
    <row r="512" spans="1:31" ht="12.7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</row>
    <row r="513" spans="1:31" ht="12.7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</row>
    <row r="514" spans="1:31" ht="12.7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</row>
    <row r="515" spans="1:31" ht="12.7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</row>
    <row r="516" spans="1:31" ht="12.7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</row>
    <row r="517" spans="1:31" ht="12.7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</row>
    <row r="518" spans="1:31" ht="12.7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</row>
    <row r="519" spans="1:31" ht="12.7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</row>
    <row r="520" spans="1:31" ht="12.7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</row>
    <row r="521" spans="1:31" ht="12.7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</row>
    <row r="522" spans="1:31" ht="12.7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</row>
    <row r="523" spans="1:31" ht="12.7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</row>
    <row r="524" spans="1:31" ht="12.7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</row>
    <row r="525" spans="1:31" ht="12.7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</row>
    <row r="526" spans="1:31" ht="12.7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</row>
    <row r="527" spans="1:31" ht="12.7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</row>
    <row r="528" spans="1:31" ht="12.7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</row>
    <row r="529" spans="1:31" ht="12.7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</row>
    <row r="530" spans="1:31" ht="12.7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</row>
    <row r="531" spans="1:31" ht="12.7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</row>
    <row r="532" spans="1:31" ht="12.7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</row>
    <row r="533" spans="1:31" ht="12.7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</row>
    <row r="534" spans="1:31" ht="12.7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</row>
    <row r="535" spans="1:31" ht="12.7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</row>
    <row r="536" spans="1:31" ht="12.7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</row>
    <row r="537" spans="1:31" ht="12.7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</row>
    <row r="538" spans="1:31" ht="12.7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</row>
    <row r="539" spans="1:31" ht="12.7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</row>
    <row r="540" spans="1:31" ht="12.7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</row>
    <row r="541" spans="1:31" ht="12.7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</row>
    <row r="542" spans="1:31" ht="12.7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</row>
    <row r="543" spans="1:31" ht="12.7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</row>
    <row r="544" spans="1:31" ht="12.7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</row>
    <row r="545" spans="1:31" ht="12.7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</row>
    <row r="546" spans="1:31" ht="12.7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</row>
    <row r="547" spans="1:31" ht="12.7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</row>
    <row r="548" spans="1:31" ht="12.7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</row>
    <row r="549" spans="1:31" ht="12.7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</row>
    <row r="550" spans="1:31" ht="12.7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</row>
    <row r="551" spans="1:31" ht="12.7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</row>
    <row r="552" spans="1:31" ht="12.7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</row>
    <row r="553" spans="1:31" ht="12.7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</row>
    <row r="554" spans="1:31" ht="12.7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</row>
    <row r="555" spans="1:31" ht="12.7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</row>
    <row r="556" spans="1:31" ht="12.7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</row>
    <row r="557" spans="1:31" ht="12.7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</row>
    <row r="558" spans="1:31" ht="12.7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</row>
    <row r="559" spans="1:31" ht="12.7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</row>
    <row r="560" spans="1:31" ht="12.7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</row>
    <row r="561" spans="1:31" ht="12.7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</row>
    <row r="562" spans="1:31" ht="12.7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</row>
    <row r="563" spans="1:31" ht="12.7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</row>
    <row r="564" spans="1:31" ht="12.7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</row>
    <row r="565" spans="1:31" ht="12.7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</row>
    <row r="566" spans="1:31" ht="12.7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</row>
    <row r="567" spans="1:31" ht="12.7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</row>
    <row r="568" spans="1:31" ht="12.7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</row>
    <row r="569" spans="1:31" ht="12.7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</row>
    <row r="570" spans="1:31" ht="12.7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</row>
    <row r="571" spans="1:31" ht="12.7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</row>
    <row r="572" spans="1:31" ht="12.7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</row>
    <row r="573" spans="1:31" ht="12.7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</row>
    <row r="574" spans="1:31" ht="12.7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</row>
    <row r="575" spans="1:31" ht="12.7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</row>
    <row r="576" spans="1:31" ht="12.7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</row>
    <row r="577" spans="1:31" ht="12.7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</row>
    <row r="578" spans="1:31" ht="12.7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</row>
    <row r="579" spans="1:31" ht="12.7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</row>
    <row r="580" spans="1:31" ht="12.7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</row>
    <row r="581" spans="1:31" ht="12.7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</row>
    <row r="582" spans="1:31" ht="12.7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</row>
    <row r="583" spans="1:31" ht="12.7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</row>
    <row r="584" spans="1:31" ht="12.7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</row>
    <row r="585" spans="1:31" ht="12.7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</row>
    <row r="586" spans="1:31" ht="12.7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</row>
    <row r="587" spans="1:31" ht="12.7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</row>
    <row r="588" spans="1:31" ht="12.7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</row>
    <row r="589" spans="1:31" ht="12.7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</row>
    <row r="590" spans="1:31" ht="12.7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</row>
    <row r="591" spans="1:31" ht="12.7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</row>
    <row r="592" spans="1:31" ht="12.7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</row>
    <row r="593" spans="1:31" ht="12.7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</row>
    <row r="594" spans="1:31" ht="12.7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</row>
    <row r="595" spans="1:31" ht="12.7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</row>
    <row r="596" spans="1:31" ht="12.7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</row>
    <row r="597" spans="1:31" ht="12.7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</row>
    <row r="598" spans="1:31" ht="12.7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</row>
    <row r="599" spans="1:31" ht="12.7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</row>
    <row r="600" spans="1:31" ht="12.7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</row>
    <row r="601" spans="1:31" ht="12.7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</row>
    <row r="602" spans="1:31" ht="12.7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</row>
    <row r="603" spans="1:31" ht="12.7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</row>
    <row r="604" spans="1:31" ht="12.7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</row>
    <row r="605" spans="1:31" ht="12.7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</row>
    <row r="606" spans="1:31" ht="12.7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</row>
    <row r="607" spans="1:31" ht="12.7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</row>
    <row r="608" spans="1:31" ht="12.7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</row>
    <row r="609" spans="1:31" ht="12.7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</row>
    <row r="610" spans="1:31" ht="12.7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</row>
    <row r="611" spans="1:31" ht="12.7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</row>
    <row r="612" spans="1:31" ht="12.7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</row>
    <row r="613" spans="1:31" ht="12.7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</row>
    <row r="614" spans="1:31" ht="12.7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</row>
    <row r="615" spans="1:31" ht="12.7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</row>
    <row r="616" spans="1:31" ht="12.7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</row>
    <row r="617" spans="1:31" ht="12.7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</row>
    <row r="618" spans="1:31" ht="12.7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</row>
    <row r="619" spans="1:31" ht="12.7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</row>
    <row r="620" spans="1:31" ht="12.7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</row>
    <row r="621" spans="1:31" ht="12.7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</row>
    <row r="622" spans="1:31" ht="12.7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</row>
    <row r="623" spans="1:31" ht="12.7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</row>
    <row r="624" spans="1:31" ht="12.7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</row>
    <row r="625" spans="1:31" ht="12.7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</row>
    <row r="626" spans="1:31" ht="12.7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</row>
    <row r="627" spans="1:31" ht="12.7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</row>
    <row r="628" spans="1:31" ht="12.7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</row>
    <row r="629" spans="1:31" ht="12.7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</row>
    <row r="630" spans="1:31" ht="12.7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</row>
    <row r="631" spans="1:31" ht="12.7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</row>
    <row r="632" spans="1:31" ht="12.7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</row>
    <row r="633" spans="1:31" ht="12.7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</row>
    <row r="634" spans="1:31" ht="12.7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</row>
    <row r="635" spans="1:31" ht="12.7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</row>
    <row r="636" spans="1:31" ht="12.7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</row>
    <row r="637" spans="1:31" ht="12.7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</row>
    <row r="638" spans="1:31" ht="12.7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</row>
    <row r="639" spans="1:31" ht="12.7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</row>
    <row r="640" spans="1:31" ht="12.7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</row>
    <row r="641" spans="1:31" ht="12.7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</row>
    <row r="642" spans="1:31" ht="12.7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</row>
    <row r="643" spans="1:31" ht="12.7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</row>
    <row r="644" spans="1:31" ht="12.7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</row>
    <row r="645" spans="1:31" ht="12.7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</row>
    <row r="646" spans="1:31" ht="12.7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</row>
    <row r="647" spans="1:31" ht="12.7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</row>
    <row r="648" spans="1:31" ht="12.7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</row>
    <row r="649" spans="1:31" ht="12.7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</row>
    <row r="650" spans="1:31" ht="12.7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</row>
    <row r="651" spans="1:31" ht="12.7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</row>
    <row r="652" spans="1:31" ht="12.7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</row>
    <row r="653" spans="1:31" ht="12.7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</row>
    <row r="654" spans="1:31" ht="12.7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</row>
    <row r="655" spans="1:31" ht="12.7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</row>
    <row r="656" spans="1:31" ht="12.7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</row>
    <row r="657" spans="1:31" ht="12.7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</row>
    <row r="658" spans="1:31" ht="12.7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</row>
    <row r="659" spans="1:31" ht="12.7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</row>
    <row r="660" spans="1:31" ht="12.7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</row>
    <row r="661" spans="1:31" ht="12.7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</row>
    <row r="662" spans="1:31" ht="12.7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</row>
    <row r="663" spans="1:31" ht="12.7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</row>
    <row r="664" spans="1:31" ht="12.7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</row>
    <row r="665" spans="1:31" ht="12.7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</row>
    <row r="666" spans="1:31" ht="12.7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</row>
    <row r="667" spans="1:31" ht="12.7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</row>
    <row r="668" spans="1:31" ht="12.7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</row>
    <row r="669" spans="1:31" ht="12.7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</row>
    <row r="670" spans="1:31" ht="12.7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</row>
    <row r="671" spans="1:31" ht="12.7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</row>
    <row r="672" spans="1:31" ht="12.7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</row>
    <row r="673" spans="1:31" ht="12.7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</row>
    <row r="674" spans="1:31" ht="12.7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</row>
    <row r="675" spans="1:31" ht="12.7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</row>
    <row r="676" spans="1:31" ht="12.7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</row>
    <row r="677" spans="1:31" ht="12.7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</row>
    <row r="678" spans="1:31" ht="12.7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</row>
    <row r="679" spans="1:31" ht="12.7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</row>
    <row r="680" spans="1:31" ht="12.7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</row>
    <row r="681" spans="1:31" ht="12.7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</row>
    <row r="682" spans="1:31" ht="12.7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</row>
    <row r="683" spans="1:31" ht="12.7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</row>
    <row r="684" spans="1:31" ht="12.7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</row>
    <row r="685" spans="1:31" ht="12.7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</row>
    <row r="686" spans="1:31" ht="12.7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</row>
    <row r="687" spans="1:31" ht="12.7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</row>
    <row r="688" spans="1:31" ht="12.7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</row>
    <row r="689" spans="1:31" ht="12.7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</row>
    <row r="690" spans="1:31" ht="12.7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</row>
    <row r="691" spans="1:31" ht="12.7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</row>
    <row r="692" spans="1:31" ht="12.7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</row>
    <row r="693" spans="1:31" ht="12.7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</row>
    <row r="694" spans="1:31" ht="12.7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</row>
    <row r="695" spans="1:31" ht="12.7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</row>
    <row r="696" spans="1:31" ht="12.7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</row>
    <row r="697" spans="1:31" ht="12.7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</row>
    <row r="698" spans="1:31" ht="12.7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</row>
    <row r="699" spans="1:31" ht="12.7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</row>
    <row r="700" spans="1:31" ht="12.7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</row>
    <row r="701" spans="1:31" ht="12.7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</row>
    <row r="702" spans="1:31" ht="12.7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</row>
    <row r="703" spans="1:31" ht="12.7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</row>
    <row r="704" spans="1:31" ht="12.7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</row>
    <row r="705" spans="1:31" ht="12.7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</row>
    <row r="706" spans="1:31" ht="12.7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</row>
    <row r="707" spans="1:31" ht="12.7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</row>
    <row r="708" spans="1:31" ht="12.7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</row>
    <row r="709" spans="1:31" ht="12.7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</row>
    <row r="710" spans="1:31" ht="12.7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</row>
    <row r="711" spans="1:31" ht="12.7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</row>
    <row r="712" spans="1:31" ht="12.7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</row>
    <row r="713" spans="1:31" ht="12.7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</row>
    <row r="714" spans="1:31" ht="12.7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</row>
    <row r="715" spans="1:31" ht="12.7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</row>
    <row r="716" spans="1:31" ht="12.7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</row>
    <row r="717" spans="1:31" ht="12.7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</row>
    <row r="718" spans="1:31" ht="12.7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</row>
    <row r="719" spans="1:31" ht="12.7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</row>
    <row r="720" spans="1:31" ht="12.7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</row>
    <row r="721" spans="1:31" ht="12.7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</row>
    <row r="722" spans="1:31" ht="12.7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</row>
    <row r="723" spans="1:31" ht="12.7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</row>
    <row r="724" spans="1:31" ht="12.7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</row>
    <row r="725" spans="1:31" ht="12.7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</row>
    <row r="726" spans="1:31" ht="12.7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</row>
    <row r="727" spans="1:31" ht="12.7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</row>
    <row r="728" spans="1:31" ht="12.7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</row>
    <row r="729" spans="1:31" ht="12.7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</row>
    <row r="730" spans="1:31" ht="12.7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</row>
    <row r="731" spans="1:31" ht="12.7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</row>
    <row r="732" spans="1:31" ht="12.7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</row>
    <row r="733" spans="1:31" ht="12.7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</row>
    <row r="734" spans="1:31" ht="12.7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</row>
    <row r="735" spans="1:31" ht="12.7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</row>
    <row r="736" spans="1:31" ht="12.7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</row>
    <row r="737" spans="1:31" ht="12.7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</row>
    <row r="738" spans="1:31" ht="12.7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</row>
    <row r="739" spans="1:31" ht="12.7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</row>
    <row r="740" spans="1:31" ht="12.7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</row>
    <row r="741" spans="1:31" ht="12.7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</row>
    <row r="742" spans="1:31" ht="12.7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</row>
    <row r="743" spans="1:31" ht="12.7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</row>
    <row r="744" spans="1:31" ht="12.7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</row>
    <row r="745" spans="1:31" ht="12.7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</row>
    <row r="746" spans="1:31" ht="12.7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</row>
    <row r="747" spans="1:31" ht="12.7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</row>
    <row r="748" spans="1:31" ht="12.7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</row>
    <row r="749" spans="1:31" ht="12.7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</row>
    <row r="750" spans="1:31" ht="12.7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</row>
    <row r="751" spans="1:31" ht="12.7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</row>
    <row r="752" spans="1:31" ht="12.7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</row>
    <row r="753" spans="1:31" ht="12.7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</row>
    <row r="754" spans="1:31" ht="12.7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</row>
    <row r="755" spans="1:31" ht="12.7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</row>
    <row r="756" spans="1:31" ht="12.7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</row>
    <row r="757" spans="1:31" ht="12.7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</row>
    <row r="758" spans="1:31" ht="12.7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</row>
    <row r="759" spans="1:31" ht="12.7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</row>
    <row r="760" spans="1:31" ht="12.7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</row>
    <row r="761" spans="1:31" ht="12.7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</row>
    <row r="762" spans="1:31" ht="12.7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</row>
    <row r="763" spans="1:31" ht="12.7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</row>
    <row r="764" spans="1:31" ht="12.7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</row>
    <row r="765" spans="1:31" ht="12.7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</row>
    <row r="766" spans="1:31" ht="12.7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</row>
    <row r="767" spans="1:31" ht="12.7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</row>
    <row r="768" spans="1:31" ht="12.7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</row>
    <row r="769" spans="1:31" ht="12.7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</row>
    <row r="770" spans="1:31" ht="12.7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</row>
    <row r="771" spans="1:31" ht="12.7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</row>
    <row r="772" spans="1:31" ht="12.7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</row>
    <row r="773" spans="1:31" ht="12.7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</row>
    <row r="774" spans="1:31" ht="12.7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</row>
    <row r="775" spans="1:31" ht="12.7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</row>
    <row r="776" spans="1:31" ht="12.7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</row>
    <row r="777" spans="1:31" ht="12.7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</row>
    <row r="778" spans="1:31" ht="12.7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</row>
    <row r="779" spans="1:31" ht="12.7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</row>
    <row r="780" spans="1:31" ht="12.7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</row>
    <row r="781" spans="1:31" ht="12.7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</row>
    <row r="782" spans="1:31" ht="12.7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</row>
    <row r="783" spans="1:31" ht="12.7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</row>
    <row r="784" spans="1:31" ht="12.7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</row>
    <row r="785" spans="1:31" ht="12.7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</row>
    <row r="786" spans="1:31" ht="12.7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</row>
    <row r="787" spans="1:31" ht="12.7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</row>
    <row r="788" spans="1:31" ht="12.7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</row>
    <row r="789" spans="1:31" ht="12.7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</row>
    <row r="790" spans="1:31" ht="12.7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</row>
    <row r="791" spans="1:31" ht="12.7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</row>
    <row r="792" spans="1:31" ht="12.7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</row>
    <row r="793" spans="1:31" ht="12.7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</row>
    <row r="794" spans="1:31" ht="12.7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</row>
    <row r="795" spans="1:31" ht="12.7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</row>
    <row r="796" spans="1:31" ht="12.7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</row>
    <row r="797" spans="1:31" ht="12.7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</row>
    <row r="798" spans="1:31" ht="12.7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</row>
    <row r="799" spans="1:31" ht="12.7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</row>
    <row r="800" spans="1:31" ht="12.7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</row>
    <row r="801" spans="1:31" ht="12.7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</row>
    <row r="802" spans="1:31" ht="12.7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</row>
    <row r="803" spans="1:31" ht="12.7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</row>
    <row r="804" spans="1:31" ht="12.7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</row>
    <row r="805" spans="1:31" ht="12.7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</row>
    <row r="806" spans="1:31" ht="12.7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</row>
    <row r="807" spans="1:31" ht="12.7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</row>
    <row r="808" spans="1:31" ht="12.7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</row>
    <row r="809" spans="1:31" ht="12.7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</row>
    <row r="810" spans="1:31" ht="12.7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</row>
    <row r="811" spans="1:31" ht="12.7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</row>
    <row r="812" spans="1:31" ht="12.7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</row>
    <row r="813" spans="1:31" ht="12.7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</row>
    <row r="814" spans="1:31" ht="12.7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</row>
    <row r="815" spans="1:31" ht="12.7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</row>
    <row r="816" spans="1:31" ht="12.7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</row>
    <row r="817" spans="1:31" ht="12.7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</row>
    <row r="818" spans="1:31" ht="12.7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</row>
    <row r="819" spans="1:31" ht="12.7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</row>
    <row r="820" spans="1:31" ht="12.7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</row>
    <row r="821" spans="1:31" ht="12.7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</row>
    <row r="822" spans="1:31" ht="12.7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</row>
    <row r="823" spans="1:31" ht="12.7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</row>
    <row r="824" spans="1:31" ht="12.7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</row>
    <row r="825" spans="1:31" ht="12.7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</row>
    <row r="826" spans="1:31" ht="12.7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</row>
    <row r="827" spans="1:31" ht="12.7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</row>
    <row r="828" spans="1:31" ht="12.7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</row>
    <row r="829" spans="1:31" ht="12.7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</row>
    <row r="830" spans="1:31" ht="12.7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</row>
    <row r="831" spans="1:31" ht="12.7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</row>
    <row r="832" spans="1:31" ht="12.7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</row>
    <row r="833" spans="1:31" ht="12.7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</row>
    <row r="834" spans="1:31" ht="12.7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</row>
    <row r="835" spans="1:31" ht="12.7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</row>
    <row r="836" spans="1:31" ht="12.7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</row>
    <row r="837" spans="1:31" ht="12.7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</row>
    <row r="838" spans="1:31" ht="12.7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</row>
    <row r="839" spans="1:31" ht="12.7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</row>
    <row r="840" spans="1:31" ht="12.7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</row>
    <row r="841" spans="1:31" ht="12.7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</row>
    <row r="842" spans="1:31" ht="12.7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</row>
    <row r="843" spans="1:31" ht="12.7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</row>
    <row r="844" spans="1:31" ht="12.7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</row>
    <row r="845" spans="1:31" ht="12.7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</row>
    <row r="846" spans="1:31" ht="12.7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</row>
    <row r="847" spans="1:31" ht="12.7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</row>
    <row r="848" spans="1:31" ht="12.7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</row>
    <row r="849" spans="1:31" ht="12.7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</row>
    <row r="850" spans="1:31" ht="12.7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</row>
    <row r="851" spans="1:31" ht="12.7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</row>
    <row r="852" spans="1:31" ht="12.7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</row>
    <row r="853" spans="1:31" ht="12.7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</row>
    <row r="854" spans="1:31" ht="12.7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</row>
    <row r="855" spans="1:31" ht="12.7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</row>
    <row r="856" spans="1:31" ht="12.7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</row>
    <row r="857" spans="1:31" ht="12.7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</row>
    <row r="858" spans="1:31" ht="12.7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</row>
    <row r="859" spans="1:31" ht="12.7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</row>
    <row r="860" spans="1:31" ht="12.7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</row>
    <row r="861" spans="1:31" ht="12.7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</row>
    <row r="862" spans="1:31" ht="12.7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</row>
    <row r="863" spans="1:31" ht="12.7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</row>
    <row r="864" spans="1:31" ht="12.7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</row>
    <row r="865" spans="1:31" ht="12.7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</row>
    <row r="866" spans="1:31" ht="12.7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</row>
    <row r="867" spans="1:31" ht="12.7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</row>
    <row r="868" spans="1:31" ht="12.7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</row>
    <row r="869" spans="1:31" ht="12.7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</row>
    <row r="870" spans="1:31" ht="12.7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</row>
    <row r="871" spans="1:31" ht="12.7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</row>
    <row r="872" spans="1:31" ht="12.7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</row>
    <row r="873" spans="1:31" ht="12.7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</row>
    <row r="874" spans="1:31" ht="12.7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</row>
    <row r="875" spans="1:31" ht="12.7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</row>
    <row r="876" spans="1:31" ht="12.7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</row>
    <row r="877" spans="1:31" ht="12.7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</row>
    <row r="878" spans="1:31" ht="12.7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</row>
    <row r="879" spans="1:31" ht="12.7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</row>
    <row r="880" spans="1:31" ht="12.7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</row>
    <row r="881" spans="1:31" ht="12.7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</row>
    <row r="882" spans="1:31" ht="12.7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</row>
    <row r="883" spans="1:31" ht="12.7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</row>
    <row r="884" spans="1:31" ht="12.7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</row>
    <row r="885" spans="1:31" ht="12.7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</row>
    <row r="886" spans="1:31" ht="12.7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</row>
    <row r="887" spans="1:31" ht="12.7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</row>
    <row r="888" spans="1:31" ht="12.7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</row>
    <row r="889" spans="1:31" ht="12.7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</row>
    <row r="890" spans="1:31" ht="12.7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</row>
    <row r="891" spans="1:31" ht="12.7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</row>
    <row r="892" spans="1:31" ht="12.7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</row>
    <row r="893" spans="1:31" ht="12.7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</row>
    <row r="894" spans="1:31" ht="12.7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</row>
    <row r="895" spans="1:31" ht="12.7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</row>
    <row r="896" spans="1:31" ht="12.7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</row>
    <row r="897" spans="1:31" ht="12.7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</row>
    <row r="898" spans="1:31" ht="12.7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</row>
    <row r="899" spans="1:31" ht="12.7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</row>
    <row r="900" spans="1:31" ht="12.7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</row>
    <row r="901" spans="1:31" ht="12.7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</row>
    <row r="902" spans="1:31" ht="12.7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</row>
    <row r="903" spans="1:31" ht="12.7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</row>
    <row r="904" spans="1:31" ht="12.7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</row>
    <row r="905" spans="1:31" ht="12.7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</row>
    <row r="906" spans="1:31" ht="12.7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</row>
    <row r="907" spans="1:31" ht="12.7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</row>
    <row r="908" spans="1:31" ht="12.7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</row>
    <row r="909" spans="1:31" ht="12.7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</row>
    <row r="910" spans="1:31" ht="12.7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</row>
    <row r="911" spans="1:31" ht="12.7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</row>
    <row r="912" spans="1:31" ht="12.7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</row>
    <row r="913" spans="1:31" ht="12.7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</row>
    <row r="914" spans="1:31" ht="12.7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</row>
    <row r="915" spans="1:31" ht="12.7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</row>
    <row r="916" spans="1:31" ht="12.7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</row>
    <row r="917" spans="1:31" ht="12.7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</row>
    <row r="918" spans="1:31" ht="12.7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</row>
    <row r="919" spans="1:31" ht="12.7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</row>
    <row r="920" spans="1:31" ht="12.7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</row>
    <row r="921" spans="1:31" ht="12.7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</row>
    <row r="922" spans="1:31" ht="12.7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</row>
    <row r="923" spans="1:31" ht="12.7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</row>
    <row r="924" spans="1:31" ht="12.7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</row>
    <row r="925" spans="1:31" ht="12.7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</row>
    <row r="926" spans="1:31" ht="12.7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</row>
    <row r="927" spans="1:31" ht="12.7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</row>
    <row r="928" spans="1:31" ht="12.7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</row>
    <row r="929" spans="1:31" ht="12.7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</row>
    <row r="930" spans="1:31" ht="12.7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</row>
    <row r="931" spans="1:31" ht="12.7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</row>
    <row r="932" spans="1:31" ht="12.7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</row>
    <row r="933" spans="1:31" ht="12.7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</row>
    <row r="934" spans="1:31" ht="12.7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</row>
    <row r="935" spans="1:31" ht="12.7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</row>
    <row r="936" spans="1:31" ht="12.7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</row>
    <row r="937" spans="1:31" ht="12.7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</row>
    <row r="938" spans="1:31" ht="12.7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</row>
    <row r="939" spans="1:31" ht="12.7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</row>
    <row r="940" spans="1:31" ht="12.7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</row>
    <row r="941" spans="1:31" ht="12.7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</row>
    <row r="942" spans="1:31" ht="12.7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</row>
    <row r="943" spans="1:31" ht="12.7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</row>
    <row r="944" spans="1:31" ht="12.7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</row>
    <row r="945" spans="1:31" ht="12.7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</row>
    <row r="946" spans="1:31" ht="12.7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</row>
    <row r="947" spans="1:31" ht="12.7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</row>
    <row r="948" spans="1:31" ht="12.7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</row>
    <row r="949" spans="1:31" ht="12.7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</row>
    <row r="950" spans="1:31" ht="12.7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</row>
    <row r="951" spans="1:31" ht="12.7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</row>
    <row r="952" spans="1:31" ht="12.7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</row>
    <row r="953" spans="1:31" ht="12.7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</row>
    <row r="954" spans="1:31" ht="12.7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</row>
    <row r="955" spans="1:31" ht="12.7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</row>
    <row r="956" spans="1:31" ht="12.7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</row>
    <row r="957" spans="1:31" ht="12.7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</row>
    <row r="958" spans="1:31" ht="12.7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</row>
    <row r="959" spans="1:31" ht="12.7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</row>
    <row r="960" spans="1:31" ht="12.7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</row>
    <row r="961" spans="1:31" ht="12.7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</row>
    <row r="962" spans="1:31" ht="12.7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</row>
    <row r="963" spans="1:31" ht="12.7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</row>
    <row r="964" spans="1:31" ht="12.7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</row>
    <row r="965" spans="1:31" ht="12.7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</row>
    <row r="966" spans="1:31" ht="12.7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</row>
    <row r="967" spans="1:31" ht="12.7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</row>
    <row r="968" spans="1:31" ht="12.7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</row>
    <row r="969" spans="1:31" ht="12.7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</row>
    <row r="970" spans="1:31" ht="12.7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</row>
    <row r="971" spans="1:31" ht="12.7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</row>
    <row r="972" spans="1:31" ht="12.7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</row>
    <row r="973" spans="1:31" ht="12.7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</row>
    <row r="974" spans="1:31" ht="12.7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</row>
    <row r="975" spans="1:31" ht="12.7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</row>
    <row r="976" spans="1:31" ht="12.7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</row>
    <row r="977" spans="1:31" ht="12.7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</row>
    <row r="978" spans="1:31" ht="12.7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</row>
    <row r="979" spans="1:31" ht="12.7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</row>
    <row r="980" spans="1:31" ht="12.7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</row>
    <row r="981" spans="1:31" ht="12.7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</row>
    <row r="982" spans="1:31" ht="12.7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</row>
    <row r="983" spans="1:31" ht="12.7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</row>
    <row r="984" spans="1:31" ht="12.7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</row>
    <row r="985" spans="1:31" ht="12.7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</row>
    <row r="986" spans="1:31" ht="12.7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</row>
    <row r="987" spans="1:31" ht="12.7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</row>
    <row r="988" spans="1:31" ht="12.7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</row>
    <row r="989" spans="1:31" ht="12.7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</row>
    <row r="990" spans="1:31" ht="12.7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</row>
    <row r="991" spans="1:31" ht="12.7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</row>
    <row r="992" spans="1:31" ht="12.7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</row>
    <row r="993" spans="1:31" ht="12.7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</row>
    <row r="994" spans="1:31" ht="12.7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</row>
    <row r="995" spans="1:31" ht="12.7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</row>
    <row r="996" spans="1:31" ht="12.7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</row>
    <row r="997" spans="1:31" ht="12.7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</row>
    <row r="998" spans="1:31" ht="12.7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</row>
    <row r="999" spans="1:31" ht="12.7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</row>
  </sheetData>
  <autoFilter ref="A1:N324" xr:uid="{00000000-0009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9F6B-4224-4C36-81E9-278BD98AF893}">
  <dimension ref="C2:E59"/>
  <sheetViews>
    <sheetView topLeftCell="A25" workbookViewId="0">
      <selection activeCell="D3" sqref="D3"/>
    </sheetView>
  </sheetViews>
  <sheetFormatPr baseColWidth="10" defaultRowHeight="12.55"/>
  <cols>
    <col min="3" max="3" width="42.77734375" bestFit="1" customWidth="1"/>
    <col min="4" max="4" width="21.77734375" bestFit="1" customWidth="1"/>
  </cols>
  <sheetData>
    <row r="2" spans="3:5">
      <c r="D2" t="s">
        <v>599</v>
      </c>
      <c r="E2" t="s">
        <v>719</v>
      </c>
    </row>
    <row r="3" spans="3:5">
      <c r="C3" s="11" t="s">
        <v>16</v>
      </c>
      <c r="D3" t="s">
        <v>707</v>
      </c>
      <c r="E3">
        <v>1</v>
      </c>
    </row>
    <row r="4" spans="3:5">
      <c r="C4" s="11" t="s">
        <v>48</v>
      </c>
      <c r="D4" s="111" t="s">
        <v>707</v>
      </c>
      <c r="E4">
        <v>2</v>
      </c>
    </row>
    <row r="5" spans="3:5">
      <c r="C5" s="11" t="s">
        <v>66</v>
      </c>
      <c r="D5" s="111" t="s">
        <v>707</v>
      </c>
      <c r="E5">
        <v>3</v>
      </c>
    </row>
    <row r="6" spans="3:5">
      <c r="C6" s="11" t="s">
        <v>79</v>
      </c>
      <c r="D6" s="111" t="s">
        <v>707</v>
      </c>
      <c r="E6" s="111">
        <v>4</v>
      </c>
    </row>
    <row r="7" spans="3:5">
      <c r="C7" s="11" t="s">
        <v>86</v>
      </c>
      <c r="D7" s="111" t="s">
        <v>707</v>
      </c>
      <c r="E7" s="111">
        <v>5</v>
      </c>
    </row>
    <row r="8" spans="3:5">
      <c r="C8" s="11" t="s">
        <v>93</v>
      </c>
      <c r="D8" s="111" t="s">
        <v>707</v>
      </c>
      <c r="E8" s="111">
        <v>6</v>
      </c>
    </row>
    <row r="9" spans="3:5">
      <c r="C9" s="11" t="s">
        <v>108</v>
      </c>
      <c r="D9" s="111" t="s">
        <v>707</v>
      </c>
      <c r="E9" s="111">
        <v>7</v>
      </c>
    </row>
    <row r="10" spans="3:5">
      <c r="C10" s="11" t="s">
        <v>124</v>
      </c>
      <c r="D10" s="111" t="s">
        <v>707</v>
      </c>
      <c r="E10" s="111">
        <v>9</v>
      </c>
    </row>
    <row r="11" spans="3:5">
      <c r="C11" s="11" t="s">
        <v>128</v>
      </c>
      <c r="D11" s="111" t="s">
        <v>707</v>
      </c>
      <c r="E11" s="111">
        <v>10</v>
      </c>
    </row>
    <row r="12" spans="3:5">
      <c r="C12" s="11" t="s">
        <v>146</v>
      </c>
      <c r="D12" s="111" t="s">
        <v>707</v>
      </c>
      <c r="E12" s="111">
        <v>11</v>
      </c>
    </row>
    <row r="13" spans="3:5">
      <c r="C13" s="11" t="s">
        <v>155</v>
      </c>
      <c r="D13" s="111" t="s">
        <v>707</v>
      </c>
      <c r="E13" s="111">
        <v>12</v>
      </c>
    </row>
    <row r="14" spans="3:5">
      <c r="C14" s="11" t="s">
        <v>159</v>
      </c>
      <c r="D14" s="111" t="s">
        <v>707</v>
      </c>
      <c r="E14" s="111">
        <v>13</v>
      </c>
    </row>
    <row r="15" spans="3:5">
      <c r="C15" s="11" t="s">
        <v>171</v>
      </c>
      <c r="D15" s="111" t="s">
        <v>675</v>
      </c>
      <c r="E15" s="111">
        <v>1</v>
      </c>
    </row>
    <row r="16" spans="3:5">
      <c r="C16" s="11" t="s">
        <v>172</v>
      </c>
      <c r="D16" s="111" t="s">
        <v>675</v>
      </c>
      <c r="E16" s="111">
        <v>2</v>
      </c>
    </row>
    <row r="17" spans="3:5">
      <c r="C17" s="11" t="s">
        <v>173</v>
      </c>
      <c r="D17" s="111" t="s">
        <v>675</v>
      </c>
      <c r="E17" s="111">
        <v>3</v>
      </c>
    </row>
    <row r="18" spans="3:5">
      <c r="C18" s="11" t="s">
        <v>174</v>
      </c>
      <c r="D18" s="111" t="s">
        <v>675</v>
      </c>
      <c r="E18" s="111">
        <v>7</v>
      </c>
    </row>
    <row r="19" spans="3:5">
      <c r="C19" s="11" t="s">
        <v>175</v>
      </c>
      <c r="D19" s="111" t="s">
        <v>675</v>
      </c>
      <c r="E19" s="111">
        <v>8</v>
      </c>
    </row>
    <row r="20" spans="3:5">
      <c r="C20" s="11" t="s">
        <v>176</v>
      </c>
      <c r="D20" s="111" t="s">
        <v>675</v>
      </c>
      <c r="E20" s="111">
        <v>9</v>
      </c>
    </row>
    <row r="21" spans="3:5">
      <c r="C21" s="11" t="s">
        <v>177</v>
      </c>
      <c r="D21" s="111" t="s">
        <v>675</v>
      </c>
      <c r="E21" s="111">
        <v>10</v>
      </c>
    </row>
    <row r="22" spans="3:5">
      <c r="C22" s="11" t="s">
        <v>178</v>
      </c>
      <c r="D22" s="111" t="s">
        <v>675</v>
      </c>
      <c r="E22" s="111">
        <v>11</v>
      </c>
    </row>
    <row r="23" spans="3:5">
      <c r="C23" s="11" t="s">
        <v>179</v>
      </c>
      <c r="D23" s="111" t="s">
        <v>675</v>
      </c>
      <c r="E23" s="111">
        <v>12</v>
      </c>
    </row>
    <row r="24" spans="3:5">
      <c r="C24" s="11" t="s">
        <v>180</v>
      </c>
      <c r="D24" s="11" t="s">
        <v>180</v>
      </c>
      <c r="E24" s="111" t="s">
        <v>718</v>
      </c>
    </row>
    <row r="25" spans="3:5">
      <c r="C25" s="11" t="s">
        <v>181</v>
      </c>
      <c r="D25" s="11" t="s">
        <v>708</v>
      </c>
      <c r="E25">
        <v>1</v>
      </c>
    </row>
    <row r="26" spans="3:5">
      <c r="C26" s="11" t="s">
        <v>182</v>
      </c>
      <c r="D26" s="11" t="s">
        <v>708</v>
      </c>
      <c r="E26">
        <v>2</v>
      </c>
    </row>
    <row r="27" spans="3:5">
      <c r="C27" s="11" t="s">
        <v>183</v>
      </c>
      <c r="D27" s="11" t="s">
        <v>708</v>
      </c>
      <c r="E27">
        <v>3</v>
      </c>
    </row>
    <row r="28" spans="3:5">
      <c r="C28" s="11" t="s">
        <v>184</v>
      </c>
      <c r="D28" s="11" t="s">
        <v>709</v>
      </c>
      <c r="E28">
        <v>1</v>
      </c>
    </row>
    <row r="29" spans="3:5">
      <c r="C29" s="11" t="s">
        <v>185</v>
      </c>
      <c r="D29" s="11" t="s">
        <v>709</v>
      </c>
      <c r="E29">
        <v>2</v>
      </c>
    </row>
    <row r="30" spans="3:5">
      <c r="C30" s="11" t="s">
        <v>186</v>
      </c>
      <c r="D30" s="11" t="s">
        <v>709</v>
      </c>
      <c r="E30">
        <v>3</v>
      </c>
    </row>
    <row r="31" spans="3:5">
      <c r="C31" s="11" t="s">
        <v>187</v>
      </c>
      <c r="D31" s="11" t="s">
        <v>709</v>
      </c>
      <c r="E31">
        <v>4</v>
      </c>
    </row>
    <row r="32" spans="3:5">
      <c r="C32" s="11" t="s">
        <v>188</v>
      </c>
      <c r="D32" s="11" t="s">
        <v>709</v>
      </c>
      <c r="E32">
        <v>8</v>
      </c>
    </row>
    <row r="33" spans="3:5">
      <c r="C33" s="11" t="s">
        <v>189</v>
      </c>
      <c r="D33" s="11" t="s">
        <v>709</v>
      </c>
      <c r="E33">
        <v>9</v>
      </c>
    </row>
    <row r="34" spans="3:5">
      <c r="C34" s="11" t="s">
        <v>190</v>
      </c>
      <c r="D34" s="11" t="s">
        <v>709</v>
      </c>
      <c r="E34">
        <v>10</v>
      </c>
    </row>
    <row r="35" spans="3:5">
      <c r="C35" s="11" t="s">
        <v>191</v>
      </c>
      <c r="D35" s="11" t="s">
        <v>709</v>
      </c>
      <c r="E35">
        <v>11</v>
      </c>
    </row>
    <row r="36" spans="3:5">
      <c r="C36" s="11" t="s">
        <v>195</v>
      </c>
      <c r="D36" s="11" t="s">
        <v>195</v>
      </c>
      <c r="E36" t="s">
        <v>718</v>
      </c>
    </row>
    <row r="37" spans="3:5">
      <c r="C37" s="11" t="s">
        <v>210</v>
      </c>
      <c r="D37" s="11" t="s">
        <v>210</v>
      </c>
      <c r="E37" s="111" t="s">
        <v>718</v>
      </c>
    </row>
    <row r="38" spans="3:5">
      <c r="C38" s="11" t="s">
        <v>214</v>
      </c>
      <c r="D38" s="11" t="s">
        <v>214</v>
      </c>
      <c r="E38" s="111" t="s">
        <v>718</v>
      </c>
    </row>
    <row r="39" spans="3:5">
      <c r="C39" s="11" t="s">
        <v>224</v>
      </c>
      <c r="D39" s="11" t="s">
        <v>224</v>
      </c>
      <c r="E39" s="111" t="s">
        <v>718</v>
      </c>
    </row>
    <row r="40" spans="3:5">
      <c r="C40" s="11" t="s">
        <v>266</v>
      </c>
      <c r="D40" s="11" t="s">
        <v>266</v>
      </c>
      <c r="E40" s="111" t="s">
        <v>718</v>
      </c>
    </row>
    <row r="41" spans="3:5">
      <c r="C41" s="11" t="s">
        <v>279</v>
      </c>
      <c r="D41" s="11" t="s">
        <v>279</v>
      </c>
      <c r="E41" s="111" t="s">
        <v>718</v>
      </c>
    </row>
    <row r="42" spans="3:5">
      <c r="C42" s="11" t="s">
        <v>283</v>
      </c>
      <c r="D42" s="11" t="s">
        <v>283</v>
      </c>
      <c r="E42" s="111" t="s">
        <v>718</v>
      </c>
    </row>
    <row r="43" spans="3:5">
      <c r="C43" s="11" t="s">
        <v>341</v>
      </c>
      <c r="D43" s="11" t="s">
        <v>341</v>
      </c>
      <c r="E43" s="111" t="s">
        <v>718</v>
      </c>
    </row>
    <row r="44" spans="3:5">
      <c r="C44" s="11" t="s">
        <v>374</v>
      </c>
      <c r="D44" s="11" t="s">
        <v>374</v>
      </c>
      <c r="E44" s="111" t="s">
        <v>718</v>
      </c>
    </row>
    <row r="45" spans="3:5">
      <c r="C45" s="11" t="s">
        <v>418</v>
      </c>
      <c r="D45" s="11" t="s">
        <v>418</v>
      </c>
      <c r="E45" s="111" t="s">
        <v>718</v>
      </c>
    </row>
    <row r="46" spans="3:5">
      <c r="C46" s="11" t="s">
        <v>450</v>
      </c>
      <c r="D46" s="11" t="s">
        <v>450</v>
      </c>
      <c r="E46" s="111" t="s">
        <v>718</v>
      </c>
    </row>
    <row r="47" spans="3:5">
      <c r="C47" s="11" t="s">
        <v>464</v>
      </c>
      <c r="D47" s="11" t="s">
        <v>464</v>
      </c>
      <c r="E47" s="111" t="s">
        <v>718</v>
      </c>
    </row>
    <row r="48" spans="3:5">
      <c r="C48" s="11" t="s">
        <v>466</v>
      </c>
      <c r="D48" s="11" t="s">
        <v>466</v>
      </c>
      <c r="E48" s="111" t="s">
        <v>718</v>
      </c>
    </row>
    <row r="49" spans="3:5">
      <c r="C49" s="11" t="s">
        <v>476</v>
      </c>
      <c r="D49" s="11" t="s">
        <v>476</v>
      </c>
      <c r="E49" s="111" t="s">
        <v>718</v>
      </c>
    </row>
    <row r="50" spans="3:5">
      <c r="C50" s="11" t="s">
        <v>480</v>
      </c>
      <c r="D50" s="11" t="s">
        <v>480</v>
      </c>
      <c r="E50" s="111" t="s">
        <v>718</v>
      </c>
    </row>
    <row r="51" spans="3:5">
      <c r="C51" s="11" t="s">
        <v>493</v>
      </c>
      <c r="D51" s="11" t="s">
        <v>493</v>
      </c>
      <c r="E51" s="111" t="s">
        <v>718</v>
      </c>
    </row>
    <row r="52" spans="3:5">
      <c r="C52" s="11" t="s">
        <v>494</v>
      </c>
      <c r="D52" s="222" t="s">
        <v>710</v>
      </c>
      <c r="E52" t="s">
        <v>711</v>
      </c>
    </row>
    <row r="53" spans="3:5">
      <c r="C53" s="11" t="s">
        <v>495</v>
      </c>
      <c r="D53" s="222" t="s">
        <v>710</v>
      </c>
      <c r="E53" t="s">
        <v>711</v>
      </c>
    </row>
    <row r="54" spans="3:5">
      <c r="C54" s="11" t="s">
        <v>499</v>
      </c>
      <c r="D54" s="222" t="s">
        <v>710</v>
      </c>
      <c r="E54" t="s">
        <v>712</v>
      </c>
    </row>
    <row r="55" spans="3:5">
      <c r="C55" s="11" t="s">
        <v>503</v>
      </c>
      <c r="D55" s="222" t="s">
        <v>710</v>
      </c>
      <c r="E55" t="s">
        <v>713</v>
      </c>
    </row>
    <row r="56" spans="3:5">
      <c r="C56" s="11" t="s">
        <v>507</v>
      </c>
      <c r="D56" s="222" t="s">
        <v>710</v>
      </c>
      <c r="E56" t="s">
        <v>714</v>
      </c>
    </row>
    <row r="57" spans="3:5">
      <c r="C57" s="11" t="s">
        <v>543</v>
      </c>
      <c r="D57" s="222" t="s">
        <v>710</v>
      </c>
      <c r="E57" t="s">
        <v>715</v>
      </c>
    </row>
    <row r="58" spans="3:5">
      <c r="C58" s="11" t="s">
        <v>561</v>
      </c>
      <c r="D58" s="222" t="s">
        <v>710</v>
      </c>
      <c r="E58" t="s">
        <v>716</v>
      </c>
    </row>
    <row r="59" spans="3:5">
      <c r="C59" s="11" t="s">
        <v>580</v>
      </c>
      <c r="D59" s="222" t="s">
        <v>710</v>
      </c>
      <c r="E59" t="s">
        <v>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  <outlinePr summaryBelow="0" summaryRight="0"/>
  </sheetPr>
  <dimension ref="B1:AB1000"/>
  <sheetViews>
    <sheetView showGridLines="0" workbookViewId="0"/>
  </sheetViews>
  <sheetFormatPr baseColWidth="10" defaultColWidth="14.44140625" defaultRowHeight="15.05" customHeight="1"/>
  <cols>
    <col min="1" max="1" width="14.44140625" customWidth="1"/>
    <col min="2" max="2" width="16.6640625" customWidth="1"/>
    <col min="3" max="4" width="25.6640625" customWidth="1"/>
    <col min="5" max="5" width="14.44140625" customWidth="1"/>
    <col min="6" max="15" width="29.33203125" customWidth="1"/>
    <col min="16" max="16" width="2.109375" customWidth="1"/>
    <col min="17" max="19" width="29.33203125" customWidth="1"/>
    <col min="21" max="25" width="29.33203125" customWidth="1"/>
    <col min="27" max="28" width="29.33203125" customWidth="1"/>
  </cols>
  <sheetData>
    <row r="1" spans="2:25" ht="15.85" customHeight="1"/>
    <row r="2" spans="2:25" ht="36" customHeight="1">
      <c r="B2" s="20"/>
      <c r="C2" s="20"/>
      <c r="D2" s="20"/>
      <c r="E2" s="21"/>
      <c r="F2" s="112" t="s">
        <v>584</v>
      </c>
      <c r="G2" s="113"/>
      <c r="H2" s="113"/>
      <c r="I2" s="113"/>
      <c r="J2" s="113"/>
      <c r="K2" s="113"/>
      <c r="L2" s="113"/>
      <c r="M2" s="113"/>
      <c r="N2" s="113"/>
      <c r="O2" s="114"/>
      <c r="Q2" s="112" t="s">
        <v>585</v>
      </c>
      <c r="R2" s="113"/>
      <c r="S2" s="114"/>
      <c r="U2" s="115"/>
      <c r="V2" s="116"/>
      <c r="W2" s="116"/>
      <c r="X2" s="116"/>
      <c r="Y2" s="117"/>
    </row>
    <row r="3" spans="2:25" ht="36" customHeight="1">
      <c r="B3" s="20"/>
      <c r="C3" s="20"/>
      <c r="D3" s="20"/>
      <c r="E3" s="21"/>
      <c r="F3" s="141" t="s">
        <v>586</v>
      </c>
      <c r="G3" s="113"/>
      <c r="H3" s="113"/>
      <c r="I3" s="114"/>
      <c r="J3" s="118" t="s">
        <v>587</v>
      </c>
      <c r="K3" s="113"/>
      <c r="L3" s="114"/>
      <c r="M3" s="119" t="s">
        <v>588</v>
      </c>
      <c r="N3" s="120"/>
      <c r="O3" s="121"/>
      <c r="Q3" s="122" t="s">
        <v>589</v>
      </c>
      <c r="R3" s="120"/>
      <c r="S3" s="121"/>
      <c r="U3" s="123" t="s">
        <v>589</v>
      </c>
      <c r="V3" s="116"/>
      <c r="W3" s="116"/>
      <c r="X3" s="116"/>
      <c r="Y3" s="117"/>
    </row>
    <row r="4" spans="2:25" ht="23.35" customHeight="1">
      <c r="B4" s="127" t="s">
        <v>590</v>
      </c>
      <c r="C4" s="113"/>
      <c r="D4" s="113"/>
      <c r="E4" s="114"/>
      <c r="F4" s="22">
        <v>360</v>
      </c>
      <c r="G4" s="23">
        <v>385</v>
      </c>
      <c r="H4" s="24">
        <v>386</v>
      </c>
      <c r="I4" s="25">
        <v>387</v>
      </c>
      <c r="J4" s="26">
        <v>370</v>
      </c>
      <c r="K4" s="24">
        <v>371</v>
      </c>
      <c r="L4" s="27">
        <v>372</v>
      </c>
      <c r="M4" s="26">
        <v>345</v>
      </c>
      <c r="N4" s="24">
        <v>346</v>
      </c>
      <c r="O4" s="25">
        <v>365</v>
      </c>
      <c r="P4" s="21"/>
      <c r="Q4" s="26">
        <v>362</v>
      </c>
      <c r="R4" s="24">
        <v>363</v>
      </c>
      <c r="S4" s="25">
        <v>364</v>
      </c>
      <c r="U4" s="28">
        <v>397</v>
      </c>
      <c r="V4" s="29">
        <v>398</v>
      </c>
      <c r="W4" s="29">
        <v>399</v>
      </c>
      <c r="X4" s="30">
        <v>400</v>
      </c>
      <c r="Y4" s="31">
        <v>401</v>
      </c>
    </row>
    <row r="5" spans="2:25" ht="51.05" customHeight="1">
      <c r="B5" s="142" t="s">
        <v>591</v>
      </c>
      <c r="C5" s="125"/>
      <c r="D5" s="125"/>
      <c r="E5" s="126"/>
      <c r="F5" s="32" t="s">
        <v>592</v>
      </c>
      <c r="G5" s="33" t="s">
        <v>593</v>
      </c>
      <c r="H5" s="34" t="s">
        <v>10</v>
      </c>
      <c r="I5" s="35" t="s">
        <v>11</v>
      </c>
      <c r="J5" s="36" t="s">
        <v>593</v>
      </c>
      <c r="K5" s="37" t="s">
        <v>10</v>
      </c>
      <c r="L5" s="38" t="s">
        <v>11</v>
      </c>
      <c r="M5" s="39" t="s">
        <v>593</v>
      </c>
      <c r="N5" s="40" t="s">
        <v>10</v>
      </c>
      <c r="O5" s="41" t="s">
        <v>11</v>
      </c>
      <c r="P5" s="21"/>
      <c r="Q5" s="39" t="s">
        <v>593</v>
      </c>
      <c r="R5" s="40" t="s">
        <v>10</v>
      </c>
      <c r="S5" s="41" t="s">
        <v>11</v>
      </c>
      <c r="U5" s="28" t="s">
        <v>594</v>
      </c>
      <c r="V5" s="29" t="s">
        <v>595</v>
      </c>
      <c r="W5" s="29" t="s">
        <v>596</v>
      </c>
      <c r="X5" s="30" t="s">
        <v>597</v>
      </c>
      <c r="Y5" s="31" t="s">
        <v>598</v>
      </c>
    </row>
    <row r="6" spans="2:25" ht="23.35" customHeight="1">
      <c r="B6" s="127" t="s">
        <v>599</v>
      </c>
      <c r="C6" s="113"/>
      <c r="D6" s="113"/>
      <c r="E6" s="114"/>
      <c r="F6" s="42" t="s">
        <v>600</v>
      </c>
      <c r="G6" s="143" t="s">
        <v>601</v>
      </c>
      <c r="H6" s="113"/>
      <c r="I6" s="114"/>
      <c r="J6" s="144" t="s">
        <v>601</v>
      </c>
      <c r="K6" s="113"/>
      <c r="L6" s="114"/>
      <c r="M6" s="145" t="s">
        <v>601</v>
      </c>
      <c r="N6" s="146"/>
      <c r="O6" s="147"/>
      <c r="P6" s="43"/>
      <c r="Q6" s="124" t="s">
        <v>601</v>
      </c>
      <c r="R6" s="125"/>
      <c r="S6" s="126"/>
      <c r="U6" s="124" t="s">
        <v>601</v>
      </c>
      <c r="V6" s="125"/>
      <c r="W6" s="125"/>
      <c r="X6" s="125"/>
      <c r="Y6" s="125"/>
    </row>
    <row r="7" spans="2:25" ht="18.8" customHeight="1">
      <c r="B7" s="148" t="s">
        <v>602</v>
      </c>
      <c r="C7" s="149"/>
      <c r="D7" s="128" t="s">
        <v>603</v>
      </c>
      <c r="E7" s="129"/>
      <c r="F7" s="44" t="s">
        <v>604</v>
      </c>
      <c r="G7" s="45" t="s">
        <v>604</v>
      </c>
      <c r="H7" s="46" t="s">
        <v>605</v>
      </c>
      <c r="I7" s="45" t="s">
        <v>606</v>
      </c>
      <c r="J7" s="44" t="s">
        <v>607</v>
      </c>
      <c r="K7" s="44" t="s">
        <v>608</v>
      </c>
      <c r="L7" s="45" t="s">
        <v>609</v>
      </c>
      <c r="M7" s="46" t="s">
        <v>610</v>
      </c>
      <c r="N7" s="45" t="s">
        <v>605</v>
      </c>
      <c r="O7" s="47" t="s">
        <v>606</v>
      </c>
      <c r="P7" s="43"/>
      <c r="Q7" s="48" t="s">
        <v>611</v>
      </c>
      <c r="R7" s="49" t="s">
        <v>604</v>
      </c>
      <c r="S7" s="50" t="s">
        <v>606</v>
      </c>
      <c r="U7" s="48" t="s">
        <v>612</v>
      </c>
      <c r="V7" s="48" t="s">
        <v>612</v>
      </c>
      <c r="W7" s="50" t="s">
        <v>613</v>
      </c>
      <c r="X7" s="48" t="s">
        <v>614</v>
      </c>
      <c r="Y7" s="49" t="s">
        <v>615</v>
      </c>
    </row>
    <row r="8" spans="2:25" ht="18.8" customHeight="1">
      <c r="B8" s="150"/>
      <c r="C8" s="151"/>
      <c r="D8" s="159" t="s">
        <v>616</v>
      </c>
      <c r="E8" s="185"/>
      <c r="F8" s="48" t="s">
        <v>617</v>
      </c>
      <c r="G8" s="51" t="s">
        <v>617</v>
      </c>
      <c r="H8" s="52" t="s">
        <v>618</v>
      </c>
      <c r="I8" s="51" t="s">
        <v>619</v>
      </c>
      <c r="J8" s="48" t="s">
        <v>620</v>
      </c>
      <c r="K8" s="48" t="s">
        <v>621</v>
      </c>
      <c r="L8" s="51" t="s">
        <v>622</v>
      </c>
      <c r="M8" s="52" t="s">
        <v>623</v>
      </c>
      <c r="N8" s="51" t="s">
        <v>624</v>
      </c>
      <c r="O8" s="53" t="s">
        <v>625</v>
      </c>
      <c r="P8" s="43"/>
      <c r="Q8" s="48" t="s">
        <v>626</v>
      </c>
      <c r="R8" s="49" t="s">
        <v>627</v>
      </c>
      <c r="S8" s="50" t="s">
        <v>628</v>
      </c>
      <c r="U8" s="48" t="s">
        <v>629</v>
      </c>
      <c r="V8" s="48" t="s">
        <v>629</v>
      </c>
      <c r="W8" s="50" t="s">
        <v>630</v>
      </c>
      <c r="X8" s="48" t="s">
        <v>626</v>
      </c>
      <c r="Y8" s="49" t="s">
        <v>631</v>
      </c>
    </row>
    <row r="9" spans="2:25" ht="18" customHeight="1">
      <c r="B9" s="150"/>
      <c r="C9" s="151"/>
      <c r="D9" s="186" t="s">
        <v>632</v>
      </c>
      <c r="E9" s="54" t="s">
        <v>633</v>
      </c>
      <c r="F9" s="48" t="s">
        <v>617</v>
      </c>
      <c r="G9" s="51" t="s">
        <v>617</v>
      </c>
      <c r="H9" s="52" t="s">
        <v>618</v>
      </c>
      <c r="I9" s="51" t="s">
        <v>634</v>
      </c>
      <c r="J9" s="48" t="s">
        <v>620</v>
      </c>
      <c r="K9" s="48" t="s">
        <v>621</v>
      </c>
      <c r="L9" s="51" t="s">
        <v>635</v>
      </c>
      <c r="M9" s="52" t="s">
        <v>623</v>
      </c>
      <c r="N9" s="51" t="s">
        <v>624</v>
      </c>
      <c r="O9" s="53" t="s">
        <v>636</v>
      </c>
      <c r="P9" s="43"/>
      <c r="Q9" s="48" t="s">
        <v>626</v>
      </c>
      <c r="R9" s="49" t="s">
        <v>627</v>
      </c>
      <c r="S9" s="50" t="s">
        <v>637</v>
      </c>
      <c r="U9" s="48" t="s">
        <v>617</v>
      </c>
      <c r="V9" s="48" t="s">
        <v>617</v>
      </c>
      <c r="W9" s="50" t="s">
        <v>630</v>
      </c>
      <c r="X9" s="48" t="s">
        <v>638</v>
      </c>
      <c r="Y9" s="49" t="s">
        <v>639</v>
      </c>
    </row>
    <row r="10" spans="2:25" ht="18" customHeight="1">
      <c r="B10" s="152"/>
      <c r="C10" s="153"/>
      <c r="D10" s="187"/>
      <c r="E10" s="55" t="s">
        <v>640</v>
      </c>
      <c r="F10" s="130" t="s">
        <v>641</v>
      </c>
      <c r="G10" s="131"/>
      <c r="H10" s="131"/>
      <c r="I10" s="132"/>
      <c r="J10" s="130" t="s">
        <v>641</v>
      </c>
      <c r="K10" s="131"/>
      <c r="L10" s="132"/>
      <c r="M10" s="154" t="s">
        <v>641</v>
      </c>
      <c r="N10" s="131"/>
      <c r="O10" s="132"/>
      <c r="P10" s="43"/>
      <c r="Q10" s="133" t="s">
        <v>641</v>
      </c>
      <c r="R10" s="134"/>
      <c r="S10" s="135"/>
      <c r="U10" s="136" t="s">
        <v>641</v>
      </c>
      <c r="V10" s="137"/>
      <c r="W10" s="137"/>
      <c r="X10" s="137"/>
      <c r="Y10" s="138"/>
    </row>
    <row r="11" spans="2:25" ht="19.600000000000001" customHeight="1">
      <c r="B11" s="188" t="s">
        <v>642</v>
      </c>
      <c r="C11" s="149"/>
      <c r="D11" s="189" t="s">
        <v>603</v>
      </c>
      <c r="E11" s="168"/>
      <c r="F11" s="190" t="s">
        <v>643</v>
      </c>
      <c r="G11" s="191" t="s">
        <v>644</v>
      </c>
      <c r="H11" s="125"/>
      <c r="I11" s="126"/>
      <c r="J11" s="192" t="s">
        <v>644</v>
      </c>
      <c r="K11" s="156"/>
      <c r="L11" s="156"/>
      <c r="M11" s="156"/>
      <c r="N11" s="156"/>
      <c r="O11" s="157"/>
      <c r="P11" s="56"/>
      <c r="Q11" s="139" t="s">
        <v>644</v>
      </c>
      <c r="R11" s="134"/>
      <c r="S11" s="135"/>
      <c r="U11" s="140" t="s">
        <v>644</v>
      </c>
      <c r="V11" s="113"/>
      <c r="W11" s="113"/>
      <c r="X11" s="113"/>
      <c r="Y11" s="114"/>
    </row>
    <row r="12" spans="2:25" ht="19.600000000000001" customHeight="1">
      <c r="B12" s="150"/>
      <c r="C12" s="151"/>
      <c r="D12" s="213" t="s">
        <v>616</v>
      </c>
      <c r="E12" s="135"/>
      <c r="F12" s="178"/>
      <c r="G12" s="150"/>
      <c r="H12" s="125"/>
      <c r="I12" s="126"/>
      <c r="J12" s="150"/>
      <c r="K12" s="125"/>
      <c r="L12" s="125"/>
      <c r="M12" s="125"/>
      <c r="N12" s="125"/>
      <c r="O12" s="126"/>
      <c r="P12" s="56"/>
      <c r="Q12" s="57" t="s">
        <v>645</v>
      </c>
      <c r="R12" s="58" t="s">
        <v>646</v>
      </c>
      <c r="S12" s="59" t="s">
        <v>646</v>
      </c>
      <c r="U12" s="60" t="s">
        <v>644</v>
      </c>
      <c r="V12" s="60" t="s">
        <v>644</v>
      </c>
      <c r="W12" s="60" t="s">
        <v>644</v>
      </c>
      <c r="X12" s="60" t="s">
        <v>644</v>
      </c>
      <c r="Y12" s="60" t="s">
        <v>644</v>
      </c>
    </row>
    <row r="13" spans="2:25" ht="19.600000000000001" customHeight="1">
      <c r="B13" s="150"/>
      <c r="C13" s="151"/>
      <c r="D13" s="214" t="s">
        <v>632</v>
      </c>
      <c r="E13" s="61" t="s">
        <v>633</v>
      </c>
      <c r="F13" s="178"/>
      <c r="G13" s="150"/>
      <c r="H13" s="125"/>
      <c r="I13" s="126"/>
      <c r="J13" s="150"/>
      <c r="K13" s="125"/>
      <c r="L13" s="125"/>
      <c r="M13" s="125"/>
      <c r="N13" s="125"/>
      <c r="O13" s="126"/>
      <c r="P13" s="56"/>
      <c r="Q13" s="57" t="s">
        <v>645</v>
      </c>
      <c r="R13" s="58" t="s">
        <v>645</v>
      </c>
      <c r="S13" s="59" t="s">
        <v>646</v>
      </c>
      <c r="U13" s="62" t="s">
        <v>647</v>
      </c>
      <c r="V13" s="57" t="s">
        <v>644</v>
      </c>
      <c r="W13" s="57" t="s">
        <v>644</v>
      </c>
      <c r="X13" s="57" t="s">
        <v>644</v>
      </c>
      <c r="Y13" s="57" t="s">
        <v>644</v>
      </c>
    </row>
    <row r="14" spans="2:25" ht="19.600000000000001" customHeight="1">
      <c r="B14" s="152"/>
      <c r="C14" s="153"/>
      <c r="D14" s="187"/>
      <c r="E14" s="63" t="s">
        <v>640</v>
      </c>
      <c r="F14" s="179"/>
      <c r="G14" s="152"/>
      <c r="H14" s="146"/>
      <c r="I14" s="147"/>
      <c r="J14" s="152"/>
      <c r="K14" s="146"/>
      <c r="L14" s="146"/>
      <c r="M14" s="146"/>
      <c r="N14" s="146"/>
      <c r="O14" s="147"/>
      <c r="P14" s="56"/>
      <c r="Q14" s="57" t="s">
        <v>644</v>
      </c>
      <c r="R14" s="58" t="s">
        <v>645</v>
      </c>
      <c r="S14" s="59" t="s">
        <v>646</v>
      </c>
      <c r="U14" s="62" t="s">
        <v>647</v>
      </c>
      <c r="V14" s="64" t="s">
        <v>644</v>
      </c>
      <c r="W14" s="64" t="s">
        <v>644</v>
      </c>
      <c r="X14" s="64" t="s">
        <v>644</v>
      </c>
      <c r="Y14" s="64" t="s">
        <v>644</v>
      </c>
    </row>
    <row r="15" spans="2:25" ht="38.200000000000003" customHeight="1">
      <c r="B15" s="148" t="s">
        <v>648</v>
      </c>
      <c r="C15" s="149"/>
      <c r="D15" s="167" t="s">
        <v>649</v>
      </c>
      <c r="E15" s="168"/>
      <c r="F15" s="215" t="s">
        <v>650</v>
      </c>
      <c r="G15" s="155" t="s">
        <v>651</v>
      </c>
      <c r="H15" s="156"/>
      <c r="I15" s="157"/>
      <c r="J15" s="155" t="s">
        <v>651</v>
      </c>
      <c r="K15" s="156"/>
      <c r="L15" s="157"/>
      <c r="M15" s="155" t="s">
        <v>651</v>
      </c>
      <c r="N15" s="156"/>
      <c r="O15" s="157"/>
      <c r="P15" s="56"/>
      <c r="Q15" s="174" t="s">
        <v>651</v>
      </c>
      <c r="R15" s="175"/>
      <c r="S15" s="176"/>
      <c r="U15" s="177" t="s">
        <v>652</v>
      </c>
      <c r="V15" s="155" t="s">
        <v>651</v>
      </c>
      <c r="W15" s="156"/>
      <c r="X15" s="156"/>
      <c r="Y15" s="157"/>
    </row>
    <row r="16" spans="2:25" ht="38.200000000000003" customHeight="1">
      <c r="B16" s="150"/>
      <c r="C16" s="151"/>
      <c r="D16" s="159" t="s">
        <v>616</v>
      </c>
      <c r="E16" s="135"/>
      <c r="F16" s="216"/>
      <c r="G16" s="150"/>
      <c r="H16" s="125"/>
      <c r="I16" s="126"/>
      <c r="J16" s="150"/>
      <c r="K16" s="125"/>
      <c r="L16" s="126"/>
      <c r="M16" s="150"/>
      <c r="N16" s="125"/>
      <c r="O16" s="126"/>
      <c r="P16" s="56"/>
      <c r="Q16" s="150"/>
      <c r="R16" s="125"/>
      <c r="S16" s="126"/>
      <c r="U16" s="178"/>
      <c r="V16" s="150"/>
      <c r="W16" s="125"/>
      <c r="X16" s="125"/>
      <c r="Y16" s="126"/>
    </row>
    <row r="17" spans="2:28" ht="38.200000000000003" customHeight="1">
      <c r="B17" s="152"/>
      <c r="C17" s="153"/>
      <c r="D17" s="160" t="s">
        <v>632</v>
      </c>
      <c r="E17" s="132"/>
      <c r="F17" s="217"/>
      <c r="G17" s="152"/>
      <c r="H17" s="146"/>
      <c r="I17" s="147"/>
      <c r="J17" s="171"/>
      <c r="K17" s="172"/>
      <c r="L17" s="173"/>
      <c r="M17" s="171"/>
      <c r="N17" s="172"/>
      <c r="O17" s="173"/>
      <c r="P17" s="56"/>
      <c r="Q17" s="171"/>
      <c r="R17" s="172"/>
      <c r="S17" s="173"/>
      <c r="U17" s="179"/>
      <c r="V17" s="152"/>
      <c r="W17" s="146"/>
      <c r="X17" s="146"/>
      <c r="Y17" s="147"/>
    </row>
    <row r="18" spans="2:28" ht="38.200000000000003" customHeight="1">
      <c r="B18" s="193" t="s">
        <v>653</v>
      </c>
      <c r="C18" s="146"/>
      <c r="D18" s="146"/>
      <c r="E18" s="147"/>
      <c r="F18" s="140" t="s">
        <v>654</v>
      </c>
      <c r="G18" s="113"/>
      <c r="H18" s="113"/>
      <c r="I18" s="114"/>
      <c r="J18" s="140" t="s">
        <v>655</v>
      </c>
      <c r="K18" s="113"/>
      <c r="L18" s="114"/>
      <c r="M18" s="140" t="s">
        <v>656</v>
      </c>
      <c r="N18" s="113"/>
      <c r="O18" s="114"/>
      <c r="P18" s="56"/>
      <c r="Q18" s="158" t="s">
        <v>654</v>
      </c>
      <c r="R18" s="131"/>
      <c r="S18" s="132"/>
      <c r="U18" s="140" t="s">
        <v>654</v>
      </c>
      <c r="V18" s="113"/>
      <c r="W18" s="113"/>
      <c r="X18" s="113"/>
      <c r="Y18" s="114"/>
    </row>
    <row r="19" spans="2:28" ht="15.85" customHeight="1">
      <c r="B19" s="21"/>
      <c r="C19" s="21"/>
      <c r="D19" s="21"/>
      <c r="E19" s="21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2:28" ht="38.200000000000003" customHeight="1">
      <c r="B20" s="21"/>
      <c r="C20" s="21"/>
      <c r="D20" s="21"/>
      <c r="E20" s="21"/>
      <c r="F20" s="180" t="s">
        <v>600</v>
      </c>
      <c r="G20" s="137"/>
      <c r="H20" s="181"/>
      <c r="I20" s="182" t="s">
        <v>593</v>
      </c>
      <c r="J20" s="137"/>
      <c r="K20" s="181"/>
      <c r="L20" s="183" t="s">
        <v>657</v>
      </c>
      <c r="M20" s="137"/>
      <c r="N20" s="181"/>
      <c r="O20" s="184" t="s">
        <v>658</v>
      </c>
      <c r="P20" s="137"/>
      <c r="Q20" s="137"/>
      <c r="R20" s="181"/>
    </row>
    <row r="21" spans="2:28" ht="129" customHeight="1">
      <c r="B21" s="148" t="s">
        <v>659</v>
      </c>
      <c r="C21" s="157"/>
      <c r="D21" s="164" t="s">
        <v>660</v>
      </c>
      <c r="E21" s="114"/>
      <c r="F21" s="163" t="s">
        <v>661</v>
      </c>
      <c r="G21" s="113"/>
      <c r="H21" s="114"/>
      <c r="I21" s="163" t="s">
        <v>662</v>
      </c>
      <c r="J21" s="113"/>
      <c r="K21" s="114"/>
      <c r="L21" s="163" t="s">
        <v>663</v>
      </c>
      <c r="M21" s="113"/>
      <c r="N21" s="113"/>
      <c r="O21" s="113"/>
      <c r="P21" s="113"/>
      <c r="Q21" s="113"/>
      <c r="R21" s="114"/>
    </row>
    <row r="22" spans="2:28" ht="139.5" customHeight="1">
      <c r="B22" s="150"/>
      <c r="C22" s="126"/>
      <c r="D22" s="164" t="s">
        <v>664</v>
      </c>
      <c r="E22" s="114"/>
      <c r="F22" s="163" t="s">
        <v>665</v>
      </c>
      <c r="G22" s="113"/>
      <c r="H22" s="114"/>
      <c r="I22" s="163" t="s">
        <v>666</v>
      </c>
      <c r="J22" s="113"/>
      <c r="K22" s="113"/>
      <c r="L22" s="113"/>
      <c r="M22" s="113"/>
      <c r="N22" s="113"/>
      <c r="O22" s="113"/>
      <c r="P22" s="113"/>
      <c r="Q22" s="113"/>
      <c r="R22" s="114"/>
    </row>
    <row r="23" spans="2:28" ht="82.5" customHeight="1">
      <c r="B23" s="150"/>
      <c r="C23" s="126"/>
      <c r="D23" s="164" t="s">
        <v>667</v>
      </c>
      <c r="E23" s="114"/>
      <c r="F23" s="163" t="s">
        <v>668</v>
      </c>
      <c r="G23" s="113"/>
      <c r="H23" s="114"/>
      <c r="I23" s="163" t="s">
        <v>669</v>
      </c>
      <c r="J23" s="113"/>
      <c r="K23" s="113"/>
      <c r="L23" s="113"/>
      <c r="M23" s="113"/>
      <c r="N23" s="113"/>
      <c r="O23" s="113"/>
      <c r="P23" s="113"/>
      <c r="Q23" s="113"/>
      <c r="R23" s="114"/>
    </row>
    <row r="24" spans="2:28" ht="49.5" customHeight="1">
      <c r="B24" s="150"/>
      <c r="C24" s="126"/>
      <c r="D24" s="164" t="s">
        <v>670</v>
      </c>
      <c r="E24" s="114"/>
      <c r="F24" s="163" t="s">
        <v>671</v>
      </c>
      <c r="G24" s="113"/>
      <c r="H24" s="114"/>
      <c r="I24" s="165" t="s">
        <v>672</v>
      </c>
      <c r="J24" s="113"/>
      <c r="K24" s="113"/>
      <c r="L24" s="113"/>
      <c r="M24" s="113"/>
      <c r="N24" s="113"/>
      <c r="O24" s="113"/>
      <c r="P24" s="113"/>
      <c r="Q24" s="113"/>
      <c r="R24" s="114"/>
    </row>
    <row r="25" spans="2:28" ht="138.69999999999999" customHeight="1">
      <c r="B25" s="150"/>
      <c r="C25" s="126"/>
      <c r="D25" s="164" t="s">
        <v>632</v>
      </c>
      <c r="E25" s="114"/>
      <c r="F25" s="163" t="s">
        <v>673</v>
      </c>
      <c r="G25" s="113"/>
      <c r="H25" s="114"/>
      <c r="I25" s="163" t="s">
        <v>674</v>
      </c>
      <c r="J25" s="113"/>
      <c r="K25" s="113"/>
      <c r="L25" s="113"/>
      <c r="M25" s="113"/>
      <c r="N25" s="113"/>
      <c r="O25" s="113"/>
      <c r="P25" s="113"/>
      <c r="Q25" s="113"/>
      <c r="R25" s="114"/>
    </row>
    <row r="26" spans="2:28" ht="81.7" customHeight="1">
      <c r="B26" s="150"/>
      <c r="C26" s="126"/>
      <c r="D26" s="164" t="s">
        <v>675</v>
      </c>
      <c r="E26" s="114"/>
      <c r="F26" s="163" t="s">
        <v>676</v>
      </c>
      <c r="G26" s="113"/>
      <c r="H26" s="114"/>
      <c r="I26" s="163" t="s">
        <v>677</v>
      </c>
      <c r="J26" s="113"/>
      <c r="K26" s="113"/>
      <c r="L26" s="113"/>
      <c r="M26" s="113"/>
      <c r="N26" s="113"/>
      <c r="O26" s="113"/>
      <c r="P26" s="113"/>
      <c r="Q26" s="113"/>
      <c r="R26" s="114"/>
    </row>
    <row r="27" spans="2:28" ht="154.5" customHeight="1">
      <c r="B27" s="150"/>
      <c r="C27" s="126"/>
      <c r="D27" s="164" t="s">
        <v>678</v>
      </c>
      <c r="E27" s="114"/>
      <c r="F27" s="165" t="s">
        <v>679</v>
      </c>
      <c r="G27" s="113"/>
      <c r="H27" s="114"/>
      <c r="I27" s="166" t="s">
        <v>680</v>
      </c>
      <c r="J27" s="113"/>
      <c r="K27" s="113"/>
      <c r="L27" s="113"/>
      <c r="M27" s="113"/>
      <c r="N27" s="114"/>
      <c r="O27" s="163" t="s">
        <v>681</v>
      </c>
      <c r="P27" s="113"/>
      <c r="Q27" s="113"/>
      <c r="R27" s="114"/>
    </row>
    <row r="28" spans="2:28" ht="54.8" customHeight="1">
      <c r="B28" s="150"/>
      <c r="C28" s="126"/>
      <c r="D28" s="164" t="s">
        <v>682</v>
      </c>
      <c r="E28" s="114"/>
      <c r="F28" s="165" t="s">
        <v>679</v>
      </c>
      <c r="G28" s="113"/>
      <c r="H28" s="114"/>
      <c r="I28" s="165" t="s">
        <v>679</v>
      </c>
      <c r="J28" s="113"/>
      <c r="K28" s="114"/>
      <c r="L28" s="165" t="s">
        <v>683</v>
      </c>
      <c r="M28" s="113"/>
      <c r="N28" s="114"/>
      <c r="O28" s="166" t="s">
        <v>684</v>
      </c>
      <c r="P28" s="113"/>
      <c r="Q28" s="113"/>
      <c r="R28" s="114"/>
    </row>
    <row r="29" spans="2:28" ht="28.5" customHeight="1">
      <c r="B29" s="152"/>
      <c r="C29" s="147"/>
      <c r="D29" s="169" t="s">
        <v>685</v>
      </c>
      <c r="E29" s="114"/>
      <c r="F29" s="165" t="s">
        <v>679</v>
      </c>
      <c r="G29" s="113"/>
      <c r="H29" s="114"/>
      <c r="I29" s="165" t="s">
        <v>679</v>
      </c>
      <c r="J29" s="113"/>
      <c r="K29" s="114"/>
      <c r="L29" s="169" t="s">
        <v>686</v>
      </c>
      <c r="M29" s="113"/>
      <c r="N29" s="113"/>
      <c r="O29" s="113"/>
      <c r="P29" s="113"/>
      <c r="Q29" s="113"/>
      <c r="R29" s="114"/>
    </row>
    <row r="30" spans="2:28" ht="15.85" customHeight="1"/>
    <row r="31" spans="2:28" ht="33.049999999999997" customHeight="1">
      <c r="B31" s="20"/>
      <c r="C31" s="20"/>
      <c r="D31" s="20"/>
      <c r="E31" s="21"/>
      <c r="F31" s="112" t="s">
        <v>584</v>
      </c>
      <c r="G31" s="113"/>
      <c r="H31" s="113"/>
      <c r="I31" s="113"/>
      <c r="J31" s="113"/>
      <c r="K31" s="113"/>
      <c r="L31" s="113"/>
      <c r="M31" s="113"/>
      <c r="N31" s="113"/>
      <c r="O31" s="114"/>
      <c r="Q31" s="170" t="s">
        <v>585</v>
      </c>
      <c r="R31" s="120"/>
      <c r="S31" s="121"/>
      <c r="V31" s="115"/>
      <c r="W31" s="116"/>
      <c r="X31" s="116"/>
      <c r="Y31" s="117"/>
      <c r="AA31" s="115"/>
      <c r="AB31" s="117"/>
    </row>
    <row r="32" spans="2:28" ht="33.049999999999997" customHeight="1">
      <c r="B32" s="20"/>
      <c r="C32" s="20"/>
      <c r="D32" s="20"/>
      <c r="E32" s="21"/>
      <c r="F32" s="141" t="s">
        <v>586</v>
      </c>
      <c r="G32" s="113"/>
      <c r="H32" s="113"/>
      <c r="I32" s="114"/>
      <c r="J32" s="118" t="s">
        <v>587</v>
      </c>
      <c r="K32" s="113"/>
      <c r="L32" s="161"/>
      <c r="M32" s="162" t="s">
        <v>588</v>
      </c>
      <c r="N32" s="113"/>
      <c r="O32" s="161"/>
      <c r="P32" s="66"/>
      <c r="Q32" s="199" t="s">
        <v>589</v>
      </c>
      <c r="R32" s="113"/>
      <c r="S32" s="114"/>
      <c r="V32" s="200" t="s">
        <v>589</v>
      </c>
      <c r="W32" s="202"/>
      <c r="X32" s="202"/>
      <c r="Y32" s="201"/>
      <c r="AA32" s="200" t="s">
        <v>589</v>
      </c>
      <c r="AB32" s="201"/>
    </row>
    <row r="33" spans="2:28" ht="15.85" customHeight="1">
      <c r="B33" s="221" t="s">
        <v>590</v>
      </c>
      <c r="C33" s="156"/>
      <c r="D33" s="156"/>
      <c r="E33" s="157"/>
      <c r="F33" s="22">
        <v>360</v>
      </c>
      <c r="G33" s="23">
        <v>385</v>
      </c>
      <c r="H33" s="24">
        <v>386</v>
      </c>
      <c r="I33" s="25">
        <v>387</v>
      </c>
      <c r="J33" s="67">
        <v>370</v>
      </c>
      <c r="K33" s="68">
        <v>371</v>
      </c>
      <c r="L33" s="69">
        <v>372</v>
      </c>
      <c r="M33" s="70">
        <v>345</v>
      </c>
      <c r="N33" s="68">
        <v>346</v>
      </c>
      <c r="O33" s="69">
        <v>365</v>
      </c>
      <c r="P33" s="21"/>
      <c r="Q33" s="26">
        <v>362</v>
      </c>
      <c r="R33" s="24">
        <v>363</v>
      </c>
      <c r="S33" s="25">
        <v>364</v>
      </c>
      <c r="V33" s="29">
        <v>398</v>
      </c>
      <c r="W33" s="29">
        <v>399</v>
      </c>
      <c r="X33" s="30">
        <v>400</v>
      </c>
      <c r="Y33" s="31">
        <v>401</v>
      </c>
      <c r="AA33" s="71" t="s">
        <v>687</v>
      </c>
      <c r="AB33" s="28">
        <v>397</v>
      </c>
    </row>
    <row r="34" spans="2:28" ht="15.85" customHeight="1">
      <c r="B34" s="127" t="s">
        <v>591</v>
      </c>
      <c r="C34" s="113"/>
      <c r="D34" s="113"/>
      <c r="E34" s="114"/>
      <c r="F34" s="72" t="s">
        <v>592</v>
      </c>
      <c r="G34" s="73" t="s">
        <v>593</v>
      </c>
      <c r="H34" s="74" t="s">
        <v>10</v>
      </c>
      <c r="I34" s="75" t="s">
        <v>11</v>
      </c>
      <c r="J34" s="76" t="s">
        <v>593</v>
      </c>
      <c r="K34" s="37" t="s">
        <v>10</v>
      </c>
      <c r="L34" s="77" t="s">
        <v>11</v>
      </c>
      <c r="M34" s="78" t="s">
        <v>593</v>
      </c>
      <c r="N34" s="37" t="s">
        <v>10</v>
      </c>
      <c r="O34" s="77" t="s">
        <v>11</v>
      </c>
      <c r="P34" s="21"/>
      <c r="Q34" s="39" t="s">
        <v>593</v>
      </c>
      <c r="R34" s="40" t="s">
        <v>10</v>
      </c>
      <c r="S34" s="41" t="s">
        <v>11</v>
      </c>
      <c r="V34" s="29" t="s">
        <v>595</v>
      </c>
      <c r="W34" s="29" t="s">
        <v>596</v>
      </c>
      <c r="X34" s="30" t="s">
        <v>597</v>
      </c>
      <c r="Y34" s="31" t="s">
        <v>598</v>
      </c>
      <c r="AA34" s="79" t="s">
        <v>688</v>
      </c>
      <c r="AB34" s="28" t="s">
        <v>594</v>
      </c>
    </row>
    <row r="35" spans="2:28" ht="15.85" customHeight="1">
      <c r="B35" s="127" t="s">
        <v>599</v>
      </c>
      <c r="C35" s="113"/>
      <c r="D35" s="113"/>
      <c r="E35" s="114"/>
      <c r="F35" s="80" t="s">
        <v>600</v>
      </c>
      <c r="G35" s="203" t="s">
        <v>601</v>
      </c>
      <c r="H35" s="125"/>
      <c r="I35" s="151"/>
      <c r="J35" s="144" t="s">
        <v>601</v>
      </c>
      <c r="K35" s="113"/>
      <c r="L35" s="114"/>
      <c r="M35" s="144" t="s">
        <v>601</v>
      </c>
      <c r="N35" s="113"/>
      <c r="O35" s="114"/>
      <c r="P35" s="81"/>
      <c r="Q35" s="144" t="s">
        <v>601</v>
      </c>
      <c r="R35" s="113"/>
      <c r="S35" s="114"/>
      <c r="V35" s="144" t="s">
        <v>601</v>
      </c>
      <c r="W35" s="113"/>
      <c r="X35" s="113"/>
      <c r="Y35" s="114"/>
      <c r="AA35" s="82" t="s">
        <v>689</v>
      </c>
      <c r="AB35" s="83">
        <v>104</v>
      </c>
    </row>
    <row r="36" spans="2:28" ht="23.95" customHeight="1">
      <c r="B36" s="218" t="s">
        <v>690</v>
      </c>
      <c r="C36" s="205" t="s">
        <v>691</v>
      </c>
      <c r="D36" s="220" t="s">
        <v>692</v>
      </c>
      <c r="E36" s="168"/>
      <c r="F36" s="84">
        <v>90</v>
      </c>
      <c r="G36" s="85">
        <v>154</v>
      </c>
      <c r="H36" s="85">
        <v>190</v>
      </c>
      <c r="I36" s="85">
        <v>291</v>
      </c>
      <c r="J36" s="86">
        <v>152</v>
      </c>
      <c r="K36" s="86">
        <v>186</v>
      </c>
      <c r="L36" s="86">
        <v>286</v>
      </c>
      <c r="M36" s="86">
        <v>159</v>
      </c>
      <c r="N36" s="86">
        <f>M36+36</f>
        <v>195</v>
      </c>
      <c r="O36" s="87">
        <f>N36+105</f>
        <v>300</v>
      </c>
      <c r="P36" s="43"/>
      <c r="Q36" s="88">
        <v>145</v>
      </c>
      <c r="R36" s="86">
        <f>Q36+34</f>
        <v>179</v>
      </c>
      <c r="S36" s="87">
        <f>R36+96</f>
        <v>275</v>
      </c>
      <c r="V36" s="89">
        <v>140</v>
      </c>
      <c r="W36" s="90">
        <v>152</v>
      </c>
      <c r="X36" s="91">
        <v>186</v>
      </c>
      <c r="Y36" s="89">
        <v>286</v>
      </c>
      <c r="AA36" s="92" t="s">
        <v>693</v>
      </c>
      <c r="AB36" s="93">
        <v>208</v>
      </c>
    </row>
    <row r="37" spans="2:28" ht="23.95" customHeight="1">
      <c r="B37" s="216"/>
      <c r="C37" s="178"/>
      <c r="D37" s="159" t="s">
        <v>694</v>
      </c>
      <c r="E37" s="135"/>
      <c r="F37" s="94">
        <v>50</v>
      </c>
      <c r="G37" s="95">
        <v>131</v>
      </c>
      <c r="H37" s="95">
        <v>161</v>
      </c>
      <c r="I37" s="95">
        <v>248</v>
      </c>
      <c r="J37" s="96">
        <v>130</v>
      </c>
      <c r="K37" s="96">
        <v>159</v>
      </c>
      <c r="L37" s="96">
        <v>245</v>
      </c>
      <c r="M37" s="96">
        <v>136</v>
      </c>
      <c r="N37" s="96">
        <f>M37+30</f>
        <v>166</v>
      </c>
      <c r="O37" s="97">
        <f>N37+90</f>
        <v>256</v>
      </c>
      <c r="P37" s="43"/>
      <c r="Q37" s="98">
        <v>124</v>
      </c>
      <c r="R37" s="96">
        <f>Q37+28</f>
        <v>152</v>
      </c>
      <c r="S37" s="97">
        <f>R37+83</f>
        <v>235</v>
      </c>
      <c r="T37" s="81"/>
      <c r="V37" s="96">
        <v>115</v>
      </c>
      <c r="W37" s="97">
        <v>130</v>
      </c>
      <c r="X37" s="98">
        <v>159</v>
      </c>
      <c r="Y37" s="96">
        <v>220</v>
      </c>
      <c r="AA37" s="82" t="s">
        <v>695</v>
      </c>
      <c r="AB37" s="83">
        <v>312</v>
      </c>
    </row>
    <row r="38" spans="2:28" ht="23.95" customHeight="1">
      <c r="B38" s="216"/>
      <c r="C38" s="178"/>
      <c r="D38" s="204" t="s">
        <v>696</v>
      </c>
      <c r="E38" s="135"/>
      <c r="F38" s="99">
        <v>69</v>
      </c>
      <c r="G38" s="100">
        <v>171</v>
      </c>
      <c r="H38" s="100">
        <v>211</v>
      </c>
      <c r="I38" s="100">
        <v>323</v>
      </c>
      <c r="J38" s="101">
        <v>168</v>
      </c>
      <c r="K38" s="101">
        <v>208</v>
      </c>
      <c r="L38" s="101">
        <v>319</v>
      </c>
      <c r="M38" s="101">
        <v>176</v>
      </c>
      <c r="N38" s="101">
        <f>M38+42</f>
        <v>218</v>
      </c>
      <c r="O38" s="102">
        <f>N38+116</f>
        <v>334</v>
      </c>
      <c r="P38" s="43"/>
      <c r="Q38" s="103">
        <v>161</v>
      </c>
      <c r="R38" s="101">
        <f>Q38+38</f>
        <v>199</v>
      </c>
      <c r="S38" s="102">
        <f>R38+106</f>
        <v>305</v>
      </c>
      <c r="T38" s="81"/>
      <c r="V38" s="101">
        <v>135</v>
      </c>
      <c r="W38" s="102">
        <v>168</v>
      </c>
      <c r="X38" s="103">
        <v>208</v>
      </c>
      <c r="Y38" s="101">
        <v>270</v>
      </c>
      <c r="AA38" s="92" t="s">
        <v>697</v>
      </c>
      <c r="AB38" s="93">
        <v>416</v>
      </c>
    </row>
    <row r="39" spans="2:28" ht="23.95" customHeight="1">
      <c r="B39" s="216"/>
      <c r="C39" s="178"/>
      <c r="D39" s="159" t="s">
        <v>698</v>
      </c>
      <c r="E39" s="135"/>
      <c r="F39" s="94">
        <v>117</v>
      </c>
      <c r="G39" s="95">
        <v>212</v>
      </c>
      <c r="H39" s="95">
        <v>263</v>
      </c>
      <c r="I39" s="95">
        <v>401</v>
      </c>
      <c r="J39" s="96">
        <v>209</v>
      </c>
      <c r="K39" s="96">
        <v>260</v>
      </c>
      <c r="L39" s="96">
        <v>396</v>
      </c>
      <c r="M39" s="96">
        <v>219</v>
      </c>
      <c r="N39" s="96">
        <f>M39+52</f>
        <v>271</v>
      </c>
      <c r="O39" s="97">
        <f>N39+143</f>
        <v>414</v>
      </c>
      <c r="P39" s="43"/>
      <c r="Q39" s="98">
        <v>201</v>
      </c>
      <c r="R39" s="96">
        <f>Q39+47</f>
        <v>248</v>
      </c>
      <c r="S39" s="97">
        <f>R39+130</f>
        <v>378</v>
      </c>
      <c r="T39" s="81"/>
      <c r="V39" s="96">
        <v>177</v>
      </c>
      <c r="W39" s="97">
        <v>209</v>
      </c>
      <c r="X39" s="98">
        <v>260</v>
      </c>
      <c r="Y39" s="96">
        <v>370</v>
      </c>
      <c r="AA39" s="82" t="s">
        <v>699</v>
      </c>
      <c r="AB39" s="83">
        <v>520</v>
      </c>
    </row>
    <row r="40" spans="2:28" ht="23.95" customHeight="1">
      <c r="B40" s="216"/>
      <c r="C40" s="178"/>
      <c r="D40" s="204" t="s">
        <v>700</v>
      </c>
      <c r="E40" s="135"/>
      <c r="F40" s="99">
        <v>144</v>
      </c>
      <c r="G40" s="100">
        <v>251</v>
      </c>
      <c r="H40" s="100">
        <v>309</v>
      </c>
      <c r="I40" s="100">
        <v>473</v>
      </c>
      <c r="J40" s="101">
        <v>247</v>
      </c>
      <c r="K40" s="101">
        <v>304</v>
      </c>
      <c r="L40" s="101">
        <v>466</v>
      </c>
      <c r="M40" s="101">
        <v>259</v>
      </c>
      <c r="N40" s="101">
        <f>M40+59</f>
        <v>318</v>
      </c>
      <c r="O40" s="102">
        <f>N40+170</f>
        <v>488</v>
      </c>
      <c r="P40" s="43"/>
      <c r="Q40" s="103">
        <v>237</v>
      </c>
      <c r="R40" s="101">
        <f>Q40+54</f>
        <v>291</v>
      </c>
      <c r="S40" s="102">
        <f>R40+155</f>
        <v>446</v>
      </c>
      <c r="T40" s="81"/>
      <c r="V40" s="101">
        <v>210</v>
      </c>
      <c r="W40" s="102">
        <v>247</v>
      </c>
      <c r="X40" s="103">
        <v>304</v>
      </c>
      <c r="Y40" s="101">
        <v>466</v>
      </c>
      <c r="AA40" s="92" t="s">
        <v>701</v>
      </c>
      <c r="AB40" s="104">
        <v>104</v>
      </c>
    </row>
    <row r="41" spans="2:28" ht="23.95" customHeight="1">
      <c r="B41" s="216"/>
      <c r="C41" s="178"/>
      <c r="D41" s="159" t="s">
        <v>702</v>
      </c>
      <c r="E41" s="135"/>
      <c r="F41" s="94">
        <v>273</v>
      </c>
      <c r="G41" s="95">
        <v>299</v>
      </c>
      <c r="H41" s="95">
        <v>367</v>
      </c>
      <c r="I41" s="95">
        <v>566</v>
      </c>
      <c r="J41" s="96">
        <v>295</v>
      </c>
      <c r="K41" s="96">
        <v>362</v>
      </c>
      <c r="L41" s="96">
        <v>557</v>
      </c>
      <c r="M41" s="96">
        <v>309</v>
      </c>
      <c r="N41" s="96">
        <f>M41+70</f>
        <v>379</v>
      </c>
      <c r="O41" s="97">
        <f>N41+204</f>
        <v>583</v>
      </c>
      <c r="P41" s="43"/>
      <c r="Q41" s="98">
        <v>282</v>
      </c>
      <c r="R41" s="96">
        <f>Q41+64</f>
        <v>346</v>
      </c>
      <c r="S41" s="97">
        <f>R41+188</f>
        <v>534</v>
      </c>
      <c r="T41" s="81"/>
      <c r="V41" s="96">
        <v>277</v>
      </c>
      <c r="W41" s="97">
        <v>295</v>
      </c>
      <c r="X41" s="98">
        <v>362</v>
      </c>
      <c r="Y41" s="96">
        <v>557</v>
      </c>
    </row>
    <row r="42" spans="2:28" ht="23.95" customHeight="1">
      <c r="B42" s="216"/>
      <c r="C42" s="178"/>
      <c r="D42" s="204" t="s">
        <v>703</v>
      </c>
      <c r="E42" s="135"/>
      <c r="F42" s="99">
        <v>344</v>
      </c>
      <c r="G42" s="100">
        <v>570</v>
      </c>
      <c r="H42" s="100">
        <v>701</v>
      </c>
      <c r="I42" s="100">
        <v>179</v>
      </c>
      <c r="J42" s="101">
        <v>560</v>
      </c>
      <c r="K42" s="101">
        <v>690</v>
      </c>
      <c r="L42" s="101">
        <v>1061</v>
      </c>
      <c r="M42" s="101">
        <v>587</v>
      </c>
      <c r="N42" s="101">
        <f>M42+136</f>
        <v>723</v>
      </c>
      <c r="O42" s="102">
        <f>N42+389</f>
        <v>1112</v>
      </c>
      <c r="P42" s="43"/>
      <c r="Q42" s="103">
        <v>537</v>
      </c>
      <c r="R42" s="101">
        <f>Q42+124</f>
        <v>661</v>
      </c>
      <c r="S42" s="102">
        <f>R42+357</f>
        <v>1018</v>
      </c>
      <c r="T42" s="81"/>
      <c r="V42" s="101">
        <v>490</v>
      </c>
      <c r="W42" s="102">
        <v>560</v>
      </c>
      <c r="X42" s="103">
        <v>690</v>
      </c>
      <c r="Y42" s="101">
        <v>1061</v>
      </c>
    </row>
    <row r="43" spans="2:28" ht="23.95" customHeight="1">
      <c r="B43" s="216"/>
      <c r="C43" s="206"/>
      <c r="D43" s="160" t="s">
        <v>704</v>
      </c>
      <c r="E43" s="132"/>
      <c r="F43" s="105">
        <v>457</v>
      </c>
      <c r="G43" s="106">
        <v>1050</v>
      </c>
      <c r="H43" s="106">
        <v>1295</v>
      </c>
      <c r="I43" s="106">
        <v>1990</v>
      </c>
      <c r="J43" s="107">
        <v>1034</v>
      </c>
      <c r="K43" s="107">
        <v>1275</v>
      </c>
      <c r="L43" s="107">
        <v>1960</v>
      </c>
      <c r="M43" s="107">
        <v>1082</v>
      </c>
      <c r="N43" s="107">
        <f>M43+253</f>
        <v>1335</v>
      </c>
      <c r="O43" s="108">
        <f>N43+717</f>
        <v>2052</v>
      </c>
      <c r="P43" s="43"/>
      <c r="Q43" s="109">
        <v>991</v>
      </c>
      <c r="R43" s="107">
        <f>Q43+230</f>
        <v>1221</v>
      </c>
      <c r="S43" s="108">
        <f>R43+656</f>
        <v>1877</v>
      </c>
      <c r="T43" s="81"/>
      <c r="V43" s="107">
        <v>850</v>
      </c>
      <c r="W43" s="108">
        <v>1034</v>
      </c>
      <c r="X43" s="109">
        <v>1275</v>
      </c>
      <c r="Y43" s="107">
        <v>1960</v>
      </c>
    </row>
    <row r="44" spans="2:28" ht="23.95" customHeight="1">
      <c r="B44" s="216"/>
      <c r="C44" s="205" t="s">
        <v>705</v>
      </c>
      <c r="D44" s="207" t="s">
        <v>689</v>
      </c>
      <c r="E44" s="208"/>
      <c r="F44" s="88">
        <v>85</v>
      </c>
      <c r="G44" s="86">
        <v>180</v>
      </c>
      <c r="H44" s="86">
        <v>222</v>
      </c>
      <c r="I44" s="86">
        <v>340</v>
      </c>
      <c r="J44" s="86">
        <v>177</v>
      </c>
      <c r="K44" s="86">
        <v>220</v>
      </c>
      <c r="L44" s="86">
        <v>337</v>
      </c>
      <c r="M44" s="86">
        <v>186</v>
      </c>
      <c r="N44" s="86">
        <f>M44+43</f>
        <v>229</v>
      </c>
      <c r="O44" s="87">
        <f>N44+122</f>
        <v>351</v>
      </c>
      <c r="P44" s="43"/>
      <c r="Q44" s="88">
        <v>169</v>
      </c>
      <c r="R44" s="86">
        <f>Q44+40</f>
        <v>209</v>
      </c>
      <c r="S44" s="87">
        <f>R44+112</f>
        <v>321</v>
      </c>
      <c r="T44" s="81"/>
      <c r="U44" s="81"/>
      <c r="V44" s="81"/>
      <c r="W44" s="81"/>
      <c r="X44" s="81"/>
      <c r="Y44" s="81"/>
    </row>
    <row r="45" spans="2:28" ht="23.95" customHeight="1">
      <c r="B45" s="216"/>
      <c r="C45" s="178"/>
      <c r="D45" s="209" t="s">
        <v>693</v>
      </c>
      <c r="E45" s="135"/>
      <c r="F45" s="98">
        <v>170</v>
      </c>
      <c r="G45" s="96">
        <v>360</v>
      </c>
      <c r="H45" s="96">
        <f>+H44*2</f>
        <v>444</v>
      </c>
      <c r="I45" s="96">
        <v>680</v>
      </c>
      <c r="J45" s="96">
        <v>354</v>
      </c>
      <c r="K45" s="96">
        <v>440</v>
      </c>
      <c r="L45" s="96">
        <v>674</v>
      </c>
      <c r="M45" s="96">
        <f t="shared" ref="M45:O45" si="0">+M44*2</f>
        <v>372</v>
      </c>
      <c r="N45" s="96">
        <f t="shared" si="0"/>
        <v>458</v>
      </c>
      <c r="O45" s="97">
        <f t="shared" si="0"/>
        <v>702</v>
      </c>
      <c r="P45" s="43"/>
      <c r="Q45" s="98">
        <f t="shared" ref="Q45:S45" si="1">Q44*2</f>
        <v>338</v>
      </c>
      <c r="R45" s="96">
        <f t="shared" si="1"/>
        <v>418</v>
      </c>
      <c r="S45" s="97">
        <f t="shared" si="1"/>
        <v>642</v>
      </c>
      <c r="T45" s="81"/>
      <c r="U45" s="81"/>
      <c r="V45" s="81"/>
      <c r="W45" s="81"/>
      <c r="X45" s="81"/>
      <c r="Y45" s="81"/>
    </row>
    <row r="46" spans="2:28" ht="23.95" customHeight="1">
      <c r="B46" s="216"/>
      <c r="C46" s="178"/>
      <c r="D46" s="210" t="s">
        <v>695</v>
      </c>
      <c r="E46" s="135"/>
      <c r="F46" s="103">
        <v>255</v>
      </c>
      <c r="G46" s="101">
        <v>540</v>
      </c>
      <c r="H46" s="101">
        <f>+H44*3</f>
        <v>666</v>
      </c>
      <c r="I46" s="101">
        <v>1020</v>
      </c>
      <c r="J46" s="101">
        <v>531</v>
      </c>
      <c r="K46" s="101">
        <v>660</v>
      </c>
      <c r="L46" s="101">
        <v>1011</v>
      </c>
      <c r="M46" s="101">
        <f t="shared" ref="M46:O46" si="2">+M44*3</f>
        <v>558</v>
      </c>
      <c r="N46" s="101">
        <f t="shared" si="2"/>
        <v>687</v>
      </c>
      <c r="O46" s="102">
        <f t="shared" si="2"/>
        <v>1053</v>
      </c>
      <c r="P46" s="43"/>
      <c r="Q46" s="103">
        <f t="shared" ref="Q46:S46" si="3">Q44*3</f>
        <v>507</v>
      </c>
      <c r="R46" s="101">
        <f t="shared" si="3"/>
        <v>627</v>
      </c>
      <c r="S46" s="102">
        <f t="shared" si="3"/>
        <v>963</v>
      </c>
      <c r="T46" s="81"/>
      <c r="U46" s="81"/>
      <c r="V46" s="81"/>
      <c r="W46" s="81"/>
      <c r="X46" s="81"/>
      <c r="Y46" s="81"/>
    </row>
    <row r="47" spans="2:28" ht="23.95" customHeight="1">
      <c r="B47" s="216"/>
      <c r="C47" s="178"/>
      <c r="D47" s="209" t="s">
        <v>697</v>
      </c>
      <c r="E47" s="135"/>
      <c r="F47" s="98">
        <v>340</v>
      </c>
      <c r="G47" s="96">
        <v>720</v>
      </c>
      <c r="H47" s="96">
        <f>+H44*4</f>
        <v>888</v>
      </c>
      <c r="I47" s="96">
        <v>1360</v>
      </c>
      <c r="J47" s="96">
        <v>708</v>
      </c>
      <c r="K47" s="96">
        <v>880</v>
      </c>
      <c r="L47" s="96">
        <v>1348</v>
      </c>
      <c r="M47" s="96">
        <f t="shared" ref="M47:O47" si="4">+M44*4</f>
        <v>744</v>
      </c>
      <c r="N47" s="96">
        <f t="shared" si="4"/>
        <v>916</v>
      </c>
      <c r="O47" s="97">
        <f t="shared" si="4"/>
        <v>1404</v>
      </c>
      <c r="P47" s="43"/>
      <c r="Q47" s="98">
        <f t="shared" ref="Q47:S47" si="5">Q44*4</f>
        <v>676</v>
      </c>
      <c r="R47" s="96">
        <f t="shared" si="5"/>
        <v>836</v>
      </c>
      <c r="S47" s="97">
        <f t="shared" si="5"/>
        <v>1284</v>
      </c>
      <c r="T47" s="81"/>
      <c r="U47" s="81"/>
      <c r="V47" s="81"/>
      <c r="W47" s="81"/>
      <c r="X47" s="81"/>
      <c r="Y47" s="81"/>
    </row>
    <row r="48" spans="2:28" ht="23.95" customHeight="1">
      <c r="B48" s="216"/>
      <c r="C48" s="178"/>
      <c r="D48" s="210" t="s">
        <v>699</v>
      </c>
      <c r="E48" s="135"/>
      <c r="F48" s="103">
        <v>425</v>
      </c>
      <c r="G48" s="101">
        <v>900</v>
      </c>
      <c r="H48" s="101">
        <v>1110</v>
      </c>
      <c r="I48" s="101">
        <v>1700</v>
      </c>
      <c r="J48" s="101">
        <v>708</v>
      </c>
      <c r="K48" s="101">
        <v>880</v>
      </c>
      <c r="L48" s="101">
        <v>1348</v>
      </c>
      <c r="M48" s="101">
        <f t="shared" ref="M48:O48" si="6">+M47</f>
        <v>744</v>
      </c>
      <c r="N48" s="101">
        <f t="shared" si="6"/>
        <v>916</v>
      </c>
      <c r="O48" s="102">
        <f t="shared" si="6"/>
        <v>1404</v>
      </c>
      <c r="P48" s="43"/>
      <c r="Q48" s="103">
        <f t="shared" ref="Q48:S48" si="7">Q47</f>
        <v>676</v>
      </c>
      <c r="R48" s="101">
        <f t="shared" si="7"/>
        <v>836</v>
      </c>
      <c r="S48" s="102">
        <f t="shared" si="7"/>
        <v>1284</v>
      </c>
      <c r="T48" s="81"/>
      <c r="U48" s="81"/>
      <c r="V48" s="81"/>
      <c r="W48" s="81"/>
      <c r="X48" s="81"/>
      <c r="Y48" s="81"/>
    </row>
    <row r="49" spans="2:25" ht="23.95" customHeight="1">
      <c r="B49" s="216"/>
      <c r="C49" s="179"/>
      <c r="D49" s="211" t="s">
        <v>701</v>
      </c>
      <c r="E49" s="212"/>
      <c r="F49" s="109">
        <v>85</v>
      </c>
      <c r="G49" s="107">
        <f t="shared" ref="G49:H49" si="8">+G44</f>
        <v>180</v>
      </c>
      <c r="H49" s="107">
        <f t="shared" si="8"/>
        <v>222</v>
      </c>
      <c r="I49" s="107">
        <v>340</v>
      </c>
      <c r="J49" s="107">
        <v>177</v>
      </c>
      <c r="K49" s="107">
        <v>220</v>
      </c>
      <c r="L49" s="107">
        <v>337</v>
      </c>
      <c r="M49" s="107">
        <f t="shared" ref="M49:O49" si="9">+M44</f>
        <v>186</v>
      </c>
      <c r="N49" s="107">
        <f t="shared" si="9"/>
        <v>229</v>
      </c>
      <c r="O49" s="108">
        <f t="shared" si="9"/>
        <v>351</v>
      </c>
      <c r="P49" s="43"/>
      <c r="Q49" s="109">
        <v>169</v>
      </c>
      <c r="R49" s="107">
        <f>Q49+40</f>
        <v>209</v>
      </c>
      <c r="S49" s="108">
        <f>R49+112</f>
        <v>321</v>
      </c>
      <c r="T49" s="81"/>
      <c r="U49" s="81"/>
      <c r="V49" s="81"/>
      <c r="W49" s="81"/>
      <c r="X49" s="81"/>
      <c r="Y49" s="81"/>
    </row>
    <row r="50" spans="2:25" ht="23.95" customHeight="1">
      <c r="B50" s="216"/>
      <c r="C50" s="194" t="s">
        <v>706</v>
      </c>
      <c r="D50" s="195" t="s">
        <v>689</v>
      </c>
      <c r="E50" s="168"/>
      <c r="F50" s="88">
        <v>85</v>
      </c>
      <c r="G50" s="86">
        <f>F50+89</f>
        <v>174</v>
      </c>
      <c r="H50" s="86">
        <f>G50+41</f>
        <v>215</v>
      </c>
      <c r="I50" s="86">
        <v>305</v>
      </c>
      <c r="J50" s="86">
        <v>172</v>
      </c>
      <c r="K50" s="86">
        <v>212</v>
      </c>
      <c r="L50" s="86">
        <v>301</v>
      </c>
      <c r="M50" s="86">
        <v>179</v>
      </c>
      <c r="N50" s="86">
        <f>M50+42</f>
        <v>221</v>
      </c>
      <c r="O50" s="87">
        <f>N50+93</f>
        <v>314</v>
      </c>
      <c r="P50" s="110"/>
      <c r="Q50" s="91">
        <v>164</v>
      </c>
      <c r="R50" s="89">
        <f>Q50+38</f>
        <v>202</v>
      </c>
      <c r="S50" s="90">
        <f>R50+86</f>
        <v>288</v>
      </c>
      <c r="T50" s="81"/>
      <c r="U50" s="81"/>
      <c r="V50" s="81"/>
      <c r="W50" s="81"/>
      <c r="X50" s="81"/>
      <c r="Y50" s="81"/>
    </row>
    <row r="51" spans="2:25" ht="23.95" customHeight="1">
      <c r="B51" s="216"/>
      <c r="C51" s="178"/>
      <c r="D51" s="196" t="s">
        <v>693</v>
      </c>
      <c r="E51" s="135"/>
      <c r="F51" s="98">
        <f t="shared" ref="F51:H51" si="10">+F50*2</f>
        <v>170</v>
      </c>
      <c r="G51" s="96">
        <f t="shared" si="10"/>
        <v>348</v>
      </c>
      <c r="H51" s="96">
        <f t="shared" si="10"/>
        <v>430</v>
      </c>
      <c r="I51" s="96">
        <v>610</v>
      </c>
      <c r="J51" s="96">
        <v>344</v>
      </c>
      <c r="K51" s="96">
        <v>424</v>
      </c>
      <c r="L51" s="96">
        <v>602</v>
      </c>
      <c r="M51" s="96">
        <f t="shared" ref="M51:O51" si="11">+M50*2</f>
        <v>358</v>
      </c>
      <c r="N51" s="96">
        <f t="shared" si="11"/>
        <v>442</v>
      </c>
      <c r="O51" s="97">
        <f t="shared" si="11"/>
        <v>628</v>
      </c>
      <c r="P51" s="110"/>
      <c r="Q51" s="98">
        <f t="shared" ref="Q51:S51" si="12">Q50*2</f>
        <v>328</v>
      </c>
      <c r="R51" s="96">
        <f t="shared" si="12"/>
        <v>404</v>
      </c>
      <c r="S51" s="97">
        <f t="shared" si="12"/>
        <v>576</v>
      </c>
      <c r="T51" s="81"/>
      <c r="U51" s="81"/>
      <c r="V51" s="81"/>
      <c r="W51" s="81"/>
      <c r="X51" s="81"/>
      <c r="Y51" s="81"/>
    </row>
    <row r="52" spans="2:25" ht="23.95" customHeight="1">
      <c r="B52" s="216"/>
      <c r="C52" s="178"/>
      <c r="D52" s="197" t="s">
        <v>695</v>
      </c>
      <c r="E52" s="135"/>
      <c r="F52" s="103">
        <f t="shared" ref="F52:H52" si="13">+F50*3</f>
        <v>255</v>
      </c>
      <c r="G52" s="101">
        <f t="shared" si="13"/>
        <v>522</v>
      </c>
      <c r="H52" s="101">
        <f t="shared" si="13"/>
        <v>645</v>
      </c>
      <c r="I52" s="101">
        <v>915</v>
      </c>
      <c r="J52" s="101">
        <v>516</v>
      </c>
      <c r="K52" s="101">
        <v>636</v>
      </c>
      <c r="L52" s="101">
        <v>903</v>
      </c>
      <c r="M52" s="101">
        <f t="shared" ref="M52:O52" si="14">+M50*3</f>
        <v>537</v>
      </c>
      <c r="N52" s="101">
        <f t="shared" si="14"/>
        <v>663</v>
      </c>
      <c r="O52" s="102">
        <f t="shared" si="14"/>
        <v>942</v>
      </c>
      <c r="P52" s="110"/>
      <c r="Q52" s="103">
        <f t="shared" ref="Q52:S52" si="15">Q50*3</f>
        <v>492</v>
      </c>
      <c r="R52" s="101">
        <f t="shared" si="15"/>
        <v>606</v>
      </c>
      <c r="S52" s="102">
        <f t="shared" si="15"/>
        <v>864</v>
      </c>
      <c r="T52" s="81"/>
      <c r="U52" s="81"/>
      <c r="V52" s="81"/>
      <c r="W52" s="81"/>
      <c r="X52" s="81"/>
      <c r="Y52" s="81"/>
    </row>
    <row r="53" spans="2:25" ht="23.95" customHeight="1">
      <c r="B53" s="216"/>
      <c r="C53" s="178"/>
      <c r="D53" s="196" t="s">
        <v>697</v>
      </c>
      <c r="E53" s="135"/>
      <c r="F53" s="98">
        <f t="shared" ref="F53:H53" si="16">+F50*4</f>
        <v>340</v>
      </c>
      <c r="G53" s="96">
        <f t="shared" si="16"/>
        <v>696</v>
      </c>
      <c r="H53" s="96">
        <f t="shared" si="16"/>
        <v>860</v>
      </c>
      <c r="I53" s="96">
        <v>1220</v>
      </c>
      <c r="J53" s="96">
        <v>688</v>
      </c>
      <c r="K53" s="96">
        <v>848</v>
      </c>
      <c r="L53" s="96">
        <v>1204</v>
      </c>
      <c r="M53" s="96">
        <f t="shared" ref="M53:O53" si="17">+M50*4</f>
        <v>716</v>
      </c>
      <c r="N53" s="96">
        <f t="shared" si="17"/>
        <v>884</v>
      </c>
      <c r="O53" s="97">
        <f t="shared" si="17"/>
        <v>1256</v>
      </c>
      <c r="P53" s="110"/>
      <c r="Q53" s="98">
        <f t="shared" ref="Q53:S53" si="18">Q50*4</f>
        <v>656</v>
      </c>
      <c r="R53" s="96">
        <f t="shared" si="18"/>
        <v>808</v>
      </c>
      <c r="S53" s="97">
        <f t="shared" si="18"/>
        <v>1152</v>
      </c>
      <c r="T53" s="81"/>
      <c r="U53" s="81"/>
      <c r="V53" s="81"/>
      <c r="W53" s="81"/>
      <c r="X53" s="81"/>
      <c r="Y53" s="81"/>
    </row>
    <row r="54" spans="2:25" ht="23.95" customHeight="1">
      <c r="B54" s="216"/>
      <c r="C54" s="178"/>
      <c r="D54" s="197" t="s">
        <v>699</v>
      </c>
      <c r="E54" s="135"/>
      <c r="F54" s="103">
        <v>425</v>
      </c>
      <c r="G54" s="101">
        <v>870</v>
      </c>
      <c r="H54" s="101">
        <v>1075</v>
      </c>
      <c r="I54" s="101">
        <v>1525</v>
      </c>
      <c r="J54" s="101">
        <v>688</v>
      </c>
      <c r="K54" s="101">
        <v>848</v>
      </c>
      <c r="L54" s="101">
        <v>1204</v>
      </c>
      <c r="M54" s="101">
        <f t="shared" ref="M54:O54" si="19">+M53</f>
        <v>716</v>
      </c>
      <c r="N54" s="101">
        <f t="shared" si="19"/>
        <v>884</v>
      </c>
      <c r="O54" s="102">
        <f t="shared" si="19"/>
        <v>1256</v>
      </c>
      <c r="P54" s="110"/>
      <c r="Q54" s="103">
        <f t="shared" ref="Q54:S54" si="20">Q53</f>
        <v>656</v>
      </c>
      <c r="R54" s="101">
        <f t="shared" si="20"/>
        <v>808</v>
      </c>
      <c r="S54" s="102">
        <f t="shared" si="20"/>
        <v>1152</v>
      </c>
      <c r="T54" s="81"/>
      <c r="U54" s="81"/>
      <c r="V54" s="81"/>
      <c r="W54" s="81"/>
      <c r="X54" s="81"/>
      <c r="Y54" s="81"/>
    </row>
    <row r="55" spans="2:25" ht="23.95" customHeight="1">
      <c r="B55" s="219"/>
      <c r="C55" s="179"/>
      <c r="D55" s="198" t="s">
        <v>701</v>
      </c>
      <c r="E55" s="132"/>
      <c r="F55" s="109">
        <f t="shared" ref="F55:H55" si="21">+F50</f>
        <v>85</v>
      </c>
      <c r="G55" s="107">
        <f t="shared" si="21"/>
        <v>174</v>
      </c>
      <c r="H55" s="107">
        <f t="shared" si="21"/>
        <v>215</v>
      </c>
      <c r="I55" s="107">
        <v>305</v>
      </c>
      <c r="J55" s="107">
        <v>172</v>
      </c>
      <c r="K55" s="107">
        <v>212</v>
      </c>
      <c r="L55" s="107">
        <v>301</v>
      </c>
      <c r="M55" s="107">
        <f t="shared" ref="M55:O55" si="22">+M50</f>
        <v>179</v>
      </c>
      <c r="N55" s="107">
        <f t="shared" si="22"/>
        <v>221</v>
      </c>
      <c r="O55" s="108">
        <f t="shared" si="22"/>
        <v>314</v>
      </c>
      <c r="P55" s="110"/>
      <c r="Q55" s="109">
        <f>Q50</f>
        <v>164</v>
      </c>
      <c r="R55" s="107">
        <f>Q55+38</f>
        <v>202</v>
      </c>
      <c r="S55" s="108">
        <f>R55+86</f>
        <v>288</v>
      </c>
      <c r="T55" s="81"/>
      <c r="U55" s="81"/>
      <c r="V55" s="81"/>
      <c r="W55" s="81"/>
      <c r="X55" s="81"/>
      <c r="Y55" s="81"/>
    </row>
    <row r="56" spans="2:25" ht="15.85" customHeight="1"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5" ht="15.85" customHeight="1"/>
    <row r="58" spans="2:25" ht="15.85" customHeight="1"/>
    <row r="59" spans="2:25" ht="15.85" customHeight="1"/>
    <row r="60" spans="2:25" ht="15.85" customHeight="1"/>
    <row r="61" spans="2:25" ht="15.85" customHeight="1"/>
    <row r="62" spans="2:25" ht="15.85" customHeight="1"/>
    <row r="63" spans="2:25" ht="15.85" customHeight="1"/>
    <row r="64" spans="2:25" ht="15.85" customHeight="1"/>
    <row r="65" ht="15.85" customHeight="1"/>
    <row r="66" ht="15.85" customHeight="1"/>
    <row r="67" ht="15.85" customHeight="1"/>
    <row r="68" ht="15.85" customHeight="1"/>
    <row r="69" ht="15.85" customHeight="1"/>
    <row r="70" ht="15.85" customHeight="1"/>
    <row r="71" ht="15.85" customHeight="1"/>
    <row r="72" ht="15.85" customHeight="1"/>
    <row r="73" ht="15.85" customHeight="1"/>
    <row r="74" ht="15.85" customHeight="1"/>
    <row r="75" ht="15.85" customHeight="1"/>
    <row r="76" ht="15.85" customHeight="1"/>
    <row r="77" ht="15.85" customHeight="1"/>
    <row r="78" ht="15.85" customHeight="1"/>
    <row r="79" ht="15.85" customHeight="1"/>
    <row r="80" ht="15.85" customHeight="1"/>
    <row r="81" ht="15.85" customHeight="1"/>
    <row r="82" ht="15.85" customHeight="1"/>
    <row r="83" ht="15.85" customHeight="1"/>
    <row r="84" ht="15.85" customHeight="1"/>
    <row r="85" ht="15.85" customHeight="1"/>
    <row r="86" ht="15.85" customHeight="1"/>
    <row r="87" ht="15.85" customHeight="1"/>
    <row r="88" ht="15.85" customHeight="1"/>
    <row r="89" ht="15.85" customHeight="1"/>
    <row r="90" ht="15.85" customHeight="1"/>
    <row r="91" ht="15.85" customHeight="1"/>
    <row r="92" ht="15.85" customHeight="1"/>
    <row r="93" ht="15.85" customHeight="1"/>
    <row r="94" ht="15.85" customHeight="1"/>
    <row r="95" ht="15.85" customHeight="1"/>
    <row r="96" ht="15.85" customHeight="1"/>
    <row r="97" ht="15.85" customHeight="1"/>
    <row r="98" ht="15.85" customHeight="1"/>
    <row r="99" ht="15.85" customHeight="1"/>
    <row r="100" ht="15.85" customHeight="1"/>
    <row r="101" ht="15.85" customHeight="1"/>
    <row r="102" ht="15.85" customHeight="1"/>
    <row r="103" ht="15.85" customHeight="1"/>
    <row r="104" ht="15.85" customHeight="1"/>
    <row r="105" ht="15.85" customHeight="1"/>
    <row r="106" ht="15.85" customHeight="1"/>
    <row r="107" ht="15.85" customHeight="1"/>
    <row r="108" ht="15.85" customHeight="1"/>
    <row r="109" ht="15.85" customHeight="1"/>
    <row r="110" ht="15.85" customHeight="1"/>
    <row r="111" ht="15.85" customHeight="1"/>
    <row r="112" ht="15.85" customHeight="1"/>
    <row r="113" ht="15.85" customHeight="1"/>
    <row r="114" ht="15.85" customHeight="1"/>
    <row r="115" ht="15.85" customHeight="1"/>
    <row r="116" ht="15.85" customHeight="1"/>
    <row r="117" ht="15.85" customHeight="1"/>
    <row r="118" ht="15.85" customHeight="1"/>
    <row r="119" ht="15.85" customHeight="1"/>
    <row r="120" ht="15.85" customHeight="1"/>
    <row r="121" ht="15.85" customHeight="1"/>
    <row r="122" ht="15.85" customHeight="1"/>
    <row r="123" ht="15.85" customHeight="1"/>
    <row r="124" ht="15.85" customHeight="1"/>
    <row r="125" ht="15.85" customHeight="1"/>
    <row r="126" ht="15.85" customHeight="1"/>
    <row r="127" ht="15.85" customHeight="1"/>
    <row r="128" ht="15.85" customHeight="1"/>
    <row r="129" ht="15.85" customHeight="1"/>
    <row r="130" ht="15.85" customHeight="1"/>
    <row r="131" ht="15.85" customHeight="1"/>
    <row r="132" ht="15.85" customHeight="1"/>
    <row r="133" ht="15.85" customHeight="1"/>
    <row r="134" ht="15.85" customHeight="1"/>
    <row r="135" ht="15.85" customHeight="1"/>
    <row r="136" ht="15.85" customHeight="1"/>
    <row r="137" ht="15.85" customHeight="1"/>
    <row r="138" ht="15.85" customHeight="1"/>
    <row r="139" ht="15.85" customHeight="1"/>
    <row r="140" ht="15.85" customHeight="1"/>
    <row r="141" ht="15.85" customHeight="1"/>
    <row r="142" ht="15.85" customHeight="1"/>
    <row r="143" ht="15.85" customHeight="1"/>
    <row r="144" ht="15.85" customHeight="1"/>
    <row r="145" ht="15.85" customHeight="1"/>
    <row r="146" ht="15.85" customHeight="1"/>
    <row r="147" ht="15.85" customHeight="1"/>
    <row r="148" ht="15.85" customHeight="1"/>
    <row r="149" ht="15.85" customHeight="1"/>
    <row r="150" ht="15.85" customHeight="1"/>
    <row r="151" ht="15.85" customHeight="1"/>
    <row r="152" ht="15.85" customHeight="1"/>
    <row r="153" ht="15.85" customHeight="1"/>
    <row r="154" ht="15.85" customHeight="1"/>
    <row r="155" ht="15.85" customHeight="1"/>
    <row r="156" ht="15.85" customHeight="1"/>
    <row r="157" ht="15.85" customHeight="1"/>
    <row r="158" ht="15.85" customHeight="1"/>
    <row r="159" ht="15.85" customHeight="1"/>
    <row r="160" ht="15.85" customHeight="1"/>
    <row r="161" ht="15.85" customHeight="1"/>
    <row r="162" ht="15.85" customHeight="1"/>
    <row r="163" ht="15.85" customHeight="1"/>
    <row r="164" ht="15.85" customHeight="1"/>
    <row r="165" ht="15.85" customHeight="1"/>
    <row r="166" ht="15.85" customHeight="1"/>
    <row r="167" ht="15.85" customHeight="1"/>
    <row r="168" ht="15.85" customHeight="1"/>
    <row r="169" ht="15.85" customHeight="1"/>
    <row r="170" ht="15.85" customHeight="1"/>
    <row r="171" ht="15.85" customHeight="1"/>
    <row r="172" ht="15.85" customHeight="1"/>
    <row r="173" ht="15.85" customHeight="1"/>
    <row r="174" ht="15.85" customHeight="1"/>
    <row r="175" ht="15.85" customHeight="1"/>
    <row r="176" ht="15.85" customHeight="1"/>
    <row r="177" ht="15.85" customHeight="1"/>
    <row r="178" ht="15.85" customHeight="1"/>
    <row r="179" ht="15.85" customHeight="1"/>
    <row r="180" ht="15.85" customHeight="1"/>
    <row r="181" ht="15.85" customHeight="1"/>
    <row r="182" ht="15.85" customHeight="1"/>
    <row r="183" ht="15.85" customHeight="1"/>
    <row r="184" ht="15.85" customHeight="1"/>
    <row r="185" ht="15.85" customHeight="1"/>
    <row r="186" ht="15.85" customHeight="1"/>
    <row r="187" ht="15.85" customHeight="1"/>
    <row r="188" ht="15.85" customHeight="1"/>
    <row r="189" ht="15.85" customHeight="1"/>
    <row r="190" ht="15.85" customHeight="1"/>
    <row r="191" ht="15.85" customHeight="1"/>
    <row r="192" ht="15.85" customHeight="1"/>
    <row r="193" ht="15.85" customHeight="1"/>
    <row r="194" ht="15.85" customHeight="1"/>
    <row r="195" ht="15.85" customHeight="1"/>
    <row r="196" ht="15.85" customHeight="1"/>
    <row r="197" ht="15.85" customHeight="1"/>
    <row r="198" ht="15.85" customHeight="1"/>
    <row r="199" ht="15.85" customHeight="1"/>
    <row r="200" ht="15.85" customHeight="1"/>
    <row r="201" ht="15.85" customHeight="1"/>
    <row r="202" ht="15.85" customHeight="1"/>
    <row r="203" ht="15.85" customHeight="1"/>
    <row r="204" ht="15.85" customHeight="1"/>
    <row r="205" ht="15.85" customHeight="1"/>
    <row r="206" ht="15.85" customHeight="1"/>
    <row r="207" ht="15.85" customHeight="1"/>
    <row r="208" ht="15.85" customHeight="1"/>
    <row r="209" ht="15.85" customHeight="1"/>
    <row r="210" ht="15.85" customHeight="1"/>
    <row r="211" ht="15.85" customHeight="1"/>
    <row r="212" ht="15.85" customHeight="1"/>
    <row r="213" ht="15.85" customHeight="1"/>
    <row r="214" ht="15.85" customHeight="1"/>
    <row r="215" ht="15.85" customHeight="1"/>
    <row r="216" ht="15.85" customHeight="1"/>
    <row r="217" ht="15.85" customHeight="1"/>
    <row r="218" ht="15.85" customHeight="1"/>
    <row r="219" ht="15.85" customHeight="1"/>
    <row r="220" ht="15.85" customHeight="1"/>
    <row r="221" ht="15.85" customHeight="1"/>
    <row r="222" ht="15.85" customHeight="1"/>
    <row r="223" ht="15.85" customHeight="1"/>
    <row r="224" ht="15.85" customHeight="1"/>
    <row r="225" ht="15.85" customHeight="1"/>
    <row r="226" ht="15.85" customHeight="1"/>
    <row r="227" ht="15.85" customHeight="1"/>
    <row r="228" ht="15.85" customHeight="1"/>
    <row r="229" ht="15.85" customHeight="1"/>
    <row r="230" ht="15.85" customHeight="1"/>
    <row r="231" ht="15.85" customHeight="1"/>
    <row r="232" ht="15.85" customHeight="1"/>
    <row r="233" ht="15.85" customHeight="1"/>
    <row r="234" ht="15.85" customHeight="1"/>
    <row r="235" ht="15.85" customHeight="1"/>
    <row r="236" ht="15.85" customHeight="1"/>
    <row r="237" ht="15.85" customHeight="1"/>
    <row r="238" ht="15.85" customHeight="1"/>
    <row r="239" ht="15.85" customHeight="1"/>
    <row r="240" ht="15.85" customHeight="1"/>
    <row r="241" ht="15.85" customHeight="1"/>
    <row r="242" ht="15.85" customHeight="1"/>
    <row r="243" ht="15.85" customHeight="1"/>
    <row r="244" ht="15.85" customHeight="1"/>
    <row r="245" ht="15.85" customHeight="1"/>
    <row r="246" ht="15.85" customHeight="1"/>
    <row r="247" ht="15.85" customHeight="1"/>
    <row r="248" ht="15.85" customHeight="1"/>
    <row r="249" ht="15.85" customHeight="1"/>
    <row r="250" ht="15.85" customHeight="1"/>
    <row r="251" ht="15.85" customHeight="1"/>
    <row r="252" ht="15.85" customHeight="1"/>
    <row r="253" ht="15.85" customHeight="1"/>
    <row r="254" ht="15.85" customHeight="1"/>
    <row r="255" ht="15.85" customHeight="1"/>
    <row r="256" ht="15.85" customHeight="1"/>
    <row r="257" ht="15.85" customHeight="1"/>
    <row r="258" ht="15.85" customHeight="1"/>
    <row r="259" ht="15.85" customHeight="1"/>
    <row r="260" ht="15.85" customHeight="1"/>
    <row r="261" ht="15.85" customHeight="1"/>
    <row r="262" ht="15.85" customHeight="1"/>
    <row r="263" ht="15.85" customHeight="1"/>
    <row r="264" ht="15.85" customHeight="1"/>
    <row r="265" ht="15.85" customHeight="1"/>
    <row r="266" ht="15.85" customHeight="1"/>
    <row r="267" ht="15.85" customHeight="1"/>
    <row r="268" ht="15.85" customHeight="1"/>
    <row r="269" ht="15.85" customHeight="1"/>
    <row r="270" ht="15.85" customHeight="1"/>
    <row r="271" ht="15.85" customHeight="1"/>
    <row r="272" ht="15.85" customHeight="1"/>
    <row r="273" ht="15.85" customHeight="1"/>
    <row r="274" ht="15.85" customHeight="1"/>
    <row r="275" ht="15.85" customHeight="1"/>
    <row r="276" ht="15.85" customHeight="1"/>
    <row r="277" ht="15.85" customHeight="1"/>
    <row r="278" ht="15.85" customHeight="1"/>
    <row r="279" ht="15.85" customHeight="1"/>
    <row r="280" ht="15.85" customHeight="1"/>
    <row r="281" ht="15.85" customHeight="1"/>
    <row r="282" ht="15.85" customHeight="1"/>
    <row r="283" ht="15.85" customHeight="1"/>
    <row r="284" ht="15.85" customHeight="1"/>
    <row r="285" ht="15.85" customHeight="1"/>
    <row r="286" ht="15.85" customHeight="1"/>
    <row r="287" ht="15.85" customHeight="1"/>
    <row r="288" ht="15.85" customHeight="1"/>
    <row r="289" ht="15.85" customHeight="1"/>
    <row r="290" ht="15.85" customHeight="1"/>
    <row r="291" ht="15.85" customHeight="1"/>
    <row r="292" ht="15.85" customHeight="1"/>
    <row r="293" ht="15.85" customHeight="1"/>
    <row r="294" ht="15.85" customHeight="1"/>
    <row r="295" ht="15.85" customHeight="1"/>
    <row r="296" ht="15.85" customHeight="1"/>
    <row r="297" ht="15.85" customHeight="1"/>
    <row r="298" ht="15.85" customHeight="1"/>
    <row r="299" ht="15.85" customHeight="1"/>
    <row r="300" ht="15.85" customHeight="1"/>
    <row r="301" ht="15.85" customHeight="1"/>
    <row r="302" ht="15.85" customHeight="1"/>
    <row r="303" ht="15.85" customHeight="1"/>
    <row r="304" ht="15.85" customHeight="1"/>
    <row r="305" ht="15.85" customHeight="1"/>
    <row r="306" ht="15.85" customHeight="1"/>
    <row r="307" ht="15.85" customHeight="1"/>
    <row r="308" ht="15.85" customHeight="1"/>
    <row r="309" ht="15.85" customHeight="1"/>
    <row r="310" ht="15.85" customHeight="1"/>
    <row r="311" ht="15.85" customHeight="1"/>
    <row r="312" ht="15.85" customHeight="1"/>
    <row r="313" ht="15.85" customHeight="1"/>
    <row r="314" ht="15.85" customHeight="1"/>
    <row r="315" ht="15.85" customHeight="1"/>
    <row r="316" ht="15.85" customHeight="1"/>
    <row r="317" ht="15.85" customHeight="1"/>
    <row r="318" ht="15.85" customHeight="1"/>
    <row r="319" ht="15.85" customHeight="1"/>
    <row r="320" ht="15.85" customHeight="1"/>
    <row r="321" ht="15.85" customHeight="1"/>
    <row r="322" ht="15.85" customHeight="1"/>
    <row r="323" ht="15.85" customHeight="1"/>
    <row r="324" ht="15.85" customHeight="1"/>
    <row r="325" ht="15.85" customHeight="1"/>
    <row r="326" ht="15.85" customHeight="1"/>
    <row r="327" ht="15.85" customHeight="1"/>
    <row r="328" ht="15.85" customHeight="1"/>
    <row r="329" ht="15.85" customHeight="1"/>
    <row r="330" ht="15.85" customHeight="1"/>
    <row r="331" ht="15.85" customHeight="1"/>
    <row r="332" ht="15.85" customHeight="1"/>
    <row r="333" ht="15.85" customHeight="1"/>
    <row r="334" ht="15.85" customHeight="1"/>
    <row r="335" ht="15.85" customHeight="1"/>
    <row r="336" ht="15.85" customHeight="1"/>
    <row r="337" ht="15.85" customHeight="1"/>
    <row r="338" ht="15.85" customHeight="1"/>
    <row r="339" ht="15.85" customHeight="1"/>
    <row r="340" ht="15.85" customHeight="1"/>
    <row r="341" ht="15.85" customHeight="1"/>
    <row r="342" ht="15.85" customHeight="1"/>
    <row r="343" ht="15.85" customHeight="1"/>
    <row r="344" ht="15.85" customHeight="1"/>
    <row r="345" ht="15.85" customHeight="1"/>
    <row r="346" ht="15.85" customHeight="1"/>
    <row r="347" ht="15.85" customHeight="1"/>
    <row r="348" ht="15.85" customHeight="1"/>
    <row r="349" ht="15.85" customHeight="1"/>
    <row r="350" ht="15.85" customHeight="1"/>
    <row r="351" ht="15.85" customHeight="1"/>
    <row r="352" ht="15.85" customHeight="1"/>
    <row r="353" ht="15.85" customHeight="1"/>
    <row r="354" ht="15.85" customHeight="1"/>
    <row r="355" ht="15.85" customHeight="1"/>
    <row r="356" ht="15.85" customHeight="1"/>
    <row r="357" ht="15.85" customHeight="1"/>
    <row r="358" ht="15.85" customHeight="1"/>
    <row r="359" ht="15.85" customHeight="1"/>
    <row r="360" ht="15.85" customHeight="1"/>
    <row r="361" ht="15.85" customHeight="1"/>
    <row r="362" ht="15.85" customHeight="1"/>
    <row r="363" ht="15.85" customHeight="1"/>
    <row r="364" ht="15.85" customHeight="1"/>
    <row r="365" ht="15.85" customHeight="1"/>
    <row r="366" ht="15.85" customHeight="1"/>
    <row r="367" ht="15.85" customHeight="1"/>
    <row r="368" ht="15.85" customHeight="1"/>
    <row r="369" ht="15.85" customHeight="1"/>
    <row r="370" ht="15.85" customHeight="1"/>
    <row r="371" ht="15.85" customHeight="1"/>
    <row r="372" ht="15.85" customHeight="1"/>
    <row r="373" ht="15.85" customHeight="1"/>
    <row r="374" ht="15.85" customHeight="1"/>
    <row r="375" ht="15.85" customHeight="1"/>
    <row r="376" ht="15.85" customHeight="1"/>
    <row r="377" ht="15.85" customHeight="1"/>
    <row r="378" ht="15.85" customHeight="1"/>
    <row r="379" ht="15.85" customHeight="1"/>
    <row r="380" ht="15.85" customHeight="1"/>
    <row r="381" ht="15.85" customHeight="1"/>
    <row r="382" ht="15.85" customHeight="1"/>
    <row r="383" ht="15.85" customHeight="1"/>
    <row r="384" ht="15.85" customHeight="1"/>
    <row r="385" ht="15.85" customHeight="1"/>
    <row r="386" ht="15.85" customHeight="1"/>
    <row r="387" ht="15.85" customHeight="1"/>
    <row r="388" ht="15.85" customHeight="1"/>
    <row r="389" ht="15.85" customHeight="1"/>
    <row r="390" ht="15.85" customHeight="1"/>
    <row r="391" ht="15.85" customHeight="1"/>
    <row r="392" ht="15.85" customHeight="1"/>
    <row r="393" ht="15.85" customHeight="1"/>
    <row r="394" ht="15.85" customHeight="1"/>
    <row r="395" ht="15.85" customHeight="1"/>
    <row r="396" ht="15.85" customHeight="1"/>
    <row r="397" ht="15.85" customHeight="1"/>
    <row r="398" ht="15.85" customHeight="1"/>
    <row r="399" ht="15.85" customHeight="1"/>
    <row r="400" ht="15.85" customHeight="1"/>
    <row r="401" ht="15.85" customHeight="1"/>
    <row r="402" ht="15.85" customHeight="1"/>
    <row r="403" ht="15.85" customHeight="1"/>
    <row r="404" ht="15.85" customHeight="1"/>
    <row r="405" ht="15.85" customHeight="1"/>
    <row r="406" ht="15.85" customHeight="1"/>
    <row r="407" ht="15.85" customHeight="1"/>
    <row r="408" ht="15.85" customHeight="1"/>
    <row r="409" ht="15.85" customHeight="1"/>
    <row r="410" ht="15.85" customHeight="1"/>
    <row r="411" ht="15.85" customHeight="1"/>
    <row r="412" ht="15.85" customHeight="1"/>
    <row r="413" ht="15.85" customHeight="1"/>
    <row r="414" ht="15.85" customHeight="1"/>
    <row r="415" ht="15.85" customHeight="1"/>
    <row r="416" ht="15.85" customHeight="1"/>
    <row r="417" ht="15.85" customHeight="1"/>
    <row r="418" ht="15.85" customHeight="1"/>
    <row r="419" ht="15.85" customHeight="1"/>
    <row r="420" ht="15.85" customHeight="1"/>
    <row r="421" ht="15.85" customHeight="1"/>
    <row r="422" ht="15.85" customHeight="1"/>
    <row r="423" ht="15.85" customHeight="1"/>
    <row r="424" ht="15.85" customHeight="1"/>
    <row r="425" ht="15.85" customHeight="1"/>
    <row r="426" ht="15.85" customHeight="1"/>
    <row r="427" ht="15.85" customHeight="1"/>
    <row r="428" ht="15.85" customHeight="1"/>
    <row r="429" ht="15.85" customHeight="1"/>
    <row r="430" ht="15.85" customHeight="1"/>
    <row r="431" ht="15.85" customHeight="1"/>
    <row r="432" ht="15.85" customHeight="1"/>
    <row r="433" ht="15.85" customHeight="1"/>
    <row r="434" ht="15.85" customHeight="1"/>
    <row r="435" ht="15.85" customHeight="1"/>
    <row r="436" ht="15.85" customHeight="1"/>
    <row r="437" ht="15.85" customHeight="1"/>
    <row r="438" ht="15.85" customHeight="1"/>
    <row r="439" ht="15.85" customHeight="1"/>
    <row r="440" ht="15.85" customHeight="1"/>
    <row r="441" ht="15.85" customHeight="1"/>
    <row r="442" ht="15.85" customHeight="1"/>
    <row r="443" ht="15.85" customHeight="1"/>
    <row r="444" ht="15.85" customHeight="1"/>
    <row r="445" ht="15.85" customHeight="1"/>
    <row r="446" ht="15.85" customHeight="1"/>
    <row r="447" ht="15.85" customHeight="1"/>
    <row r="448" ht="15.85" customHeight="1"/>
    <row r="449" ht="15.85" customHeight="1"/>
    <row r="450" ht="15.85" customHeight="1"/>
    <row r="451" ht="15.85" customHeight="1"/>
    <row r="452" ht="15.85" customHeight="1"/>
    <row r="453" ht="15.85" customHeight="1"/>
    <row r="454" ht="15.85" customHeight="1"/>
    <row r="455" ht="15.85" customHeight="1"/>
    <row r="456" ht="15.85" customHeight="1"/>
    <row r="457" ht="15.85" customHeight="1"/>
    <row r="458" ht="15.85" customHeight="1"/>
    <row r="459" ht="15.85" customHeight="1"/>
    <row r="460" ht="15.85" customHeight="1"/>
    <row r="461" ht="15.85" customHeight="1"/>
    <row r="462" ht="15.85" customHeight="1"/>
    <row r="463" ht="15.85" customHeight="1"/>
    <row r="464" ht="15.85" customHeight="1"/>
    <row r="465" ht="15.85" customHeight="1"/>
    <row r="466" ht="15.85" customHeight="1"/>
    <row r="467" ht="15.85" customHeight="1"/>
    <row r="468" ht="15.85" customHeight="1"/>
    <row r="469" ht="15.85" customHeight="1"/>
    <row r="470" ht="15.85" customHeight="1"/>
    <row r="471" ht="15.85" customHeight="1"/>
    <row r="472" ht="15.85" customHeight="1"/>
    <row r="473" ht="15.85" customHeight="1"/>
    <row r="474" ht="15.85" customHeight="1"/>
    <row r="475" ht="15.85" customHeight="1"/>
    <row r="476" ht="15.85" customHeight="1"/>
    <row r="477" ht="15.85" customHeight="1"/>
    <row r="478" ht="15.85" customHeight="1"/>
    <row r="479" ht="15.85" customHeight="1"/>
    <row r="480" ht="15.85" customHeight="1"/>
    <row r="481" ht="15.85" customHeight="1"/>
    <row r="482" ht="15.85" customHeight="1"/>
    <row r="483" ht="15.85" customHeight="1"/>
    <row r="484" ht="15.85" customHeight="1"/>
    <row r="485" ht="15.85" customHeight="1"/>
    <row r="486" ht="15.85" customHeight="1"/>
    <row r="487" ht="15.85" customHeight="1"/>
    <row r="488" ht="15.85" customHeight="1"/>
    <row r="489" ht="15.85" customHeight="1"/>
    <row r="490" ht="15.85" customHeight="1"/>
    <row r="491" ht="15.85" customHeight="1"/>
    <row r="492" ht="15.85" customHeight="1"/>
    <row r="493" ht="15.85" customHeight="1"/>
    <row r="494" ht="15.85" customHeight="1"/>
    <row r="495" ht="15.85" customHeight="1"/>
    <row r="496" ht="15.85" customHeight="1"/>
    <row r="497" ht="15.85" customHeight="1"/>
    <row r="498" ht="15.85" customHeight="1"/>
    <row r="499" ht="15.85" customHeight="1"/>
    <row r="500" ht="15.85" customHeight="1"/>
    <row r="501" ht="15.85" customHeight="1"/>
    <row r="502" ht="15.85" customHeight="1"/>
    <row r="503" ht="15.85" customHeight="1"/>
    <row r="504" ht="15.85" customHeight="1"/>
    <row r="505" ht="15.85" customHeight="1"/>
    <row r="506" ht="15.85" customHeight="1"/>
    <row r="507" ht="15.85" customHeight="1"/>
    <row r="508" ht="15.85" customHeight="1"/>
    <row r="509" ht="15.85" customHeight="1"/>
    <row r="510" ht="15.85" customHeight="1"/>
    <row r="511" ht="15.85" customHeight="1"/>
    <row r="512" ht="15.85" customHeight="1"/>
    <row r="513" ht="15.85" customHeight="1"/>
    <row r="514" ht="15.85" customHeight="1"/>
    <row r="515" ht="15.85" customHeight="1"/>
    <row r="516" ht="15.85" customHeight="1"/>
    <row r="517" ht="15.85" customHeight="1"/>
    <row r="518" ht="15.85" customHeight="1"/>
    <row r="519" ht="15.85" customHeight="1"/>
    <row r="520" ht="15.85" customHeight="1"/>
    <row r="521" ht="15.85" customHeight="1"/>
    <row r="522" ht="15.85" customHeight="1"/>
    <row r="523" ht="15.85" customHeight="1"/>
    <row r="524" ht="15.85" customHeight="1"/>
    <row r="525" ht="15.85" customHeight="1"/>
    <row r="526" ht="15.85" customHeight="1"/>
    <row r="527" ht="15.85" customHeight="1"/>
    <row r="528" ht="15.85" customHeight="1"/>
    <row r="529" ht="15.85" customHeight="1"/>
    <row r="530" ht="15.85" customHeight="1"/>
    <row r="531" ht="15.85" customHeight="1"/>
    <row r="532" ht="15.85" customHeight="1"/>
    <row r="533" ht="15.85" customHeight="1"/>
    <row r="534" ht="15.85" customHeight="1"/>
    <row r="535" ht="15.85" customHeight="1"/>
    <row r="536" ht="15.85" customHeight="1"/>
    <row r="537" ht="15.85" customHeight="1"/>
    <row r="538" ht="15.85" customHeight="1"/>
    <row r="539" ht="15.85" customHeight="1"/>
    <row r="540" ht="15.85" customHeight="1"/>
    <row r="541" ht="15.85" customHeight="1"/>
    <row r="542" ht="15.85" customHeight="1"/>
    <row r="543" ht="15.85" customHeight="1"/>
    <row r="544" ht="15.85" customHeight="1"/>
    <row r="545" ht="15.85" customHeight="1"/>
    <row r="546" ht="15.85" customHeight="1"/>
    <row r="547" ht="15.85" customHeight="1"/>
    <row r="548" ht="15.85" customHeight="1"/>
    <row r="549" ht="15.85" customHeight="1"/>
    <row r="550" ht="15.85" customHeight="1"/>
    <row r="551" ht="15.85" customHeight="1"/>
    <row r="552" ht="15.85" customHeight="1"/>
    <row r="553" ht="15.85" customHeight="1"/>
    <row r="554" ht="15.85" customHeight="1"/>
    <row r="555" ht="15.85" customHeight="1"/>
    <row r="556" ht="15.85" customHeight="1"/>
    <row r="557" ht="15.85" customHeight="1"/>
    <row r="558" ht="15.85" customHeight="1"/>
    <row r="559" ht="15.85" customHeight="1"/>
    <row r="560" ht="15.85" customHeight="1"/>
    <row r="561" ht="15.85" customHeight="1"/>
    <row r="562" ht="15.85" customHeight="1"/>
    <row r="563" ht="15.85" customHeight="1"/>
    <row r="564" ht="15.85" customHeight="1"/>
    <row r="565" ht="15.85" customHeight="1"/>
    <row r="566" ht="15.85" customHeight="1"/>
    <row r="567" ht="15.85" customHeight="1"/>
    <row r="568" ht="15.85" customHeight="1"/>
    <row r="569" ht="15.85" customHeight="1"/>
    <row r="570" ht="15.85" customHeight="1"/>
    <row r="571" ht="15.85" customHeight="1"/>
    <row r="572" ht="15.85" customHeight="1"/>
    <row r="573" ht="15.85" customHeight="1"/>
    <row r="574" ht="15.85" customHeight="1"/>
    <row r="575" ht="15.85" customHeight="1"/>
    <row r="576" ht="15.85" customHeight="1"/>
    <row r="577" ht="15.85" customHeight="1"/>
    <row r="578" ht="15.85" customHeight="1"/>
    <row r="579" ht="15.85" customHeight="1"/>
    <row r="580" ht="15.85" customHeight="1"/>
    <row r="581" ht="15.85" customHeight="1"/>
    <row r="582" ht="15.85" customHeight="1"/>
    <row r="583" ht="15.85" customHeight="1"/>
    <row r="584" ht="15.85" customHeight="1"/>
    <row r="585" ht="15.85" customHeight="1"/>
    <row r="586" ht="15.85" customHeight="1"/>
    <row r="587" ht="15.85" customHeight="1"/>
    <row r="588" ht="15.85" customHeight="1"/>
    <row r="589" ht="15.85" customHeight="1"/>
    <row r="590" ht="15.85" customHeight="1"/>
    <row r="591" ht="15.85" customHeight="1"/>
    <row r="592" ht="15.85" customHeight="1"/>
    <row r="593" ht="15.85" customHeight="1"/>
    <row r="594" ht="15.85" customHeight="1"/>
    <row r="595" ht="15.85" customHeight="1"/>
    <row r="596" ht="15.85" customHeight="1"/>
    <row r="597" ht="15.85" customHeight="1"/>
    <row r="598" ht="15.85" customHeight="1"/>
    <row r="599" ht="15.85" customHeight="1"/>
    <row r="600" ht="15.85" customHeight="1"/>
    <row r="601" ht="15.85" customHeight="1"/>
    <row r="602" ht="15.85" customHeight="1"/>
    <row r="603" ht="15.85" customHeight="1"/>
    <row r="604" ht="15.85" customHeight="1"/>
    <row r="605" ht="15.85" customHeight="1"/>
    <row r="606" ht="15.85" customHeight="1"/>
    <row r="607" ht="15.85" customHeight="1"/>
    <row r="608" ht="15.85" customHeight="1"/>
    <row r="609" ht="15.85" customHeight="1"/>
    <row r="610" ht="15.85" customHeight="1"/>
    <row r="611" ht="15.85" customHeight="1"/>
    <row r="612" ht="15.85" customHeight="1"/>
    <row r="613" ht="15.85" customHeight="1"/>
    <row r="614" ht="15.85" customHeight="1"/>
    <row r="615" ht="15.85" customHeight="1"/>
    <row r="616" ht="15.85" customHeight="1"/>
    <row r="617" ht="15.85" customHeight="1"/>
    <row r="618" ht="15.85" customHeight="1"/>
    <row r="619" ht="15.85" customHeight="1"/>
    <row r="620" ht="15.85" customHeight="1"/>
    <row r="621" ht="15.85" customHeight="1"/>
    <row r="622" ht="15.85" customHeight="1"/>
    <row r="623" ht="15.85" customHeight="1"/>
    <row r="624" ht="15.85" customHeight="1"/>
    <row r="625" ht="15.85" customHeight="1"/>
    <row r="626" ht="15.85" customHeight="1"/>
    <row r="627" ht="15.85" customHeight="1"/>
    <row r="628" ht="15.85" customHeight="1"/>
    <row r="629" ht="15.85" customHeight="1"/>
    <row r="630" ht="15.85" customHeight="1"/>
    <row r="631" ht="15.85" customHeight="1"/>
    <row r="632" ht="15.85" customHeight="1"/>
    <row r="633" ht="15.85" customHeight="1"/>
    <row r="634" ht="15.85" customHeight="1"/>
    <row r="635" ht="15.85" customHeight="1"/>
    <row r="636" ht="15.85" customHeight="1"/>
    <row r="637" ht="15.85" customHeight="1"/>
    <row r="638" ht="15.85" customHeight="1"/>
    <row r="639" ht="15.85" customHeight="1"/>
    <row r="640" ht="15.85" customHeight="1"/>
    <row r="641" ht="15.85" customHeight="1"/>
    <row r="642" ht="15.85" customHeight="1"/>
    <row r="643" ht="15.85" customHeight="1"/>
    <row r="644" ht="15.85" customHeight="1"/>
    <row r="645" ht="15.85" customHeight="1"/>
    <row r="646" ht="15.85" customHeight="1"/>
    <row r="647" ht="15.85" customHeight="1"/>
    <row r="648" ht="15.85" customHeight="1"/>
    <row r="649" ht="15.85" customHeight="1"/>
    <row r="650" ht="15.85" customHeight="1"/>
    <row r="651" ht="15.85" customHeight="1"/>
    <row r="652" ht="15.85" customHeight="1"/>
    <row r="653" ht="15.85" customHeight="1"/>
    <row r="654" ht="15.85" customHeight="1"/>
    <row r="655" ht="15.85" customHeight="1"/>
    <row r="656" ht="15.85" customHeight="1"/>
    <row r="657" ht="15.85" customHeight="1"/>
    <row r="658" ht="15.85" customHeight="1"/>
    <row r="659" ht="15.85" customHeight="1"/>
    <row r="660" ht="15.85" customHeight="1"/>
    <row r="661" ht="15.85" customHeight="1"/>
    <row r="662" ht="15.85" customHeight="1"/>
    <row r="663" ht="15.85" customHeight="1"/>
    <row r="664" ht="15.85" customHeight="1"/>
    <row r="665" ht="15.85" customHeight="1"/>
    <row r="666" ht="15.85" customHeight="1"/>
    <row r="667" ht="15.85" customHeight="1"/>
    <row r="668" ht="15.85" customHeight="1"/>
    <row r="669" ht="15.85" customHeight="1"/>
    <row r="670" ht="15.85" customHeight="1"/>
    <row r="671" ht="15.85" customHeight="1"/>
    <row r="672" ht="15.85" customHeight="1"/>
    <row r="673" ht="15.85" customHeight="1"/>
    <row r="674" ht="15.85" customHeight="1"/>
    <row r="675" ht="15.85" customHeight="1"/>
    <row r="676" ht="15.85" customHeight="1"/>
    <row r="677" ht="15.85" customHeight="1"/>
    <row r="678" ht="15.85" customHeight="1"/>
    <row r="679" ht="15.85" customHeight="1"/>
    <row r="680" ht="15.85" customHeight="1"/>
    <row r="681" ht="15.85" customHeight="1"/>
    <row r="682" ht="15.85" customHeight="1"/>
    <row r="683" ht="15.85" customHeight="1"/>
    <row r="684" ht="15.85" customHeight="1"/>
    <row r="685" ht="15.85" customHeight="1"/>
    <row r="686" ht="15.85" customHeight="1"/>
    <row r="687" ht="15.85" customHeight="1"/>
    <row r="688" ht="15.85" customHeight="1"/>
    <row r="689" ht="15.85" customHeight="1"/>
    <row r="690" ht="15.85" customHeight="1"/>
    <row r="691" ht="15.85" customHeight="1"/>
    <row r="692" ht="15.85" customHeight="1"/>
    <row r="693" ht="15.85" customHeight="1"/>
    <row r="694" ht="15.85" customHeight="1"/>
    <row r="695" ht="15.85" customHeight="1"/>
    <row r="696" ht="15.85" customHeight="1"/>
    <row r="697" ht="15.85" customHeight="1"/>
    <row r="698" ht="15.85" customHeight="1"/>
    <row r="699" ht="15.85" customHeight="1"/>
    <row r="700" ht="15.85" customHeight="1"/>
    <row r="701" ht="15.85" customHeight="1"/>
    <row r="702" ht="15.85" customHeight="1"/>
    <row r="703" ht="15.85" customHeight="1"/>
    <row r="704" ht="15.85" customHeight="1"/>
    <row r="705" ht="15.85" customHeight="1"/>
    <row r="706" ht="15.85" customHeight="1"/>
    <row r="707" ht="15.85" customHeight="1"/>
    <row r="708" ht="15.85" customHeight="1"/>
    <row r="709" ht="15.85" customHeight="1"/>
    <row r="710" ht="15.85" customHeight="1"/>
    <row r="711" ht="15.85" customHeight="1"/>
    <row r="712" ht="15.85" customHeight="1"/>
    <row r="713" ht="15.85" customHeight="1"/>
    <row r="714" ht="15.85" customHeight="1"/>
    <row r="715" ht="15.85" customHeight="1"/>
    <row r="716" ht="15.85" customHeight="1"/>
    <row r="717" ht="15.85" customHeight="1"/>
    <row r="718" ht="15.85" customHeight="1"/>
    <row r="719" ht="15.85" customHeight="1"/>
    <row r="720" ht="15.85" customHeight="1"/>
    <row r="721" ht="15.85" customHeight="1"/>
    <row r="722" ht="15.85" customHeight="1"/>
    <row r="723" ht="15.85" customHeight="1"/>
    <row r="724" ht="15.85" customHeight="1"/>
    <row r="725" ht="15.85" customHeight="1"/>
    <row r="726" ht="15.85" customHeight="1"/>
    <row r="727" ht="15.85" customHeight="1"/>
    <row r="728" ht="15.85" customHeight="1"/>
    <row r="729" ht="15.85" customHeight="1"/>
    <row r="730" ht="15.85" customHeight="1"/>
    <row r="731" ht="15.85" customHeight="1"/>
    <row r="732" ht="15.85" customHeight="1"/>
    <row r="733" ht="15.85" customHeight="1"/>
    <row r="734" ht="15.85" customHeight="1"/>
    <row r="735" ht="15.85" customHeight="1"/>
    <row r="736" ht="15.85" customHeight="1"/>
    <row r="737" ht="15.85" customHeight="1"/>
    <row r="738" ht="15.85" customHeight="1"/>
    <row r="739" ht="15.85" customHeight="1"/>
    <row r="740" ht="15.85" customHeight="1"/>
    <row r="741" ht="15.85" customHeight="1"/>
    <row r="742" ht="15.85" customHeight="1"/>
    <row r="743" ht="15.85" customHeight="1"/>
    <row r="744" ht="15.85" customHeight="1"/>
    <row r="745" ht="15.85" customHeight="1"/>
    <row r="746" ht="15.85" customHeight="1"/>
    <row r="747" ht="15.85" customHeight="1"/>
    <row r="748" ht="15.85" customHeight="1"/>
    <row r="749" ht="15.85" customHeight="1"/>
    <row r="750" ht="15.85" customHeight="1"/>
    <row r="751" ht="15.85" customHeight="1"/>
    <row r="752" ht="15.85" customHeight="1"/>
    <row r="753" ht="15.85" customHeight="1"/>
    <row r="754" ht="15.85" customHeight="1"/>
    <row r="755" ht="15.85" customHeight="1"/>
    <row r="756" ht="15.85" customHeight="1"/>
    <row r="757" ht="15.85" customHeight="1"/>
    <row r="758" ht="15.85" customHeight="1"/>
    <row r="759" ht="15.85" customHeight="1"/>
    <row r="760" ht="15.85" customHeight="1"/>
    <row r="761" ht="15.85" customHeight="1"/>
    <row r="762" ht="15.85" customHeight="1"/>
    <row r="763" ht="15.85" customHeight="1"/>
    <row r="764" ht="15.85" customHeight="1"/>
    <row r="765" ht="15.85" customHeight="1"/>
    <row r="766" ht="15.85" customHeight="1"/>
    <row r="767" ht="15.85" customHeight="1"/>
    <row r="768" ht="15.85" customHeight="1"/>
    <row r="769" ht="15.85" customHeight="1"/>
    <row r="770" ht="15.85" customHeight="1"/>
    <row r="771" ht="15.85" customHeight="1"/>
    <row r="772" ht="15.85" customHeight="1"/>
    <row r="773" ht="15.85" customHeight="1"/>
    <row r="774" ht="15.85" customHeight="1"/>
    <row r="775" ht="15.85" customHeight="1"/>
    <row r="776" ht="15.85" customHeight="1"/>
    <row r="777" ht="15.85" customHeight="1"/>
    <row r="778" ht="15.85" customHeight="1"/>
    <row r="779" ht="15.85" customHeight="1"/>
    <row r="780" ht="15.85" customHeight="1"/>
    <row r="781" ht="15.85" customHeight="1"/>
    <row r="782" ht="15.85" customHeight="1"/>
    <row r="783" ht="15.85" customHeight="1"/>
    <row r="784" ht="15.85" customHeight="1"/>
    <row r="785" ht="15.85" customHeight="1"/>
    <row r="786" ht="15.85" customHeight="1"/>
    <row r="787" ht="15.85" customHeight="1"/>
    <row r="788" ht="15.85" customHeight="1"/>
    <row r="789" ht="15.85" customHeight="1"/>
    <row r="790" ht="15.85" customHeight="1"/>
    <row r="791" ht="15.85" customHeight="1"/>
    <row r="792" ht="15.85" customHeight="1"/>
    <row r="793" ht="15.85" customHeight="1"/>
    <row r="794" ht="15.85" customHeight="1"/>
    <row r="795" ht="15.85" customHeight="1"/>
    <row r="796" ht="15.85" customHeight="1"/>
    <row r="797" ht="15.85" customHeight="1"/>
    <row r="798" ht="15.85" customHeight="1"/>
    <row r="799" ht="15.85" customHeight="1"/>
    <row r="800" ht="15.85" customHeight="1"/>
    <row r="801" ht="15.85" customHeight="1"/>
    <row r="802" ht="15.85" customHeight="1"/>
    <row r="803" ht="15.85" customHeight="1"/>
    <row r="804" ht="15.85" customHeight="1"/>
    <row r="805" ht="15.85" customHeight="1"/>
    <row r="806" ht="15.85" customHeight="1"/>
    <row r="807" ht="15.85" customHeight="1"/>
    <row r="808" ht="15.85" customHeight="1"/>
    <row r="809" ht="15.85" customHeight="1"/>
    <row r="810" ht="15.85" customHeight="1"/>
    <row r="811" ht="15.85" customHeight="1"/>
    <row r="812" ht="15.85" customHeight="1"/>
    <row r="813" ht="15.85" customHeight="1"/>
    <row r="814" ht="15.85" customHeight="1"/>
    <row r="815" ht="15.85" customHeight="1"/>
    <row r="816" ht="15.85" customHeight="1"/>
    <row r="817" ht="15.85" customHeight="1"/>
    <row r="818" ht="15.85" customHeight="1"/>
    <row r="819" ht="15.85" customHeight="1"/>
    <row r="820" ht="15.85" customHeight="1"/>
    <row r="821" ht="15.85" customHeight="1"/>
    <row r="822" ht="15.85" customHeight="1"/>
    <row r="823" ht="15.85" customHeight="1"/>
    <row r="824" ht="15.85" customHeight="1"/>
    <row r="825" ht="15.85" customHeight="1"/>
    <row r="826" ht="15.85" customHeight="1"/>
    <row r="827" ht="15.85" customHeight="1"/>
    <row r="828" ht="15.85" customHeight="1"/>
    <row r="829" ht="15.85" customHeight="1"/>
    <row r="830" ht="15.85" customHeight="1"/>
    <row r="831" ht="15.85" customHeight="1"/>
    <row r="832" ht="15.85" customHeight="1"/>
    <row r="833" ht="15.85" customHeight="1"/>
    <row r="834" ht="15.85" customHeight="1"/>
    <row r="835" ht="15.85" customHeight="1"/>
    <row r="836" ht="15.85" customHeight="1"/>
    <row r="837" ht="15.85" customHeight="1"/>
    <row r="838" ht="15.85" customHeight="1"/>
    <row r="839" ht="15.85" customHeight="1"/>
    <row r="840" ht="15.85" customHeight="1"/>
    <row r="841" ht="15.85" customHeight="1"/>
    <row r="842" ht="15.85" customHeight="1"/>
    <row r="843" ht="15.85" customHeight="1"/>
    <row r="844" ht="15.85" customHeight="1"/>
    <row r="845" ht="15.85" customHeight="1"/>
    <row r="846" ht="15.85" customHeight="1"/>
    <row r="847" ht="15.85" customHeight="1"/>
    <row r="848" ht="15.85" customHeight="1"/>
    <row r="849" ht="15.85" customHeight="1"/>
    <row r="850" ht="15.85" customHeight="1"/>
    <row r="851" ht="15.85" customHeight="1"/>
    <row r="852" ht="15.85" customHeight="1"/>
    <row r="853" ht="15.85" customHeight="1"/>
    <row r="854" ht="15.85" customHeight="1"/>
    <row r="855" ht="15.85" customHeight="1"/>
    <row r="856" ht="15.85" customHeight="1"/>
    <row r="857" ht="15.85" customHeight="1"/>
    <row r="858" ht="15.85" customHeight="1"/>
    <row r="859" ht="15.85" customHeight="1"/>
    <row r="860" ht="15.85" customHeight="1"/>
    <row r="861" ht="15.85" customHeight="1"/>
    <row r="862" ht="15.85" customHeight="1"/>
    <row r="863" ht="15.85" customHeight="1"/>
    <row r="864" ht="15.85" customHeight="1"/>
    <row r="865" ht="15.85" customHeight="1"/>
    <row r="866" ht="15.85" customHeight="1"/>
    <row r="867" ht="15.85" customHeight="1"/>
    <row r="868" ht="15.85" customHeight="1"/>
    <row r="869" ht="15.85" customHeight="1"/>
    <row r="870" ht="15.85" customHeight="1"/>
    <row r="871" ht="15.85" customHeight="1"/>
    <row r="872" ht="15.85" customHeight="1"/>
    <row r="873" ht="15.85" customHeight="1"/>
    <row r="874" ht="15.85" customHeight="1"/>
    <row r="875" ht="15.85" customHeight="1"/>
    <row r="876" ht="15.85" customHeight="1"/>
    <row r="877" ht="15.85" customHeight="1"/>
    <row r="878" ht="15.85" customHeight="1"/>
    <row r="879" ht="15.85" customHeight="1"/>
    <row r="880" ht="15.85" customHeight="1"/>
    <row r="881" ht="15.85" customHeight="1"/>
    <row r="882" ht="15.85" customHeight="1"/>
    <row r="883" ht="15.85" customHeight="1"/>
    <row r="884" ht="15.85" customHeight="1"/>
    <row r="885" ht="15.85" customHeight="1"/>
    <row r="886" ht="15.85" customHeight="1"/>
    <row r="887" ht="15.85" customHeight="1"/>
    <row r="888" ht="15.85" customHeight="1"/>
    <row r="889" ht="15.85" customHeight="1"/>
    <row r="890" ht="15.85" customHeight="1"/>
    <row r="891" ht="15.85" customHeight="1"/>
    <row r="892" ht="15.85" customHeight="1"/>
    <row r="893" ht="15.85" customHeight="1"/>
    <row r="894" ht="15.85" customHeight="1"/>
    <row r="895" ht="15.85" customHeight="1"/>
    <row r="896" ht="15.85" customHeight="1"/>
    <row r="897" ht="15.85" customHeight="1"/>
    <row r="898" ht="15.85" customHeight="1"/>
    <row r="899" ht="15.85" customHeight="1"/>
    <row r="900" ht="15.85" customHeight="1"/>
    <row r="901" ht="15.85" customHeight="1"/>
    <row r="902" ht="15.85" customHeight="1"/>
    <row r="903" ht="15.85" customHeight="1"/>
    <row r="904" ht="15.85" customHeight="1"/>
    <row r="905" ht="15.85" customHeight="1"/>
    <row r="906" ht="15.85" customHeight="1"/>
    <row r="907" ht="15.85" customHeight="1"/>
    <row r="908" ht="15.85" customHeight="1"/>
    <row r="909" ht="15.85" customHeight="1"/>
    <row r="910" ht="15.85" customHeight="1"/>
    <row r="911" ht="15.85" customHeight="1"/>
    <row r="912" ht="15.85" customHeight="1"/>
    <row r="913" ht="15.85" customHeight="1"/>
    <row r="914" ht="15.85" customHeight="1"/>
    <row r="915" ht="15.85" customHeight="1"/>
    <row r="916" ht="15.85" customHeight="1"/>
    <row r="917" ht="15.85" customHeight="1"/>
    <row r="918" ht="15.85" customHeight="1"/>
    <row r="919" ht="15.85" customHeight="1"/>
    <row r="920" ht="15.85" customHeight="1"/>
    <row r="921" ht="15.85" customHeight="1"/>
    <row r="922" ht="15.85" customHeight="1"/>
    <row r="923" ht="15.85" customHeight="1"/>
    <row r="924" ht="15.85" customHeight="1"/>
    <row r="925" ht="15.85" customHeight="1"/>
    <row r="926" ht="15.85" customHeight="1"/>
    <row r="927" ht="15.85" customHeight="1"/>
    <row r="928" ht="15.85" customHeight="1"/>
    <row r="929" ht="15.85" customHeight="1"/>
    <row r="930" ht="15.85" customHeight="1"/>
    <row r="931" ht="15.85" customHeight="1"/>
    <row r="932" ht="15.85" customHeight="1"/>
    <row r="933" ht="15.85" customHeight="1"/>
    <row r="934" ht="15.85" customHeight="1"/>
    <row r="935" ht="15.85" customHeight="1"/>
    <row r="936" ht="15.85" customHeight="1"/>
    <row r="937" ht="15.85" customHeight="1"/>
    <row r="938" ht="15.85" customHeight="1"/>
    <row r="939" ht="15.85" customHeight="1"/>
    <row r="940" ht="15.85" customHeight="1"/>
    <row r="941" ht="15.85" customHeight="1"/>
    <row r="942" ht="15.85" customHeight="1"/>
    <row r="943" ht="15.85" customHeight="1"/>
    <row r="944" ht="15.85" customHeight="1"/>
    <row r="945" ht="15.85" customHeight="1"/>
    <row r="946" ht="15.85" customHeight="1"/>
    <row r="947" ht="15.85" customHeight="1"/>
    <row r="948" ht="15.85" customHeight="1"/>
    <row r="949" ht="15.85" customHeight="1"/>
    <row r="950" ht="15.85" customHeight="1"/>
    <row r="951" ht="15.85" customHeight="1"/>
    <row r="952" ht="15.85" customHeight="1"/>
    <row r="953" ht="15.85" customHeight="1"/>
    <row r="954" ht="15.85" customHeight="1"/>
    <row r="955" ht="15.85" customHeight="1"/>
    <row r="956" ht="15.85" customHeight="1"/>
    <row r="957" ht="15.85" customHeight="1"/>
    <row r="958" ht="15.85" customHeight="1"/>
    <row r="959" ht="15.85" customHeight="1"/>
    <row r="960" ht="15.85" customHeight="1"/>
    <row r="961" ht="15.85" customHeight="1"/>
    <row r="962" ht="15.85" customHeight="1"/>
    <row r="963" ht="15.85" customHeight="1"/>
    <row r="964" ht="15.85" customHeight="1"/>
    <row r="965" ht="15.85" customHeight="1"/>
    <row r="966" ht="15.85" customHeight="1"/>
    <row r="967" ht="15.85" customHeight="1"/>
    <row r="968" ht="15.85" customHeight="1"/>
    <row r="969" ht="15.85" customHeight="1"/>
    <row r="970" ht="15.85" customHeight="1"/>
    <row r="971" ht="15.85" customHeight="1"/>
    <row r="972" ht="15.85" customHeight="1"/>
    <row r="973" ht="15.85" customHeight="1"/>
    <row r="974" ht="15.85" customHeight="1"/>
    <row r="975" ht="15.85" customHeight="1"/>
    <row r="976" ht="15.85" customHeight="1"/>
    <row r="977" ht="15.85" customHeight="1"/>
    <row r="978" ht="15.85" customHeight="1"/>
    <row r="979" ht="15.85" customHeight="1"/>
    <row r="980" ht="15.85" customHeight="1"/>
    <row r="981" ht="15.85" customHeight="1"/>
    <row r="982" ht="15.85" customHeight="1"/>
    <row r="983" ht="15.85" customHeight="1"/>
    <row r="984" ht="15.85" customHeight="1"/>
    <row r="985" ht="15.85" customHeight="1"/>
    <row r="986" ht="15.85" customHeight="1"/>
    <row r="987" ht="15.85" customHeight="1"/>
    <row r="988" ht="15.85" customHeight="1"/>
    <row r="989" ht="15.85" customHeight="1"/>
    <row r="990" ht="15.85" customHeight="1"/>
    <row r="991" ht="15.85" customHeight="1"/>
    <row r="992" ht="15.85" customHeight="1"/>
    <row r="993" ht="15.85" customHeight="1"/>
    <row r="994" ht="15.85" customHeight="1"/>
    <row r="995" ht="15.85" customHeight="1"/>
    <row r="996" ht="15.85" customHeight="1"/>
    <row r="997" ht="15.85" customHeight="1"/>
    <row r="998" ht="15.85" customHeight="1"/>
    <row r="999" ht="15.85" customHeight="1"/>
    <row r="1000" ht="15.85" customHeight="1"/>
  </sheetData>
  <mergeCells count="130">
    <mergeCell ref="D27:E27"/>
    <mergeCell ref="F27:H27"/>
    <mergeCell ref="D28:E28"/>
    <mergeCell ref="F28:H28"/>
    <mergeCell ref="B33:E33"/>
    <mergeCell ref="B34:E34"/>
    <mergeCell ref="B35:E35"/>
    <mergeCell ref="D29:E29"/>
    <mergeCell ref="F29:H29"/>
    <mergeCell ref="I29:K29"/>
    <mergeCell ref="D41:E41"/>
    <mergeCell ref="D42:E42"/>
    <mergeCell ref="C36:C43"/>
    <mergeCell ref="C44:C49"/>
    <mergeCell ref="D44:E44"/>
    <mergeCell ref="D45:E45"/>
    <mergeCell ref="D46:E46"/>
    <mergeCell ref="D47:E47"/>
    <mergeCell ref="D48:E48"/>
    <mergeCell ref="D49:E49"/>
    <mergeCell ref="B21:C29"/>
    <mergeCell ref="D39:E39"/>
    <mergeCell ref="D40:E40"/>
    <mergeCell ref="D21:E21"/>
    <mergeCell ref="B36:B55"/>
    <mergeCell ref="D36:E36"/>
    <mergeCell ref="D37:E37"/>
    <mergeCell ref="D38:E38"/>
    <mergeCell ref="D43:E43"/>
    <mergeCell ref="D26:E26"/>
    <mergeCell ref="F26:H26"/>
    <mergeCell ref="C50:C55"/>
    <mergeCell ref="D50:E50"/>
    <mergeCell ref="D51:E51"/>
    <mergeCell ref="D52:E52"/>
    <mergeCell ref="D53:E53"/>
    <mergeCell ref="D54:E54"/>
    <mergeCell ref="D55:E55"/>
    <mergeCell ref="AA31:AB31"/>
    <mergeCell ref="F32:I32"/>
    <mergeCell ref="Q32:S32"/>
    <mergeCell ref="AA32:AB32"/>
    <mergeCell ref="M35:O35"/>
    <mergeCell ref="Q35:S35"/>
    <mergeCell ref="V31:Y31"/>
    <mergeCell ref="V32:Y32"/>
    <mergeCell ref="V35:Y35"/>
    <mergeCell ref="G35:I35"/>
    <mergeCell ref="D22:E22"/>
    <mergeCell ref="F22:H22"/>
    <mergeCell ref="D8:E8"/>
    <mergeCell ref="D9:D10"/>
    <mergeCell ref="B11:C14"/>
    <mergeCell ref="D11:E11"/>
    <mergeCell ref="F11:F14"/>
    <mergeCell ref="G11:I14"/>
    <mergeCell ref="J11:O14"/>
    <mergeCell ref="B18:E18"/>
    <mergeCell ref="F18:I18"/>
    <mergeCell ref="J18:L18"/>
    <mergeCell ref="M18:O18"/>
    <mergeCell ref="D12:E12"/>
    <mergeCell ref="D13:D14"/>
    <mergeCell ref="B15:C17"/>
    <mergeCell ref="F15:F17"/>
    <mergeCell ref="G15:I17"/>
    <mergeCell ref="J15:L17"/>
    <mergeCell ref="Q31:S31"/>
    <mergeCell ref="L28:N28"/>
    <mergeCell ref="J35:L35"/>
    <mergeCell ref="M15:O17"/>
    <mergeCell ref="Q15:S17"/>
    <mergeCell ref="U15:U17"/>
    <mergeCell ref="F20:H20"/>
    <mergeCell ref="I20:K20"/>
    <mergeCell ref="L20:N20"/>
    <mergeCell ref="O20:R20"/>
    <mergeCell ref="F21:H21"/>
    <mergeCell ref="I21:K21"/>
    <mergeCell ref="L21:R21"/>
    <mergeCell ref="I28:K28"/>
    <mergeCell ref="V15:Y17"/>
    <mergeCell ref="Q18:S18"/>
    <mergeCell ref="U18:Y18"/>
    <mergeCell ref="D16:E16"/>
    <mergeCell ref="D17:E17"/>
    <mergeCell ref="J32:L32"/>
    <mergeCell ref="M32:O32"/>
    <mergeCell ref="I22:R22"/>
    <mergeCell ref="D23:E23"/>
    <mergeCell ref="F23:H23"/>
    <mergeCell ref="I23:R23"/>
    <mergeCell ref="D24:E24"/>
    <mergeCell ref="F24:H24"/>
    <mergeCell ref="I24:R24"/>
    <mergeCell ref="D25:E25"/>
    <mergeCell ref="F25:H25"/>
    <mergeCell ref="I25:R25"/>
    <mergeCell ref="I26:R26"/>
    <mergeCell ref="I27:N27"/>
    <mergeCell ref="O27:R27"/>
    <mergeCell ref="D15:E15"/>
    <mergeCell ref="O28:R28"/>
    <mergeCell ref="L29:R29"/>
    <mergeCell ref="F31:O31"/>
    <mergeCell ref="B6:E6"/>
    <mergeCell ref="D7:E7"/>
    <mergeCell ref="F10:I10"/>
    <mergeCell ref="J10:L10"/>
    <mergeCell ref="Q10:S10"/>
    <mergeCell ref="U10:Y10"/>
    <mergeCell ref="Q11:S11"/>
    <mergeCell ref="U11:Y11"/>
    <mergeCell ref="F3:I3"/>
    <mergeCell ref="B4:E4"/>
    <mergeCell ref="B5:E5"/>
    <mergeCell ref="G6:I6"/>
    <mergeCell ref="J6:L6"/>
    <mergeCell ref="M6:O6"/>
    <mergeCell ref="B7:C10"/>
    <mergeCell ref="M10:O10"/>
    <mergeCell ref="F2:O2"/>
    <mergeCell ref="Q2:S2"/>
    <mergeCell ref="U2:Y2"/>
    <mergeCell ref="J3:L3"/>
    <mergeCell ref="M3:O3"/>
    <mergeCell ref="Q3:S3"/>
    <mergeCell ref="U3:Y3"/>
    <mergeCell ref="Q6:S6"/>
    <mergeCell ref="U6:Y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Red</vt:lpstr>
      <vt:lpstr>Hoja1</vt:lpstr>
      <vt:lpstr>REGULAR V.01</vt:lpstr>
      <vt:lpstr>GeocodeAddressColumn_Red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2021-10-07T21:14:49Z</dcterms:modified>
</cp:coreProperties>
</file>