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 Bird\UseCases\complexcase1\"/>
    </mc:Choice>
  </mc:AlternateContent>
  <xr:revisionPtr revIDLastSave="0" documentId="13_ncr:1_{640C0C3B-FF38-47B3-B14A-2A15417928FF}" xr6:coauthVersionLast="47" xr6:coauthVersionMax="47" xr10:uidLastSave="{00000000-0000-0000-0000-000000000000}"/>
  <bookViews>
    <workbookView xWindow="-110" yWindow="-110" windowWidth="19420" windowHeight="10420" xr2:uid="{A5A13745-DB5E-499A-827A-C335DD848317}"/>
  </bookViews>
  <sheets>
    <sheet name="IS-PFM" sheetId="4" r:id="rId1"/>
  </sheets>
  <externalReferences>
    <externalReference r:id="rId2"/>
    <externalReference r:id="rId3"/>
  </externalReferences>
  <definedNames>
    <definedName name="__FDS_HYPERLINK_TOGGLE_STATE__" hidden="1">"ON"</definedName>
    <definedName name="_Regression_Int" hidden="1">1</definedName>
    <definedName name="ASDF" hidden="1">{#N/A,#N/A,FALSE,"One Pager";#N/A,#N/A,FALSE,"Technical"}</definedName>
    <definedName name="AuraStyleDefaultsReset" hidden="1">#N/A</definedName>
    <definedName name="Calcs_and_sensitivities">#REF!</definedName>
    <definedName name="CIQWBGuid" hidden="1">"Project Skywalker - Databook - v10.xlsx"</definedName>
    <definedName name="Circ">[1]Cover!$F$18</definedName>
    <definedName name="Commission">#REF!</definedName>
    <definedName name="Company_A_details">#REF!</definedName>
    <definedName name="Company_Details">#REF!</definedName>
    <definedName name="Control_sheet_and_Inputs">#REF!</definedName>
    <definedName name="HTML_CodePage" hidden="1">1252</definedName>
    <definedName name="HTML_Control" hidden="1">{"'Check Request'!$A$1:$BF$37"}</definedName>
    <definedName name="HTML_Description" hidden="1">""</definedName>
    <definedName name="HTML_Email" hidden="1">""</definedName>
    <definedName name="HTML_Header" hidden="1">"Check Request"</definedName>
    <definedName name="HTML_LastUpdate" hidden="1">"3/9/99"</definedName>
    <definedName name="HTML_LineAfter" hidden="1">FALSE</definedName>
    <definedName name="HTML_LineBefore" hidden="1">FALSE</definedName>
    <definedName name="HTML_Name" hidden="1">"a12604"</definedName>
    <definedName name="HTML_OBDlg2" hidden="1">TRUE</definedName>
    <definedName name="HTML_OBDlg4" hidden="1">TRUE</definedName>
    <definedName name="HTML_OS" hidden="1">0</definedName>
    <definedName name="HTML_PathFile" hidden="1">"C:\InetPub\wwwroot\jenny\CHECK_REQUEST_FORM1.htm"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43181.2697106482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B_BOOKMARK_COUNT" hidden="1">1</definedName>
    <definedName name="IQB_BOOKMARK_LOCATION_0" hidden="1">#REF!</definedName>
    <definedName name="June" hidden="1">{"'Check Request'!$A$1:$BF$37"}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Output">#REF!</definedName>
    <definedName name="ProjectName">{"BU Name or Client/Project Name"}</definedName>
    <definedName name="Rights_calcs">#REF!</definedName>
    <definedName name="Rights_Issue_Drivers">#REF!</definedName>
    <definedName name="Sensitivity_analysis">#REF!</definedName>
    <definedName name="Table_input">#REF!</definedName>
    <definedName name="USDRMB">#REF!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Full._.Financials." hidden="1">{#N/A,#N/A,TRUE,"Financials";#N/A,#N/A,TRUE,"Operating Statistics";#N/A,#N/A,TRUE,"Capex &amp; Depreciation";#N/A,#N/A,TRUE,"Debt"}</definedName>
    <definedName name="wrn.Full._.Financials.1" hidden="1">{#N/A,#N/A,TRUE,"Financials";#N/A,#N/A,TRUE,"Operating Statistics";#N/A,#N/A,TRUE,"Capex &amp; Depreciation";#N/A,#N/A,TRUE,"Debt"}</definedName>
    <definedName name="wrn.no.1." hidden="1">{#N/A,#N/A,FALSE,"Const";#N/A,#N/A,FALSE,"P&amp;L";#N/A,#N/A,FALSE,"Sale"}</definedName>
    <definedName name="wrn.One._.Pager._.plus._.Technicals." hidden="1">{#N/A,#N/A,FALSE,"One Pager";#N/A,#N/A,FALSE,"Technical"}</definedName>
    <definedName name="wrn.Palmer._.Report." hidden="1">{"Annual Income Statement",#N/A,FALSE,"PWIR";"Income1995",#N/A,FALSE,"PWIR";"Income1996",#N/A,FALSE,"PWIR";"Income1997",#N/A,FALSE,"PWIR";"Income1998",#N/A,FALSE,"PWIR";"Annual Cash Flow Statement",#N/A,FALSE,"PWIR";"Annual Valuation Model",#N/A,FALSE,"PWIR"}</definedName>
    <definedName name="wrn.Palmer.a" hidden="1">{"Annual Income Statement",#N/A,FALSE,"PWIR";"Income1995",#N/A,FALSE,"PWIR";"Income1996",#N/A,FALSE,"PWIR";"Income1997",#N/A,FALSE,"PWIR";"Income1998",#N/A,FALSE,"PWIR";"Annual Cash Flow Statement",#N/A,FALSE,"PWIR";"Annual Valuation Model",#N/A,FALSE,"PWIR"}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7" i="4" l="1"/>
  <c r="K257" i="4"/>
  <c r="W257" i="4" s="1"/>
  <c r="J257" i="4"/>
  <c r="I257" i="4"/>
  <c r="V257" i="4" s="1"/>
  <c r="M255" i="4"/>
  <c r="L255" i="4"/>
  <c r="X255" i="4" s="1"/>
  <c r="K255" i="4"/>
  <c r="J255" i="4"/>
  <c r="V255" i="4" s="1"/>
  <c r="I255" i="4"/>
  <c r="T253" i="4"/>
  <c r="S253" i="4"/>
  <c r="R253" i="4"/>
  <c r="Q253" i="4"/>
  <c r="P253" i="4"/>
  <c r="M253" i="4"/>
  <c r="L253" i="4"/>
  <c r="X253" i="4" s="1"/>
  <c r="K253" i="4"/>
  <c r="J253" i="4"/>
  <c r="I253" i="4"/>
  <c r="M251" i="4"/>
  <c r="M240" i="4"/>
  <c r="K240" i="4"/>
  <c r="W240" i="4" s="1"/>
  <c r="J240" i="4"/>
  <c r="I240" i="4"/>
  <c r="V240" i="4" s="1"/>
  <c r="M238" i="4"/>
  <c r="K238" i="4"/>
  <c r="W238" i="4" s="1"/>
  <c r="J238" i="4"/>
  <c r="I238" i="4"/>
  <c r="M236" i="4"/>
  <c r="K236" i="4"/>
  <c r="W236" i="4" s="1"/>
  <c r="J236" i="4"/>
  <c r="I236" i="4"/>
  <c r="V236" i="4" s="1"/>
  <c r="M234" i="4"/>
  <c r="K234" i="4"/>
  <c r="J234" i="4"/>
  <c r="V234" i="4" s="1"/>
  <c r="I234" i="4"/>
  <c r="X223" i="4"/>
  <c r="K223" i="4"/>
  <c r="J223" i="4"/>
  <c r="I223" i="4"/>
  <c r="N221" i="4"/>
  <c r="M221" i="4"/>
  <c r="I221" i="4"/>
  <c r="K219" i="4"/>
  <c r="J219" i="4"/>
  <c r="W219" i="4" s="1"/>
  <c r="I219" i="4"/>
  <c r="M217" i="4"/>
  <c r="L217" i="4"/>
  <c r="K217" i="4"/>
  <c r="J217" i="4"/>
  <c r="I217" i="4"/>
  <c r="M215" i="4"/>
  <c r="K215" i="4"/>
  <c r="J215" i="4"/>
  <c r="V215" i="4" s="1"/>
  <c r="I215" i="4"/>
  <c r="T213" i="4"/>
  <c r="S213" i="4"/>
  <c r="R213" i="4"/>
  <c r="Q213" i="4"/>
  <c r="P213" i="4"/>
  <c r="N213" i="4"/>
  <c r="M213" i="4"/>
  <c r="L213" i="4"/>
  <c r="K213" i="4"/>
  <c r="J213" i="4"/>
  <c r="I213" i="4"/>
  <c r="K200" i="4"/>
  <c r="W200" i="4" s="1"/>
  <c r="J200" i="4"/>
  <c r="V200" i="4" s="1"/>
  <c r="I200" i="4"/>
  <c r="K198" i="4"/>
  <c r="J198" i="4"/>
  <c r="I198" i="4"/>
  <c r="M196" i="4"/>
  <c r="L196" i="4"/>
  <c r="X196" i="4" s="1"/>
  <c r="K196" i="4"/>
  <c r="W196" i="4" s="1"/>
  <c r="J196" i="4"/>
  <c r="I196" i="4"/>
  <c r="K194" i="4"/>
  <c r="J194" i="4"/>
  <c r="I194" i="4"/>
  <c r="K192" i="4"/>
  <c r="W192" i="4" s="1"/>
  <c r="J192" i="4"/>
  <c r="I192" i="4"/>
  <c r="K182" i="4"/>
  <c r="J182" i="4"/>
  <c r="I182" i="4"/>
  <c r="M180" i="4"/>
  <c r="L180" i="4"/>
  <c r="X180" i="4" s="1"/>
  <c r="K180" i="4"/>
  <c r="W180" i="4" s="1"/>
  <c r="J180" i="4"/>
  <c r="V180" i="4" s="1"/>
  <c r="I180" i="4"/>
  <c r="K178" i="4"/>
  <c r="J178" i="4"/>
  <c r="I178" i="4"/>
  <c r="K176" i="4"/>
  <c r="W176" i="4" s="1"/>
  <c r="J176" i="4"/>
  <c r="V176" i="4" s="1"/>
  <c r="I176" i="4"/>
  <c r="K164" i="4"/>
  <c r="J164" i="4"/>
  <c r="I164" i="4"/>
  <c r="M162" i="4"/>
  <c r="L162" i="4"/>
  <c r="K162" i="4"/>
  <c r="W162" i="4" s="1"/>
  <c r="J162" i="4"/>
  <c r="V162" i="4" s="1"/>
  <c r="I162" i="4"/>
  <c r="K160" i="4"/>
  <c r="W160" i="4" s="1"/>
  <c r="J160" i="4"/>
  <c r="V160" i="4" s="1"/>
  <c r="I160" i="4"/>
  <c r="K158" i="4"/>
  <c r="J158" i="4"/>
  <c r="V158" i="4" s="1"/>
  <c r="I158" i="4"/>
  <c r="N147" i="4"/>
  <c r="K143" i="4"/>
  <c r="K145" i="4" s="1"/>
  <c r="J143" i="4"/>
  <c r="I143" i="4"/>
  <c r="I195" i="4" s="1"/>
  <c r="K139" i="4"/>
  <c r="J139" i="4"/>
  <c r="J141" i="4" s="1"/>
  <c r="I139" i="4"/>
  <c r="I141" i="4" s="1"/>
  <c r="K135" i="4"/>
  <c r="W135" i="4" s="1"/>
  <c r="J135" i="4"/>
  <c r="I135" i="4"/>
  <c r="I166" i="4" s="1"/>
  <c r="I167" i="4" s="1"/>
  <c r="N133" i="4"/>
  <c r="M133" i="4"/>
  <c r="K133" i="4"/>
  <c r="W133" i="4" s="1"/>
  <c r="J133" i="4"/>
  <c r="I133" i="4"/>
  <c r="N99" i="4"/>
  <c r="N97" i="4"/>
  <c r="N98" i="4" s="1"/>
  <c r="N95" i="4"/>
  <c r="N93" i="4"/>
  <c r="N91" i="4" s="1"/>
  <c r="N80" i="4"/>
  <c r="N78" i="4"/>
  <c r="N76" i="4"/>
  <c r="N74" i="4"/>
  <c r="N62" i="4"/>
  <c r="N60" i="4"/>
  <c r="N64" i="4" s="1"/>
  <c r="M46" i="4"/>
  <c r="K46" i="4"/>
  <c r="J46" i="4"/>
  <c r="I46" i="4"/>
  <c r="V46" i="4" s="1"/>
  <c r="M31" i="4"/>
  <c r="K31" i="4"/>
  <c r="W31" i="4" s="1"/>
  <c r="J31" i="4"/>
  <c r="I31" i="4"/>
  <c r="M28" i="4"/>
  <c r="M47" i="4" s="1"/>
  <c r="K28" i="4"/>
  <c r="K47" i="4" s="1"/>
  <c r="J28" i="4"/>
  <c r="J47" i="4" s="1"/>
  <c r="I28" i="4"/>
  <c r="I47" i="4" s="1"/>
  <c r="M27" i="4"/>
  <c r="L27" i="4"/>
  <c r="K27" i="4"/>
  <c r="W27" i="4" s="1"/>
  <c r="J27" i="4"/>
  <c r="I27" i="4"/>
  <c r="T26" i="4"/>
  <c r="S26" i="4"/>
  <c r="R26" i="4"/>
  <c r="Q26" i="4"/>
  <c r="P26" i="4"/>
  <c r="Y26" i="4" s="1"/>
  <c r="M26" i="4"/>
  <c r="L26" i="4"/>
  <c r="X26" i="4" s="1"/>
  <c r="K26" i="4"/>
  <c r="J26" i="4"/>
  <c r="V26" i="4" s="1"/>
  <c r="I26" i="4"/>
  <c r="M25" i="4"/>
  <c r="N24" i="4"/>
  <c r="M24" i="4"/>
  <c r="K24" i="4"/>
  <c r="J24" i="4"/>
  <c r="V24" i="4" s="1"/>
  <c r="I24" i="4"/>
  <c r="N23" i="4"/>
  <c r="I23" i="4"/>
  <c r="M22" i="4"/>
  <c r="M48" i="4" s="1"/>
  <c r="L22" i="4"/>
  <c r="L48" i="4" s="1"/>
  <c r="K22" i="4"/>
  <c r="K48" i="4" s="1"/>
  <c r="J22" i="4"/>
  <c r="J48" i="4" s="1"/>
  <c r="I22" i="4"/>
  <c r="I48" i="4" s="1"/>
  <c r="K19" i="4"/>
  <c r="J19" i="4"/>
  <c r="I19" i="4"/>
  <c r="K18" i="4"/>
  <c r="W18" i="4" s="1"/>
  <c r="J18" i="4"/>
  <c r="I18" i="4"/>
  <c r="K17" i="4"/>
  <c r="J17" i="4"/>
  <c r="I17" i="4"/>
  <c r="N16" i="4"/>
  <c r="M16" i="4"/>
  <c r="K16" i="4"/>
  <c r="W16" i="4" s="1"/>
  <c r="J16" i="4"/>
  <c r="I16" i="4"/>
  <c r="N13" i="4"/>
  <c r="N12" i="4"/>
  <c r="N14" i="4" s="1"/>
  <c r="V192" i="4" l="1"/>
  <c r="N72" i="4"/>
  <c r="W215" i="4"/>
  <c r="W223" i="4"/>
  <c r="V19" i="4"/>
  <c r="X27" i="4"/>
  <c r="W158" i="4"/>
  <c r="W19" i="4"/>
  <c r="W26" i="4"/>
  <c r="V47" i="4"/>
  <c r="W139" i="4"/>
  <c r="W234" i="4"/>
  <c r="V238" i="4"/>
  <c r="V253" i="4"/>
  <c r="V27" i="4"/>
  <c r="N96" i="4"/>
  <c r="W164" i="4"/>
  <c r="W253" i="4"/>
  <c r="V22" i="4"/>
  <c r="N77" i="4"/>
  <c r="I137" i="4"/>
  <c r="I165" i="4"/>
  <c r="I197" i="4"/>
  <c r="I199" i="4"/>
  <c r="X22" i="4"/>
  <c r="W46" i="4"/>
  <c r="K137" i="4"/>
  <c r="I179" i="4"/>
  <c r="V219" i="4"/>
  <c r="V28" i="4"/>
  <c r="N118" i="4"/>
  <c r="N119" i="4" s="1"/>
  <c r="I159" i="4"/>
  <c r="W178" i="4"/>
  <c r="I201" i="4"/>
  <c r="W217" i="4"/>
  <c r="W17" i="4"/>
  <c r="I183" i="4"/>
  <c r="K141" i="4"/>
  <c r="V196" i="4"/>
  <c r="W24" i="4"/>
  <c r="N63" i="4"/>
  <c r="N100" i="4"/>
  <c r="I161" i="4"/>
  <c r="W182" i="4"/>
  <c r="O213" i="4"/>
  <c r="V223" i="4"/>
  <c r="W255" i="4"/>
  <c r="V18" i="4"/>
  <c r="W47" i="4"/>
  <c r="N92" i="4"/>
  <c r="N101" i="4"/>
  <c r="V17" i="4"/>
  <c r="N15" i="4"/>
  <c r="V16" i="4"/>
  <c r="V31" i="4"/>
  <c r="W22" i="4"/>
  <c r="W28" i="4"/>
  <c r="N73" i="4"/>
  <c r="N114" i="4"/>
  <c r="N115" i="4" s="1"/>
  <c r="N122" i="4"/>
  <c r="N123" i="4" s="1"/>
  <c r="N134" i="4"/>
  <c r="N79" i="4"/>
  <c r="N81" i="4"/>
  <c r="N94" i="4"/>
  <c r="N112" i="4"/>
  <c r="N113" i="4" s="1"/>
  <c r="N116" i="4"/>
  <c r="N117" i="4" s="1"/>
  <c r="N120" i="4"/>
  <c r="N121" i="4" s="1"/>
  <c r="J137" i="4"/>
  <c r="J166" i="4"/>
  <c r="N75" i="4"/>
  <c r="V133" i="4"/>
  <c r="I149" i="4"/>
  <c r="I150" i="4" s="1"/>
  <c r="V213" i="4"/>
  <c r="J149" i="4"/>
  <c r="J150" i="4" s="1"/>
  <c r="Y253" i="4"/>
  <c r="K149" i="4"/>
  <c r="K150" i="4" s="1"/>
  <c r="V135" i="4"/>
  <c r="J163" i="4"/>
  <c r="N61" i="4"/>
  <c r="V143" i="4"/>
  <c r="I145" i="4"/>
  <c r="I181" i="4"/>
  <c r="I193" i="4"/>
  <c r="V194" i="4"/>
  <c r="J195" i="4"/>
  <c r="J197" i="4"/>
  <c r="V198" i="4"/>
  <c r="J199" i="4"/>
  <c r="J201" i="4"/>
  <c r="W213" i="4"/>
  <c r="W143" i="4"/>
  <c r="J145" i="4"/>
  <c r="I177" i="4"/>
  <c r="V178" i="4"/>
  <c r="J179" i="4"/>
  <c r="J181" i="4"/>
  <c r="V182" i="4"/>
  <c r="J183" i="4"/>
  <c r="J193" i="4"/>
  <c r="W194" i="4"/>
  <c r="K195" i="4"/>
  <c r="K197" i="4"/>
  <c r="W198" i="4"/>
  <c r="K199" i="4"/>
  <c r="K201" i="4"/>
  <c r="X213" i="4"/>
  <c r="V217" i="4"/>
  <c r="J159" i="4"/>
  <c r="I163" i="4"/>
  <c r="K166" i="4"/>
  <c r="J177" i="4"/>
  <c r="K179" i="4"/>
  <c r="K181" i="4"/>
  <c r="K183" i="4"/>
  <c r="K193" i="4"/>
  <c r="K159" i="4"/>
  <c r="J161" i="4"/>
  <c r="J165" i="4"/>
  <c r="K177" i="4"/>
  <c r="N214" i="4"/>
  <c r="X217" i="4"/>
  <c r="K163" i="4"/>
  <c r="K165" i="4"/>
  <c r="V139" i="4"/>
  <c r="X162" i="4"/>
  <c r="N222" i="4"/>
  <c r="K161" i="4"/>
  <c r="V164" i="4"/>
  <c r="Y213" i="4"/>
  <c r="W166" i="4" l="1"/>
  <c r="K167" i="4"/>
  <c r="J167" i="4"/>
  <c r="V166" i="4"/>
  <c r="N103" i="4"/>
  <c r="N102" i="4"/>
  <c r="L221" i="4" l="1"/>
  <c r="J251" i="4"/>
  <c r="I251" i="4"/>
  <c r="L160" i="4" l="1"/>
  <c r="V251" i="4"/>
  <c r="K251" i="4"/>
  <c r="W251" i="4" l="1"/>
  <c r="X160" i="4"/>
  <c r="L215" i="4"/>
  <c r="I25" i="4"/>
  <c r="J25" i="4"/>
  <c r="P221" i="4"/>
  <c r="X215" i="4" l="1"/>
  <c r="V25" i="4"/>
  <c r="O221" i="4"/>
  <c r="Y221" i="4"/>
  <c r="Q22" i="4"/>
  <c r="Q48" i="4" s="1"/>
  <c r="K25" i="4"/>
  <c r="W25" i="4" s="1"/>
  <c r="I91" i="4" l="1"/>
  <c r="I93" i="4"/>
  <c r="I95" i="4"/>
  <c r="I99" i="4"/>
  <c r="I97" i="4"/>
  <c r="I80" i="4"/>
  <c r="I78" i="4"/>
  <c r="I98" i="4" l="1"/>
  <c r="I116" i="4"/>
  <c r="I117" i="4" s="1"/>
  <c r="I101" i="4"/>
  <c r="I147" i="4"/>
  <c r="I96" i="4"/>
  <c r="I118" i="4"/>
  <c r="I119" i="4" s="1"/>
  <c r="I62" i="4"/>
  <c r="P215" i="4"/>
  <c r="R22" i="4"/>
  <c r="R48" i="4" s="1"/>
  <c r="I76" i="4"/>
  <c r="Y215" i="4" l="1"/>
  <c r="I100" i="4"/>
  <c r="I120" i="4"/>
  <c r="I121" i="4" s="1"/>
  <c r="I13" i="4"/>
  <c r="I103" i="4" s="1"/>
  <c r="I74" i="4"/>
  <c r="I60" i="4"/>
  <c r="P217" i="4"/>
  <c r="Q221" i="4"/>
  <c r="I12" i="4"/>
  <c r="S22" i="4"/>
  <c r="S48" i="4" s="1"/>
  <c r="I14" i="4" l="1"/>
  <c r="I151" i="4"/>
  <c r="I112" i="4"/>
  <c r="I113" i="4" s="1"/>
  <c r="I64" i="4"/>
  <c r="I92" i="4"/>
  <c r="I72" i="4"/>
  <c r="Y217" i="4"/>
  <c r="T22" i="4"/>
  <c r="T48" i="4" s="1"/>
  <c r="I61" i="4" l="1"/>
  <c r="I235" i="4"/>
  <c r="I241" i="4"/>
  <c r="I256" i="4"/>
  <c r="I216" i="4"/>
  <c r="I140" i="4"/>
  <c r="I224" i="4"/>
  <c r="I122" i="4"/>
  <c r="I123" i="4" s="1"/>
  <c r="I136" i="4"/>
  <c r="I138" i="4"/>
  <c r="I237" i="4"/>
  <c r="I142" i="4"/>
  <c r="I134" i="4"/>
  <c r="I258" i="4"/>
  <c r="I214" i="4"/>
  <c r="I144" i="4"/>
  <c r="I220" i="4"/>
  <c r="I239" i="4"/>
  <c r="I222" i="4"/>
  <c r="I254" i="4"/>
  <c r="I218" i="4"/>
  <c r="I146" i="4"/>
  <c r="I252" i="4"/>
  <c r="I81" i="4"/>
  <c r="I79" i="4"/>
  <c r="I77" i="4"/>
  <c r="I63" i="4"/>
  <c r="I102" i="4"/>
  <c r="I75" i="4"/>
  <c r="J97" i="4"/>
  <c r="I114" i="4"/>
  <c r="I115" i="4" s="1"/>
  <c r="I73" i="4"/>
  <c r="I94" i="4"/>
  <c r="I15" i="4"/>
  <c r="I20" i="4"/>
  <c r="J95" i="4"/>
  <c r="V95" i="4" s="1"/>
  <c r="J93" i="4"/>
  <c r="J91" i="4"/>
  <c r="J99" i="4"/>
  <c r="Q215" i="4"/>
  <c r="J62" i="4"/>
  <c r="V91" i="4" l="1"/>
  <c r="J101" i="4"/>
  <c r="V93" i="4"/>
  <c r="V99" i="4"/>
  <c r="J100" i="4"/>
  <c r="I21" i="4"/>
  <c r="I29" i="4"/>
  <c r="I35" i="4"/>
  <c r="I36" i="4" s="1"/>
  <c r="J120" i="4"/>
  <c r="V62" i="4"/>
  <c r="V97" i="4"/>
  <c r="Q217" i="4"/>
  <c r="J78" i="4"/>
  <c r="J80" i="4"/>
  <c r="J98" i="4" s="1"/>
  <c r="V80" i="4" l="1"/>
  <c r="J118" i="4"/>
  <c r="J76" i="4"/>
  <c r="J60" i="4"/>
  <c r="J74" i="4"/>
  <c r="V120" i="4"/>
  <c r="J121" i="4"/>
  <c r="J96" i="4"/>
  <c r="J116" i="4"/>
  <c r="V78" i="4"/>
  <c r="J13" i="4"/>
  <c r="V13" i="4" s="1"/>
  <c r="I30" i="4"/>
  <c r="I32" i="4"/>
  <c r="V101" i="4"/>
  <c r="L257" i="4"/>
  <c r="R221" i="4"/>
  <c r="J12" i="4"/>
  <c r="J103" i="4" l="1"/>
  <c r="J119" i="4"/>
  <c r="V118" i="4"/>
  <c r="J147" i="4"/>
  <c r="V116" i="4"/>
  <c r="J117" i="4"/>
  <c r="J14" i="4"/>
  <c r="V12" i="4"/>
  <c r="J151" i="4"/>
  <c r="J72" i="4"/>
  <c r="V74" i="4"/>
  <c r="I44" i="4"/>
  <c r="I49" i="4" s="1"/>
  <c r="I50" i="4" s="1"/>
  <c r="I33" i="4"/>
  <c r="V60" i="4"/>
  <c r="J112" i="4"/>
  <c r="J64" i="4"/>
  <c r="J75" i="4" s="1"/>
  <c r="J92" i="4"/>
  <c r="X257" i="4"/>
  <c r="V76" i="4"/>
  <c r="J77" i="4" l="1"/>
  <c r="K97" i="4"/>
  <c r="W97" i="4" s="1"/>
  <c r="V112" i="4"/>
  <c r="J113" i="4"/>
  <c r="J73" i="4"/>
  <c r="V72" i="4"/>
  <c r="J114" i="4"/>
  <c r="J94" i="4"/>
  <c r="J61" i="4"/>
  <c r="J214" i="4"/>
  <c r="J239" i="4"/>
  <c r="J146" i="4"/>
  <c r="J136" i="4"/>
  <c r="J134" i="4"/>
  <c r="J138" i="4"/>
  <c r="J142" i="4"/>
  <c r="J235" i="4"/>
  <c r="J241" i="4"/>
  <c r="J258" i="4"/>
  <c r="J218" i="4"/>
  <c r="J144" i="4"/>
  <c r="J254" i="4"/>
  <c r="V64" i="4"/>
  <c r="J140" i="4"/>
  <c r="J256" i="4"/>
  <c r="J220" i="4"/>
  <c r="J122" i="4"/>
  <c r="J216" i="4"/>
  <c r="J237" i="4"/>
  <c r="J224" i="4"/>
  <c r="J252" i="4"/>
  <c r="J63" i="4"/>
  <c r="J81" i="4"/>
  <c r="J79" i="4"/>
  <c r="J102" i="4"/>
  <c r="K99" i="4"/>
  <c r="J15" i="4"/>
  <c r="J20" i="4"/>
  <c r="V14" i="4"/>
  <c r="K95" i="4"/>
  <c r="K93" i="4"/>
  <c r="K91" i="4"/>
  <c r="L28" i="4"/>
  <c r="R215" i="4"/>
  <c r="K62" i="4"/>
  <c r="K78" i="4"/>
  <c r="L47" i="4" l="1"/>
  <c r="X47" i="4" s="1"/>
  <c r="X28" i="4"/>
  <c r="W99" i="4"/>
  <c r="K100" i="4"/>
  <c r="K116" i="4"/>
  <c r="W78" i="4"/>
  <c r="W91" i="4"/>
  <c r="K101" i="4"/>
  <c r="V122" i="4"/>
  <c r="J123" i="4"/>
  <c r="J115" i="4"/>
  <c r="V114" i="4"/>
  <c r="W93" i="4"/>
  <c r="W95" i="4"/>
  <c r="K96" i="4"/>
  <c r="K120" i="4"/>
  <c r="W62" i="4"/>
  <c r="M97" i="4"/>
  <c r="J35" i="4"/>
  <c r="J36" i="4" s="1"/>
  <c r="V20" i="4"/>
  <c r="J21" i="4"/>
  <c r="M95" i="4"/>
  <c r="M99" i="4"/>
  <c r="R217" i="4"/>
  <c r="K80" i="4"/>
  <c r="K98" i="4" l="1"/>
  <c r="K118" i="4"/>
  <c r="W80" i="4"/>
  <c r="K13" i="4"/>
  <c r="W13" i="4" s="1"/>
  <c r="K147" i="4"/>
  <c r="W101" i="4"/>
  <c r="K117" i="4"/>
  <c r="W116" i="4"/>
  <c r="K74" i="4"/>
  <c r="K60" i="4"/>
  <c r="K121" i="4"/>
  <c r="W120" i="4"/>
  <c r="K76" i="4"/>
  <c r="M93" i="4"/>
  <c r="M91" i="4"/>
  <c r="P257" i="4"/>
  <c r="S221" i="4"/>
  <c r="K12" i="4"/>
  <c r="K103" i="4" l="1"/>
  <c r="M101" i="4"/>
  <c r="W118" i="4"/>
  <c r="K119" i="4"/>
  <c r="W76" i="4"/>
  <c r="K64" i="4"/>
  <c r="K112" i="4"/>
  <c r="W60" i="4"/>
  <c r="K92" i="4"/>
  <c r="Y257" i="4"/>
  <c r="K72" i="4"/>
  <c r="W74" i="4"/>
  <c r="K14" i="4"/>
  <c r="W12" i="4"/>
  <c r="K151" i="4"/>
  <c r="P28" i="4"/>
  <c r="Q257" i="4"/>
  <c r="M76" i="4" l="1"/>
  <c r="M74" i="4"/>
  <c r="W14" i="4"/>
  <c r="K20" i="4"/>
  <c r="K15" i="4"/>
  <c r="K113" i="4"/>
  <c r="W112" i="4"/>
  <c r="K61" i="4"/>
  <c r="K241" i="4"/>
  <c r="K142" i="4"/>
  <c r="K220" i="4"/>
  <c r="K140" i="4"/>
  <c r="K254" i="4"/>
  <c r="K134" i="4"/>
  <c r="K258" i="4"/>
  <c r="K224" i="4"/>
  <c r="K214" i="4"/>
  <c r="K239" i="4"/>
  <c r="K146" i="4"/>
  <c r="K235" i="4"/>
  <c r="K138" i="4"/>
  <c r="K122" i="4"/>
  <c r="K136" i="4"/>
  <c r="K218" i="4"/>
  <c r="K256" i="4"/>
  <c r="W64" i="4"/>
  <c r="K216" i="4"/>
  <c r="K237" i="4"/>
  <c r="K144" i="4"/>
  <c r="K252" i="4"/>
  <c r="K63" i="4"/>
  <c r="K79" i="4"/>
  <c r="K81" i="4"/>
  <c r="K102" i="4"/>
  <c r="P47" i="4"/>
  <c r="Y47" i="4" s="1"/>
  <c r="Y28" i="4"/>
  <c r="K77" i="4"/>
  <c r="M13" i="4"/>
  <c r="M103" i="4" s="1"/>
  <c r="K75" i="4"/>
  <c r="K114" i="4"/>
  <c r="K73" i="4"/>
  <c r="W72" i="4"/>
  <c r="K94" i="4"/>
  <c r="S215" i="4"/>
  <c r="N215" i="4"/>
  <c r="N216" i="4" l="1"/>
  <c r="O215" i="4"/>
  <c r="W114" i="4"/>
  <c r="K115" i="4"/>
  <c r="M72" i="4"/>
  <c r="N253" i="4"/>
  <c r="N257" i="4"/>
  <c r="K35" i="4"/>
  <c r="K36" i="4" s="1"/>
  <c r="W20" i="4"/>
  <c r="K21" i="4"/>
  <c r="W122" i="4"/>
  <c r="K123" i="4"/>
  <c r="Q28" i="4"/>
  <c r="Q47" i="4" s="1"/>
  <c r="S217" i="4"/>
  <c r="M114" i="4" l="1"/>
  <c r="M115" i="4" s="1"/>
  <c r="M94" i="4"/>
  <c r="N258" i="4"/>
  <c r="O257" i="4"/>
  <c r="O253" i="4"/>
  <c r="N254" i="4"/>
  <c r="N26" i="4"/>
  <c r="O26" i="4" s="1"/>
  <c r="T221" i="4"/>
  <c r="N28" i="4" l="1"/>
  <c r="R257" i="4"/>
  <c r="N47" i="4" l="1"/>
  <c r="O47" i="4" s="1"/>
  <c r="O28" i="4"/>
  <c r="R28" i="4" l="1"/>
  <c r="R47" i="4" s="1"/>
  <c r="T217" i="4"/>
  <c r="T215" i="4"/>
  <c r="S257" i="4" l="1"/>
  <c r="S28" i="4" l="1"/>
  <c r="S47" i="4" s="1"/>
  <c r="T257" i="4" l="1"/>
  <c r="T28" i="4" l="1"/>
  <c r="T47" i="4" s="1"/>
  <c r="N217" i="4" l="1"/>
  <c r="N218" i="4" l="1"/>
  <c r="O217" i="4"/>
  <c r="L133" i="4" l="1"/>
  <c r="L178" i="4"/>
  <c r="L194" i="4"/>
  <c r="L198" i="4"/>
  <c r="L238" i="4"/>
  <c r="L164" i="4"/>
  <c r="X164" i="4" l="1"/>
  <c r="X198" i="4"/>
  <c r="X178" i="4"/>
  <c r="L16" i="4"/>
  <c r="X16" i="4" s="1"/>
  <c r="X238" i="4"/>
  <c r="X194" i="4"/>
  <c r="X133" i="4"/>
  <c r="L223" i="4"/>
  <c r="L251" i="4" l="1"/>
  <c r="X251" i="4" l="1"/>
  <c r="L25" i="4" l="1"/>
  <c r="X25" i="4" s="1"/>
  <c r="L240" i="4"/>
  <c r="X240" i="4" l="1"/>
  <c r="L236" i="4" l="1"/>
  <c r="X236" i="4" l="1"/>
  <c r="L219" i="4" l="1"/>
  <c r="X219" i="4" l="1"/>
  <c r="L23" i="4" l="1"/>
  <c r="L234" i="4" l="1"/>
  <c r="X234" i="4" l="1"/>
  <c r="L24" i="4" l="1"/>
  <c r="X24" i="4" s="1"/>
  <c r="L31" i="4" l="1"/>
  <c r="X31" i="4" s="1"/>
  <c r="L158" i="4" l="1"/>
  <c r="X158" i="4" l="1"/>
  <c r="L135" i="4" l="1"/>
  <c r="L137" i="4" l="1"/>
  <c r="L163" i="4"/>
  <c r="X135" i="4"/>
  <c r="L166" i="4"/>
  <c r="L161" i="4"/>
  <c r="L165" i="4"/>
  <c r="L159" i="4"/>
  <c r="L17" i="4" l="1"/>
  <c r="X17" i="4" s="1"/>
  <c r="X166" i="4"/>
  <c r="L167" i="4"/>
  <c r="L46" i="4" l="1"/>
  <c r="X46" i="4" s="1"/>
  <c r="L147" i="4" l="1"/>
  <c r="L76" i="4" l="1"/>
  <c r="X76" i="4" l="1"/>
  <c r="L74" i="4" l="1"/>
  <c r="X74" i="4" l="1"/>
  <c r="L72" i="4"/>
  <c r="X72" i="4" l="1"/>
  <c r="L80" i="4" l="1"/>
  <c r="X80" i="4" l="1"/>
  <c r="L93" i="4" l="1"/>
  <c r="L94" i="4" l="1"/>
  <c r="X93" i="4"/>
  <c r="L114" i="4"/>
  <c r="X114" i="4" l="1"/>
  <c r="L115" i="4"/>
  <c r="L95" i="4" l="1"/>
  <c r="X95" i="4" l="1"/>
  <c r="L97" i="4" l="1"/>
  <c r="L91" i="4"/>
  <c r="X91" i="4" l="1"/>
  <c r="X97" i="4"/>
  <c r="L98" i="4"/>
  <c r="L118" i="4"/>
  <c r="L119" i="4" l="1"/>
  <c r="X118" i="4"/>
  <c r="L99" i="4" l="1"/>
  <c r="L13" i="4" l="1"/>
  <c r="X13" i="4" s="1"/>
  <c r="X99" i="4"/>
  <c r="L101" i="4"/>
  <c r="X101" i="4" l="1"/>
  <c r="L103" i="4"/>
  <c r="M80" i="4" l="1"/>
  <c r="M118" i="4" l="1"/>
  <c r="M119" i="4" s="1"/>
  <c r="M98" i="4"/>
  <c r="M78" i="4" l="1"/>
  <c r="L78" i="4" l="1"/>
  <c r="L60" i="4"/>
  <c r="M116" i="4"/>
  <c r="M117" i="4" s="1"/>
  <c r="M96" i="4"/>
  <c r="L112" i="4" l="1"/>
  <c r="X60" i="4"/>
  <c r="L92" i="4"/>
  <c r="L116" i="4"/>
  <c r="X78" i="4"/>
  <c r="L96" i="4"/>
  <c r="L117" i="4" l="1"/>
  <c r="X116" i="4"/>
  <c r="L113" i="4"/>
  <c r="X112" i="4"/>
  <c r="M62" i="4" l="1"/>
  <c r="M120" i="4" l="1"/>
  <c r="M121" i="4" s="1"/>
  <c r="M100" i="4"/>
  <c r="L62" i="4"/>
  <c r="L120" i="4" l="1"/>
  <c r="X62" i="4"/>
  <c r="L100" i="4"/>
  <c r="L64" i="4"/>
  <c r="L12" i="4"/>
  <c r="L63" i="4" l="1"/>
  <c r="L122" i="4"/>
  <c r="X64" i="4"/>
  <c r="L254" i="4"/>
  <c r="L218" i="4"/>
  <c r="L214" i="4"/>
  <c r="L256" i="4"/>
  <c r="L222" i="4"/>
  <c r="L216" i="4"/>
  <c r="L258" i="4"/>
  <c r="L134" i="4"/>
  <c r="L239" i="4"/>
  <c r="L224" i="4"/>
  <c r="L252" i="4"/>
  <c r="L241" i="4"/>
  <c r="L237" i="4"/>
  <c r="L220" i="4"/>
  <c r="L235" i="4"/>
  <c r="L136" i="4"/>
  <c r="L138" i="4"/>
  <c r="L77" i="4"/>
  <c r="X77" i="4" s="1"/>
  <c r="L75" i="4"/>
  <c r="L73" i="4"/>
  <c r="L81" i="4"/>
  <c r="L102" i="4"/>
  <c r="L79" i="4"/>
  <c r="L61" i="4"/>
  <c r="X120" i="4"/>
  <c r="L121" i="4"/>
  <c r="X12" i="4"/>
  <c r="L14" i="4"/>
  <c r="P99" i="4" l="1"/>
  <c r="X122" i="4"/>
  <c r="L123" i="4"/>
  <c r="X14" i="4"/>
  <c r="L15" i="4"/>
  <c r="Q62" i="4"/>
  <c r="Y99" i="4" l="1"/>
  <c r="O99" i="4"/>
  <c r="Q99" i="4" l="1"/>
  <c r="Q100" i="4" l="1"/>
  <c r="Q120" i="4"/>
  <c r="Q121" i="4" s="1"/>
  <c r="R62" i="4" l="1"/>
  <c r="R99" i="4" l="1"/>
  <c r="R100" i="4" l="1"/>
  <c r="R120" i="4"/>
  <c r="R121" i="4" s="1"/>
  <c r="S62" i="4" l="1"/>
  <c r="S99" i="4" l="1"/>
  <c r="S100" i="4" l="1"/>
  <c r="S120" i="4"/>
  <c r="S121" i="4" s="1"/>
  <c r="T62" i="4" l="1"/>
  <c r="T99" i="4" l="1"/>
  <c r="T100" i="4" l="1"/>
  <c r="T120" i="4"/>
  <c r="T121" i="4" s="1"/>
  <c r="M12" i="4" l="1"/>
  <c r="M14" i="4" s="1"/>
  <c r="M15" i="4" s="1"/>
  <c r="M60" i="4"/>
  <c r="M112" i="4" l="1"/>
  <c r="M113" i="4" s="1"/>
  <c r="M64" i="4"/>
  <c r="M92" i="4"/>
  <c r="M61" i="4" l="1"/>
  <c r="M222" i="4"/>
  <c r="M258" i="4"/>
  <c r="M134" i="4"/>
  <c r="M256" i="4"/>
  <c r="M239" i="4"/>
  <c r="M235" i="4"/>
  <c r="M237" i="4"/>
  <c r="M122" i="4"/>
  <c r="M123" i="4" s="1"/>
  <c r="M241" i="4"/>
  <c r="M254" i="4"/>
  <c r="M216" i="4"/>
  <c r="M214" i="4"/>
  <c r="M252" i="4"/>
  <c r="M218" i="4"/>
  <c r="M102" i="4"/>
  <c r="M77" i="4"/>
  <c r="M75" i="4"/>
  <c r="M73" i="4"/>
  <c r="M81" i="4"/>
  <c r="M79" i="4"/>
  <c r="M63" i="4"/>
  <c r="M160" i="4"/>
  <c r="M200" i="4"/>
  <c r="M198" i="4"/>
  <c r="M182" i="4"/>
  <c r="M194" i="4"/>
  <c r="M192" i="4"/>
  <c r="M176" i="4"/>
  <c r="M178" i="4"/>
  <c r="M164" i="4"/>
  <c r="M158" i="4"/>
  <c r="M223" i="4"/>
  <c r="M224" i="4" s="1"/>
  <c r="N46" i="4" l="1"/>
  <c r="N143" i="4" l="1"/>
  <c r="N139" i="4"/>
  <c r="N135" i="4" l="1"/>
  <c r="N149" i="4" s="1"/>
  <c r="N150" i="4" s="1"/>
  <c r="N151" i="4" s="1"/>
  <c r="N144" i="4"/>
  <c r="N145" i="4"/>
  <c r="N146" i="4" s="1"/>
  <c r="N140" i="4"/>
  <c r="N141" i="4"/>
  <c r="N142" i="4" s="1"/>
  <c r="N137" i="4"/>
  <c r="N138" i="4" s="1"/>
  <c r="N136" i="4"/>
  <c r="M143" i="4" l="1"/>
  <c r="M145" i="4" l="1"/>
  <c r="M146" i="4" s="1"/>
  <c r="M144" i="4"/>
  <c r="M197" i="4"/>
  <c r="M195" i="4"/>
  <c r="M193" i="4"/>
  <c r="M199" i="4"/>
  <c r="M201" i="4"/>
  <c r="M135" i="4"/>
  <c r="M19" i="4"/>
  <c r="M17" i="4"/>
  <c r="P46" i="4" l="1"/>
  <c r="M166" i="4"/>
  <c r="M167" i="4" s="1"/>
  <c r="M136" i="4"/>
  <c r="M163" i="4"/>
  <c r="M137" i="4"/>
  <c r="M138" i="4" s="1"/>
  <c r="M165" i="4"/>
  <c r="M161" i="4"/>
  <c r="M159" i="4"/>
  <c r="O46" i="4" l="1"/>
  <c r="Y46" i="4"/>
  <c r="M147" i="4" l="1"/>
  <c r="M139" i="4" l="1"/>
  <c r="M140" i="4" l="1"/>
  <c r="M141" i="4"/>
  <c r="M142" i="4" s="1"/>
  <c r="M181" i="4"/>
  <c r="M177" i="4"/>
  <c r="M179" i="4"/>
  <c r="M183" i="4"/>
  <c r="M149" i="4"/>
  <c r="M150" i="4" s="1"/>
  <c r="M151" i="4" s="1"/>
  <c r="M18" i="4"/>
  <c r="M20" i="4" s="1"/>
  <c r="M35" i="4" l="1"/>
  <c r="M36" i="4" s="1"/>
  <c r="M21" i="4"/>
  <c r="L192" i="4" l="1"/>
  <c r="X192" i="4" l="1"/>
  <c r="L200" i="4" l="1"/>
  <c r="X200" i="4" l="1"/>
  <c r="L143" i="4"/>
  <c r="L145" i="4" l="1"/>
  <c r="L146" i="4" s="1"/>
  <c r="L197" i="4"/>
  <c r="X143" i="4"/>
  <c r="L144" i="4"/>
  <c r="L199" i="4"/>
  <c r="L195" i="4"/>
  <c r="L193" i="4"/>
  <c r="L201" i="4"/>
  <c r="L176" i="4"/>
  <c r="X176" i="4" l="1"/>
  <c r="L19" i="4"/>
  <c r="X19" i="4" s="1"/>
  <c r="L182" i="4" l="1"/>
  <c r="X182" i="4" l="1"/>
  <c r="L139" i="4"/>
  <c r="X139" i="4" l="1"/>
  <c r="L140" i="4"/>
  <c r="L181" i="4"/>
  <c r="L141" i="4"/>
  <c r="L142" i="4" s="1"/>
  <c r="L179" i="4"/>
  <c r="L149" i="4"/>
  <c r="L150" i="4" s="1"/>
  <c r="L151" i="4" s="1"/>
  <c r="L177" i="4"/>
  <c r="L183" i="4"/>
  <c r="L18" i="4" l="1"/>
  <c r="X18" i="4" l="1"/>
  <c r="L20" i="4"/>
  <c r="L29" i="4" l="1"/>
  <c r="L35" i="4"/>
  <c r="L36" i="4" s="1"/>
  <c r="X20" i="4"/>
  <c r="L21" i="4"/>
  <c r="L32" i="4" l="1"/>
  <c r="L30" i="4"/>
  <c r="L44" i="4" l="1"/>
  <c r="L33" i="4"/>
  <c r="L49" i="4" l="1"/>
  <c r="L50" i="4" l="1"/>
  <c r="R46" i="4" l="1"/>
  <c r="S46" i="4" l="1"/>
  <c r="T46" i="4" l="1"/>
  <c r="Q46" i="4" l="1"/>
  <c r="Q78" i="4" l="1"/>
  <c r="R78" i="4" l="1"/>
  <c r="Q95" i="4" l="1"/>
  <c r="S78" i="4"/>
  <c r="R95" i="4" l="1"/>
  <c r="Q96" i="4"/>
  <c r="Q116" i="4"/>
  <c r="Q117" i="4" s="1"/>
  <c r="T78" i="4"/>
  <c r="R96" i="4" l="1"/>
  <c r="R116" i="4"/>
  <c r="R117" i="4" s="1"/>
  <c r="S95" i="4"/>
  <c r="S96" i="4" l="1"/>
  <c r="S116" i="4"/>
  <c r="S117" i="4" s="1"/>
  <c r="T95" i="4"/>
  <c r="T96" i="4" l="1"/>
  <c r="T116" i="4"/>
  <c r="T117" i="4" s="1"/>
  <c r="P95" i="4" l="1"/>
  <c r="Y95" i="4" l="1"/>
  <c r="O95" i="4"/>
  <c r="N48" i="4" l="1"/>
  <c r="N22" i="4"/>
  <c r="P62" i="4" l="1"/>
  <c r="P78" i="4"/>
  <c r="P120" i="4" l="1"/>
  <c r="Y62" i="4"/>
  <c r="O62" i="4"/>
  <c r="P100" i="4"/>
  <c r="Y78" i="4"/>
  <c r="P116" i="4"/>
  <c r="O78" i="4"/>
  <c r="P96" i="4"/>
  <c r="O96" i="4" l="1"/>
  <c r="O116" i="4"/>
  <c r="O117" i="4" s="1"/>
  <c r="P117" i="4"/>
  <c r="Y116" i="4"/>
  <c r="O100" i="4"/>
  <c r="P121" i="4"/>
  <c r="Y120" i="4"/>
  <c r="O120" i="4"/>
  <c r="O121" i="4" s="1"/>
  <c r="N182" i="4" l="1"/>
  <c r="N183" i="4" s="1"/>
  <c r="N160" i="4"/>
  <c r="N161" i="4" s="1"/>
  <c r="N178" i="4"/>
  <c r="N179" i="4" s="1"/>
  <c r="N164" i="4" l="1"/>
  <c r="N165" i="4" s="1"/>
  <c r="N194" i="4"/>
  <c r="N195" i="4" s="1"/>
  <c r="N238" i="4"/>
  <c r="N239" i="4" s="1"/>
  <c r="N198" i="4"/>
  <c r="N199" i="4" s="1"/>
  <c r="N200" i="4" l="1"/>
  <c r="N201" i="4" s="1"/>
  <c r="P80" i="4" l="1"/>
  <c r="Y80" i="4" l="1"/>
  <c r="O80" i="4"/>
  <c r="N251" i="4"/>
  <c r="N252" i="4" s="1"/>
  <c r="P97" i="4"/>
  <c r="P98" i="4" l="1"/>
  <c r="O97" i="4"/>
  <c r="O98" i="4" s="1"/>
  <c r="Y97" i="4"/>
  <c r="P118" i="4"/>
  <c r="N240" i="4" l="1"/>
  <c r="N241" i="4" s="1"/>
  <c r="N25" i="4"/>
  <c r="Y118" i="4"/>
  <c r="P119" i="4"/>
  <c r="O118" i="4"/>
  <c r="O119" i="4" s="1"/>
  <c r="N236" i="4" l="1"/>
  <c r="N237" i="4" s="1"/>
  <c r="Q80" i="4" l="1"/>
  <c r="Q97" i="4" l="1"/>
  <c r="Q98" i="4" s="1"/>
  <c r="Q118" i="4" l="1"/>
  <c r="Q119" i="4" s="1"/>
  <c r="Q76" i="4"/>
  <c r="Q60" i="4" l="1"/>
  <c r="Q74" i="4"/>
  <c r="Q12" i="4"/>
  <c r="Q133" i="4" l="1"/>
  <c r="Q91" i="4"/>
  <c r="Q112" i="4" s="1"/>
  <c r="Q113" i="4" s="1"/>
  <c r="Q93" i="4"/>
  <c r="Q72" i="4"/>
  <c r="Q64" i="4"/>
  <c r="Q61" i="4" s="1"/>
  <c r="Q200" i="4"/>
  <c r="Q176" i="4"/>
  <c r="Q223" i="4"/>
  <c r="Q194" i="4"/>
  <c r="Q164" i="4"/>
  <c r="Q182" i="4"/>
  <c r="Q198" i="4"/>
  <c r="Q192" i="4"/>
  <c r="Q238" i="4"/>
  <c r="Q239" i="4" s="1"/>
  <c r="Q178" i="4"/>
  <c r="Q224" i="4" l="1"/>
  <c r="Q94" i="4"/>
  <c r="Q16" i="4"/>
  <c r="Q13" i="4"/>
  <c r="Q92" i="4"/>
  <c r="Q101" i="4"/>
  <c r="Q160" i="4"/>
  <c r="Q254" i="4"/>
  <c r="Q214" i="4"/>
  <c r="Q222" i="4"/>
  <c r="Q216" i="4"/>
  <c r="Q218" i="4"/>
  <c r="Q258" i="4"/>
  <c r="Q63" i="4"/>
  <c r="Q79" i="4"/>
  <c r="Q81" i="4"/>
  <c r="Q77" i="4"/>
  <c r="Q114" i="4"/>
  <c r="Q115" i="4" s="1"/>
  <c r="Q73" i="4"/>
  <c r="Q158" i="4"/>
  <c r="Q75" i="4"/>
  <c r="Q147" i="4"/>
  <c r="Q134" i="4"/>
  <c r="Q14" i="4"/>
  <c r="Q103" i="4" l="1"/>
  <c r="Q102" i="4"/>
  <c r="Q15" i="4"/>
  <c r="Q122" i="4"/>
  <c r="Q123" i="4" s="1"/>
  <c r="R80" i="4" l="1"/>
  <c r="R97" i="4" l="1"/>
  <c r="R98" i="4" s="1"/>
  <c r="R118" i="4" l="1"/>
  <c r="R119" i="4" s="1"/>
  <c r="R76" i="4"/>
  <c r="R74" i="4" l="1"/>
  <c r="R72" i="4" s="1"/>
  <c r="R60" i="4"/>
  <c r="R12" i="4"/>
  <c r="R93" i="4" l="1"/>
  <c r="R94" i="4" s="1"/>
  <c r="R91" i="4"/>
  <c r="R133" i="4"/>
  <c r="R64" i="4"/>
  <c r="R61" i="4" s="1"/>
  <c r="R223" i="4"/>
  <c r="R224" i="4" s="1"/>
  <c r="R178" i="4"/>
  <c r="R200" i="4"/>
  <c r="R198" i="4"/>
  <c r="R192" i="4"/>
  <c r="R164" i="4"/>
  <c r="R194" i="4"/>
  <c r="R182" i="4"/>
  <c r="R238" i="4"/>
  <c r="R176" i="4"/>
  <c r="R239" i="4" l="1"/>
  <c r="R114" i="4"/>
  <c r="R115" i="4" s="1"/>
  <c r="R158" i="4"/>
  <c r="R75" i="4"/>
  <c r="R254" i="4"/>
  <c r="R214" i="4"/>
  <c r="R222" i="4"/>
  <c r="R216" i="4"/>
  <c r="R218" i="4"/>
  <c r="R258" i="4"/>
  <c r="R63" i="4"/>
  <c r="R79" i="4"/>
  <c r="R81" i="4"/>
  <c r="R77" i="4"/>
  <c r="R160" i="4"/>
  <c r="R147" i="4"/>
  <c r="R134" i="4"/>
  <c r="R16" i="4"/>
  <c r="R73" i="4"/>
  <c r="R112" i="4"/>
  <c r="R113" i="4" s="1"/>
  <c r="R101" i="4"/>
  <c r="R102" i="4" s="1"/>
  <c r="R92" i="4"/>
  <c r="R122" i="4" l="1"/>
  <c r="R123" i="4" s="1"/>
  <c r="R13" i="4"/>
  <c r="R103" i="4" s="1"/>
  <c r="R14" i="4"/>
  <c r="R15" i="4" l="1"/>
  <c r="R255" i="4" l="1"/>
  <c r="R256" i="4" s="1"/>
  <c r="R27" i="4" l="1"/>
  <c r="S80" i="4" l="1"/>
  <c r="S97" i="4" l="1"/>
  <c r="S98" i="4" s="1"/>
  <c r="S118" i="4" l="1"/>
  <c r="S119" i="4" s="1"/>
  <c r="S76" i="4"/>
  <c r="S60" i="4" l="1"/>
  <c r="S64" i="4" s="1"/>
  <c r="S77" i="4" s="1"/>
  <c r="S74" i="4"/>
  <c r="S12" i="4"/>
  <c r="S133" i="4" l="1"/>
  <c r="S93" i="4"/>
  <c r="S91" i="4"/>
  <c r="S72" i="4"/>
  <c r="S75" i="4"/>
  <c r="S61" i="4"/>
  <c r="S254" i="4"/>
  <c r="S214" i="4"/>
  <c r="S222" i="4"/>
  <c r="S216" i="4"/>
  <c r="S218" i="4"/>
  <c r="S258" i="4"/>
  <c r="S63" i="4"/>
  <c r="S79" i="4"/>
  <c r="S81" i="4"/>
  <c r="S198" i="4"/>
  <c r="S192" i="4"/>
  <c r="S238" i="4"/>
  <c r="S239" i="4" s="1"/>
  <c r="S178" i="4"/>
  <c r="S200" i="4"/>
  <c r="S194" i="4"/>
  <c r="S176" i="4"/>
  <c r="S223" i="4"/>
  <c r="S224" i="4" s="1"/>
  <c r="S164" i="4"/>
  <c r="S182" i="4"/>
  <c r="S94" i="4" l="1"/>
  <c r="S158" i="4"/>
  <c r="S16" i="4"/>
  <c r="S112" i="4"/>
  <c r="S113" i="4" s="1"/>
  <c r="S101" i="4"/>
  <c r="S92" i="4"/>
  <c r="S160" i="4"/>
  <c r="S114" i="4"/>
  <c r="S115" i="4" s="1"/>
  <c r="S73" i="4"/>
  <c r="S147" i="4"/>
  <c r="S134" i="4"/>
  <c r="S122" i="4" l="1"/>
  <c r="S123" i="4" s="1"/>
  <c r="S102" i="4"/>
  <c r="S13" i="4"/>
  <c r="S103" i="4" s="1"/>
  <c r="S14" i="4"/>
  <c r="S15" i="4" l="1"/>
  <c r="S255" i="4" l="1"/>
  <c r="S256" i="4" s="1"/>
  <c r="S27" i="4" l="1"/>
  <c r="T80" i="4" l="1"/>
  <c r="T97" i="4" l="1"/>
  <c r="T98" i="4" s="1"/>
  <c r="T118" i="4" l="1"/>
  <c r="T119" i="4" s="1"/>
  <c r="T76" i="4"/>
  <c r="T60" i="4" l="1"/>
  <c r="T74" i="4"/>
  <c r="T12" i="4"/>
  <c r="T93" i="4" l="1"/>
  <c r="T91" i="4"/>
  <c r="T72" i="4"/>
  <c r="T64" i="4"/>
  <c r="T75" i="4" s="1"/>
  <c r="T133" i="4"/>
  <c r="T182" i="4"/>
  <c r="T238" i="4"/>
  <c r="T176" i="4"/>
  <c r="T178" i="4"/>
  <c r="T223" i="4"/>
  <c r="T198" i="4"/>
  <c r="T200" i="4"/>
  <c r="T160" i="4"/>
  <c r="T192" i="4"/>
  <c r="T194" i="4"/>
  <c r="T164" i="4"/>
  <c r="T224" i="4" l="1"/>
  <c r="T239" i="4"/>
  <c r="T114" i="4"/>
  <c r="T115" i="4" s="1"/>
  <c r="T73" i="4"/>
  <c r="T134" i="4"/>
  <c r="T147" i="4"/>
  <c r="T148" i="4" s="1"/>
  <c r="T101" i="4"/>
  <c r="T92" i="4"/>
  <c r="T158" i="4"/>
  <c r="T16" i="4"/>
  <c r="T94" i="4"/>
  <c r="T112" i="4"/>
  <c r="T113" i="4" s="1"/>
  <c r="T175" i="4"/>
  <c r="T61" i="4"/>
  <c r="T254" i="4"/>
  <c r="T214" i="4"/>
  <c r="T222" i="4"/>
  <c r="T218" i="4"/>
  <c r="T216" i="4"/>
  <c r="T258" i="4"/>
  <c r="T63" i="4"/>
  <c r="T79" i="4"/>
  <c r="T81" i="4"/>
  <c r="T77" i="4"/>
  <c r="T157" i="4" l="1"/>
  <c r="T13" i="4"/>
  <c r="T103" i="4" s="1"/>
  <c r="T122" i="4"/>
  <c r="T123" i="4" s="1"/>
  <c r="T102" i="4"/>
  <c r="T14" i="4"/>
  <c r="T15" i="4" l="1"/>
  <c r="T255" i="4" l="1"/>
  <c r="T256" i="4" s="1"/>
  <c r="T27" i="4" l="1"/>
  <c r="P76" i="4" l="1"/>
  <c r="O76" i="4" l="1"/>
  <c r="Y76" i="4"/>
  <c r="P74" i="4"/>
  <c r="P60" i="4"/>
  <c r="P12" i="4"/>
  <c r="P64" i="4" l="1"/>
  <c r="P75" i="4" s="1"/>
  <c r="Y60" i="4"/>
  <c r="O60" i="4"/>
  <c r="P91" i="4"/>
  <c r="P112" i="4" s="1"/>
  <c r="P93" i="4"/>
  <c r="Y12" i="4"/>
  <c r="O12" i="4"/>
  <c r="Y74" i="4"/>
  <c r="O74" i="4"/>
  <c r="P72" i="4"/>
  <c r="P133" i="4"/>
  <c r="P238" i="4"/>
  <c r="P176" i="4"/>
  <c r="P200" i="4"/>
  <c r="P164" i="4"/>
  <c r="P198" i="4"/>
  <c r="P178" i="4"/>
  <c r="P194" i="4"/>
  <c r="P182" i="4"/>
  <c r="P223" i="4"/>
  <c r="P192" i="4"/>
  <c r="O112" i="4" l="1"/>
  <c r="O113" i="4" s="1"/>
  <c r="P113" i="4"/>
  <c r="Y112" i="4"/>
  <c r="O178" i="4"/>
  <c r="Y178" i="4"/>
  <c r="O198" i="4"/>
  <c r="Y198" i="4"/>
  <c r="O164" i="4"/>
  <c r="Y164" i="4"/>
  <c r="Y93" i="4"/>
  <c r="O93" i="4"/>
  <c r="P94" i="4"/>
  <c r="P224" i="4"/>
  <c r="Y223" i="4"/>
  <c r="Y200" i="4"/>
  <c r="O200" i="4"/>
  <c r="O182" i="4"/>
  <c r="Y182" i="4"/>
  <c r="P160" i="4"/>
  <c r="P239" i="4"/>
  <c r="Y238" i="4"/>
  <c r="O238" i="4"/>
  <c r="P16" i="4"/>
  <c r="P134" i="4"/>
  <c r="P147" i="4"/>
  <c r="Y133" i="4"/>
  <c r="O133" i="4"/>
  <c r="Y176" i="4"/>
  <c r="P92" i="4"/>
  <c r="P101" i="4"/>
  <c r="Y91" i="4"/>
  <c r="O91" i="4"/>
  <c r="O92" i="4" s="1"/>
  <c r="P158" i="4"/>
  <c r="Y192" i="4"/>
  <c r="O194" i="4"/>
  <c r="Y194" i="4"/>
  <c r="Y72" i="4"/>
  <c r="O72" i="4"/>
  <c r="O73" i="4" s="1"/>
  <c r="P114" i="4"/>
  <c r="P73" i="4"/>
  <c r="P61" i="4"/>
  <c r="Y64" i="4"/>
  <c r="O64" i="4"/>
  <c r="O75" i="4" s="1"/>
  <c r="P214" i="4"/>
  <c r="P254" i="4"/>
  <c r="P222" i="4"/>
  <c r="P216" i="4"/>
  <c r="P218" i="4"/>
  <c r="P258" i="4"/>
  <c r="P79" i="4"/>
  <c r="P63" i="4"/>
  <c r="P81" i="4"/>
  <c r="P77" i="4"/>
  <c r="O61" i="4" l="1"/>
  <c r="P13" i="4"/>
  <c r="P103" i="4" s="1"/>
  <c r="Y16" i="4"/>
  <c r="O16" i="4"/>
  <c r="Y114" i="4"/>
  <c r="P115" i="4"/>
  <c r="O114" i="4"/>
  <c r="O115" i="4" s="1"/>
  <c r="P122" i="4"/>
  <c r="O101" i="4"/>
  <c r="P102" i="4"/>
  <c r="Y101" i="4"/>
  <c r="O239" i="4"/>
  <c r="O147" i="4"/>
  <c r="O134" i="4"/>
  <c r="O77" i="4"/>
  <c r="O214" i="4"/>
  <c r="O222" i="4"/>
  <c r="O216" i="4"/>
  <c r="O258" i="4"/>
  <c r="O254" i="4"/>
  <c r="O218" i="4"/>
  <c r="O63" i="4"/>
  <c r="O79" i="4"/>
  <c r="O81" i="4"/>
  <c r="O94" i="4"/>
  <c r="Y158" i="4"/>
  <c r="Y160" i="4"/>
  <c r="O160" i="4"/>
  <c r="P14" i="4"/>
  <c r="P251" i="4"/>
  <c r="O102" i="4" l="1"/>
  <c r="O251" i="4"/>
  <c r="O252" i="4" s="1"/>
  <c r="P252" i="4"/>
  <c r="Y251" i="4"/>
  <c r="P123" i="4"/>
  <c r="Y122" i="4"/>
  <c r="O122" i="4"/>
  <c r="O123" i="4" s="1"/>
  <c r="P15" i="4"/>
  <c r="Y14" i="4"/>
  <c r="Y13" i="4"/>
  <c r="O13" i="4"/>
  <c r="O14" i="4" s="1"/>
  <c r="O15" i="4" l="1"/>
  <c r="O103" i="4"/>
  <c r="N255" i="4"/>
  <c r="N256" i="4" s="1"/>
  <c r="P25" i="4"/>
  <c r="P255" i="4"/>
  <c r="Q255" i="4"/>
  <c r="Q256" i="4" s="1"/>
  <c r="Y25" i="4" l="1"/>
  <c r="O25" i="4"/>
  <c r="Y255" i="4"/>
  <c r="P256" i="4"/>
  <c r="O255" i="4"/>
  <c r="O256" i="4" s="1"/>
  <c r="P240" i="4"/>
  <c r="O240" i="4" l="1"/>
  <c r="O241" i="4" s="1"/>
  <c r="P241" i="4"/>
  <c r="Y240" i="4"/>
  <c r="P27" i="4"/>
  <c r="Q27" i="4"/>
  <c r="P236" i="4"/>
  <c r="Y27" i="4" l="1"/>
  <c r="N27" i="4"/>
  <c r="O27" i="4" s="1"/>
  <c r="P237" i="4"/>
  <c r="O236" i="4"/>
  <c r="O237" i="4" s="1"/>
  <c r="Y236" i="4"/>
  <c r="Q251" i="4" l="1"/>
  <c r="Q252" i="4" s="1"/>
  <c r="Q25" i="4" l="1"/>
  <c r="Q240" i="4" l="1"/>
  <c r="Q241" i="4" s="1"/>
  <c r="Q236" i="4" l="1"/>
  <c r="Q237" i="4" s="1"/>
  <c r="R251" i="4" l="1"/>
  <c r="R252" i="4" s="1"/>
  <c r="R25" i="4" l="1"/>
  <c r="R240" i="4" l="1"/>
  <c r="R241" i="4" s="1"/>
  <c r="R236" i="4" l="1"/>
  <c r="R237" i="4" s="1"/>
  <c r="S251" i="4" l="1"/>
  <c r="S252" i="4" s="1"/>
  <c r="S25" i="4" l="1"/>
  <c r="S240" i="4" l="1"/>
  <c r="S241" i="4" s="1"/>
  <c r="S236" i="4" l="1"/>
  <c r="S237" i="4" s="1"/>
  <c r="T251" i="4" l="1"/>
  <c r="T252" i="4" s="1"/>
  <c r="T25" i="4" l="1"/>
  <c r="T240" i="4" l="1"/>
  <c r="T241" i="4" s="1"/>
  <c r="T236" i="4" l="1"/>
  <c r="T237" i="4" s="1"/>
  <c r="N17" i="4" l="1"/>
  <c r="N18" i="4"/>
  <c r="N19" i="4" l="1"/>
  <c r="N20" i="4" s="1"/>
  <c r="N21" i="4" l="1"/>
  <c r="N35" i="4"/>
  <c r="N36" i="4" s="1"/>
  <c r="N29" i="4"/>
  <c r="N30" i="4" l="1"/>
  <c r="N234" i="4" l="1"/>
  <c r="N235" i="4" s="1"/>
  <c r="P17" i="4" l="1"/>
  <c r="Y17" i="4" s="1"/>
  <c r="Q17" i="4"/>
  <c r="R17" i="4"/>
  <c r="R20" i="4" s="1"/>
  <c r="S17" i="4"/>
  <c r="T17" i="4"/>
  <c r="T20" i="4" s="1"/>
  <c r="P18" i="4"/>
  <c r="O18" i="4" s="1"/>
  <c r="Q18" i="4"/>
  <c r="R18" i="4"/>
  <c r="S18" i="4"/>
  <c r="T18" i="4"/>
  <c r="P19" i="4"/>
  <c r="Y19" i="4" s="1"/>
  <c r="Q19" i="4"/>
  <c r="R19" i="4"/>
  <c r="S19" i="4"/>
  <c r="T19" i="4"/>
  <c r="Q20" i="4"/>
  <c r="Q21" i="4" s="1"/>
  <c r="S20" i="4"/>
  <c r="S21" i="4" s="1"/>
  <c r="P22" i="4"/>
  <c r="Y22" i="4" s="1"/>
  <c r="J23" i="4"/>
  <c r="V23" i="4" s="1"/>
  <c r="K23" i="4"/>
  <c r="X23" i="4" s="1"/>
  <c r="M23" i="4"/>
  <c r="M29" i="4" s="1"/>
  <c r="O23" i="4"/>
  <c r="P23" i="4"/>
  <c r="Q23" i="4"/>
  <c r="R23" i="4"/>
  <c r="S23" i="4"/>
  <c r="T23" i="4"/>
  <c r="W23" i="4"/>
  <c r="Y23" i="4"/>
  <c r="P24" i="4"/>
  <c r="Y24" i="4" s="1"/>
  <c r="Q24" i="4"/>
  <c r="R24" i="4"/>
  <c r="S24" i="4"/>
  <c r="T24" i="4"/>
  <c r="J29" i="4"/>
  <c r="J30" i="4" s="1"/>
  <c r="K29" i="4"/>
  <c r="X29" i="4" s="1"/>
  <c r="W29" i="4"/>
  <c r="K30" i="4"/>
  <c r="N31" i="4"/>
  <c r="N32" i="4" s="1"/>
  <c r="P31" i="4"/>
  <c r="Y31" i="4" s="1"/>
  <c r="Q31" i="4"/>
  <c r="R31" i="4"/>
  <c r="S31" i="4"/>
  <c r="T31" i="4"/>
  <c r="J32" i="4"/>
  <c r="J33" i="4" s="1"/>
  <c r="K32" i="4"/>
  <c r="K44" i="4" s="1"/>
  <c r="V32" i="4"/>
  <c r="X32" i="4"/>
  <c r="J34" i="4"/>
  <c r="L34" i="4"/>
  <c r="Q35" i="4"/>
  <c r="Q36" i="4" s="1"/>
  <c r="S35" i="4"/>
  <c r="S36" i="4" s="1"/>
  <c r="J44" i="4"/>
  <c r="J49" i="4" s="1"/>
  <c r="O135" i="4"/>
  <c r="O136" i="4" s="1"/>
  <c r="P135" i="4"/>
  <c r="Q135" i="4"/>
  <c r="Q161" i="4" s="1"/>
  <c r="R135" i="4"/>
  <c r="S135" i="4"/>
  <c r="S161" i="4" s="1"/>
  <c r="T135" i="4"/>
  <c r="Y135" i="4"/>
  <c r="P136" i="4"/>
  <c r="R136" i="4"/>
  <c r="T136" i="4"/>
  <c r="P137" i="4"/>
  <c r="O137" i="4" s="1"/>
  <c r="O138" i="4" s="1"/>
  <c r="R137" i="4"/>
  <c r="R138" i="4" s="1"/>
  <c r="P138" i="4"/>
  <c r="O139" i="4"/>
  <c r="O140" i="4" s="1"/>
  <c r="P139" i="4"/>
  <c r="Y139" i="4" s="1"/>
  <c r="Q139" i="4"/>
  <c r="Q141" i="4" s="1"/>
  <c r="Q142" i="4" s="1"/>
  <c r="R139" i="4"/>
  <c r="S139" i="4"/>
  <c r="T139" i="4"/>
  <c r="P140" i="4"/>
  <c r="R140" i="4"/>
  <c r="S140" i="4"/>
  <c r="T140" i="4"/>
  <c r="P141" i="4"/>
  <c r="O141" i="4" s="1"/>
  <c r="O142" i="4" s="1"/>
  <c r="R141" i="4"/>
  <c r="R142" i="4" s="1"/>
  <c r="S141" i="4"/>
  <c r="U141" i="4" s="1"/>
  <c r="O143" i="4"/>
  <c r="O144" i="4" s="1"/>
  <c r="P143" i="4"/>
  <c r="Q143" i="4"/>
  <c r="Q193" i="4" s="1"/>
  <c r="R143" i="4"/>
  <c r="S143" i="4"/>
  <c r="S193" i="4" s="1"/>
  <c r="T143" i="4"/>
  <c r="T144" i="4" s="1"/>
  <c r="Y143" i="4"/>
  <c r="P144" i="4"/>
  <c r="R144" i="4"/>
  <c r="P145" i="4"/>
  <c r="O145" i="4" s="1"/>
  <c r="O146" i="4" s="1"/>
  <c r="R145" i="4"/>
  <c r="R146" i="4" s="1"/>
  <c r="P146" i="4"/>
  <c r="P149" i="4"/>
  <c r="P150" i="4" s="1"/>
  <c r="P151" i="4" s="1"/>
  <c r="R149" i="4"/>
  <c r="R150" i="4" s="1"/>
  <c r="R151" i="4" s="1"/>
  <c r="T149" i="4"/>
  <c r="T150" i="4" s="1"/>
  <c r="T151" i="4" s="1"/>
  <c r="N158" i="4"/>
  <c r="O158" i="4" s="1"/>
  <c r="O159" i="4" s="1"/>
  <c r="P159" i="4"/>
  <c r="R159" i="4"/>
  <c r="T159" i="4"/>
  <c r="P161" i="4"/>
  <c r="R161" i="4"/>
  <c r="T161" i="4"/>
  <c r="N162" i="4"/>
  <c r="N166" i="4" s="1"/>
  <c r="N167" i="4" s="1"/>
  <c r="P162" i="4"/>
  <c r="O162" i="4" s="1"/>
  <c r="O163" i="4" s="1"/>
  <c r="Q162" i="4"/>
  <c r="R162" i="4"/>
  <c r="R163" i="4" s="1"/>
  <c r="S162" i="4"/>
  <c r="S163" i="4" s="1"/>
  <c r="T162" i="4"/>
  <c r="T163" i="4" s="1"/>
  <c r="Y162" i="4"/>
  <c r="Q163" i="4"/>
  <c r="P165" i="4"/>
  <c r="R165" i="4"/>
  <c r="T165" i="4"/>
  <c r="P166" i="4"/>
  <c r="Y166" i="4" s="1"/>
  <c r="R166" i="4"/>
  <c r="R167" i="4" s="1"/>
  <c r="T166" i="4"/>
  <c r="T167" i="4" s="1"/>
  <c r="N176" i="4"/>
  <c r="O176" i="4" s="1"/>
  <c r="O177" i="4" s="1"/>
  <c r="P177" i="4"/>
  <c r="Q177" i="4"/>
  <c r="R177" i="4"/>
  <c r="S177" i="4"/>
  <c r="T177" i="4"/>
  <c r="O179" i="4"/>
  <c r="P179" i="4"/>
  <c r="Q179" i="4"/>
  <c r="R179" i="4"/>
  <c r="S179" i="4"/>
  <c r="T179" i="4"/>
  <c r="N180" i="4"/>
  <c r="P180" i="4"/>
  <c r="P181" i="4" s="1"/>
  <c r="Q180" i="4"/>
  <c r="Q181" i="4" s="1"/>
  <c r="R180" i="4"/>
  <c r="R181" i="4" s="1"/>
  <c r="S180" i="4"/>
  <c r="T180" i="4"/>
  <c r="T181" i="4" s="1"/>
  <c r="N181" i="4"/>
  <c r="S181" i="4"/>
  <c r="O183" i="4"/>
  <c r="P183" i="4"/>
  <c r="Q183" i="4"/>
  <c r="R183" i="4"/>
  <c r="S183" i="4"/>
  <c r="T183" i="4"/>
  <c r="N192" i="4"/>
  <c r="N193" i="4" s="1"/>
  <c r="O192" i="4"/>
  <c r="O193" i="4"/>
  <c r="P193" i="4"/>
  <c r="R193" i="4"/>
  <c r="T193" i="4"/>
  <c r="P195" i="4"/>
  <c r="R195" i="4"/>
  <c r="T195" i="4"/>
  <c r="N196" i="4"/>
  <c r="N197" i="4" s="1"/>
  <c r="P196" i="4"/>
  <c r="Y196" i="4" s="1"/>
  <c r="Q196" i="4"/>
  <c r="Q197" i="4" s="1"/>
  <c r="R196" i="4"/>
  <c r="R197" i="4" s="1"/>
  <c r="S196" i="4"/>
  <c r="T196" i="4"/>
  <c r="T197" i="4"/>
  <c r="O199" i="4"/>
  <c r="P199" i="4"/>
  <c r="R199" i="4"/>
  <c r="T199" i="4"/>
  <c r="O201" i="4"/>
  <c r="P201" i="4"/>
  <c r="R201" i="4"/>
  <c r="T201" i="4"/>
  <c r="M219" i="4"/>
  <c r="N219" i="4"/>
  <c r="N220" i="4" s="1"/>
  <c r="P219" i="4"/>
  <c r="P220" i="4" s="1"/>
  <c r="Q219" i="4"/>
  <c r="R219" i="4"/>
  <c r="R220" i="4" s="1"/>
  <c r="S219" i="4"/>
  <c r="S220" i="4" s="1"/>
  <c r="T219" i="4"/>
  <c r="T220" i="4" s="1"/>
  <c r="M220" i="4"/>
  <c r="Q220" i="4"/>
  <c r="J221" i="4"/>
  <c r="K221" i="4"/>
  <c r="W221" i="4" s="1"/>
  <c r="J222" i="4"/>
  <c r="K222" i="4"/>
  <c r="N223" i="4"/>
  <c r="O223" i="4" s="1"/>
  <c r="O224" i="4" s="1"/>
  <c r="N224" i="4"/>
  <c r="P234" i="4"/>
  <c r="O234" i="4" s="1"/>
  <c r="O235" i="4" s="1"/>
  <c r="Q234" i="4"/>
  <c r="R234" i="4"/>
  <c r="S234" i="4"/>
  <c r="T234" i="4"/>
  <c r="P235" i="4"/>
  <c r="Q235" i="4"/>
  <c r="R235" i="4"/>
  <c r="S235" i="4"/>
  <c r="T235" i="4"/>
  <c r="K49" i="4" l="1"/>
  <c r="W44" i="4"/>
  <c r="X44" i="4"/>
  <c r="N44" i="4"/>
  <c r="N49" i="4" s="1"/>
  <c r="N50" i="4" s="1"/>
  <c r="N33" i="4"/>
  <c r="R35" i="4"/>
  <c r="R36" i="4" s="1"/>
  <c r="R21" i="4"/>
  <c r="R29" i="4"/>
  <c r="V49" i="4"/>
  <c r="J50" i="4"/>
  <c r="M30" i="4"/>
  <c r="M32" i="4"/>
  <c r="T35" i="4"/>
  <c r="T21" i="4"/>
  <c r="T29" i="4"/>
  <c r="Y219" i="4"/>
  <c r="S199" i="4"/>
  <c r="Y180" i="4"/>
  <c r="S166" i="4"/>
  <c r="S167" i="4" s="1"/>
  <c r="P163" i="4"/>
  <c r="O161" i="4"/>
  <c r="P48" i="4"/>
  <c r="O48" i="4" s="1"/>
  <c r="W32" i="4"/>
  <c r="V29" i="4"/>
  <c r="O24" i="4"/>
  <c r="O22" i="4"/>
  <c r="Q199" i="4"/>
  <c r="O196" i="4"/>
  <c r="O197" i="4" s="1"/>
  <c r="Q166" i="4"/>
  <c r="Q167" i="4" s="1"/>
  <c r="N163" i="4"/>
  <c r="S159" i="4"/>
  <c r="S145" i="4"/>
  <c r="Q140" i="4"/>
  <c r="S137" i="4"/>
  <c r="K34" i="4"/>
  <c r="O31" i="4"/>
  <c r="S29" i="4"/>
  <c r="O17" i="4"/>
  <c r="O20" i="4" s="1"/>
  <c r="X221" i="4"/>
  <c r="N177" i="4"/>
  <c r="O166" i="4"/>
  <c r="O167" i="4" s="1"/>
  <c r="Q159" i="4"/>
  <c r="Q145" i="4"/>
  <c r="Q146" i="4" s="1"/>
  <c r="S142" i="4"/>
  <c r="Q137" i="4"/>
  <c r="Q138" i="4" s="1"/>
  <c r="Q29" i="4"/>
  <c r="O19" i="4"/>
  <c r="S195" i="4"/>
  <c r="V44" i="4"/>
  <c r="Y18" i="4"/>
  <c r="O219" i="4"/>
  <c r="O220" i="4" s="1"/>
  <c r="S197" i="4"/>
  <c r="O180" i="4"/>
  <c r="O181" i="4" s="1"/>
  <c r="Y234" i="4"/>
  <c r="Q195" i="4"/>
  <c r="S165" i="4"/>
  <c r="N159" i="4"/>
  <c r="S149" i="4"/>
  <c r="S150" i="4" s="1"/>
  <c r="S151" i="4" s="1"/>
  <c r="P142" i="4"/>
  <c r="S144" i="4"/>
  <c r="S136" i="4"/>
  <c r="P197" i="4"/>
  <c r="O195" i="4"/>
  <c r="Q165" i="4"/>
  <c r="Q149" i="4"/>
  <c r="Q150" i="4" s="1"/>
  <c r="Q151" i="4" s="1"/>
  <c r="S201" i="4"/>
  <c r="Q144" i="4"/>
  <c r="Q136" i="4"/>
  <c r="P167" i="4"/>
  <c r="O165" i="4"/>
  <c r="O149" i="4"/>
  <c r="O150" i="4" s="1"/>
  <c r="O151" i="4" s="1"/>
  <c r="Q201" i="4"/>
  <c r="K33" i="4"/>
  <c r="P20" i="4"/>
  <c r="L51" i="4" l="1"/>
  <c r="W49" i="4"/>
  <c r="X49" i="4"/>
  <c r="K50" i="4"/>
  <c r="T36" i="4"/>
  <c r="T37" i="4"/>
  <c r="T30" i="4"/>
  <c r="T32" i="4"/>
  <c r="P35" i="4"/>
  <c r="P36" i="4" s="1"/>
  <c r="Y20" i="4"/>
  <c r="P21" i="4"/>
  <c r="P29" i="4"/>
  <c r="O35" i="4"/>
  <c r="O36" i="4" s="1"/>
  <c r="O21" i="4"/>
  <c r="O29" i="4"/>
  <c r="S138" i="4"/>
  <c r="U137" i="4"/>
  <c r="M44" i="4"/>
  <c r="M49" i="4" s="1"/>
  <c r="M50" i="4" s="1"/>
  <c r="M33" i="4"/>
  <c r="Q30" i="4"/>
  <c r="Q32" i="4"/>
  <c r="S30" i="4"/>
  <c r="S32" i="4"/>
  <c r="S146" i="4"/>
  <c r="U145" i="4"/>
  <c r="R30" i="4"/>
  <c r="R32" i="4"/>
  <c r="Q44" i="4" l="1"/>
  <c r="Q49" i="4" s="1"/>
  <c r="Q34" i="4"/>
  <c r="Q33" i="4"/>
  <c r="T34" i="4"/>
  <c r="T44" i="4"/>
  <c r="T49" i="4" s="1"/>
  <c r="T50" i="4" s="1"/>
  <c r="T33" i="4"/>
  <c r="O30" i="4"/>
  <c r="O32" i="4"/>
  <c r="Y29" i="4"/>
  <c r="P30" i="4"/>
  <c r="P32" i="4"/>
  <c r="R34" i="4"/>
  <c r="R44" i="4"/>
  <c r="R49" i="4" s="1"/>
  <c r="R33" i="4"/>
  <c r="S44" i="4"/>
  <c r="S49" i="4" s="1"/>
  <c r="S50" i="4" s="1"/>
  <c r="S33" i="4"/>
  <c r="O44" i="4" l="1"/>
  <c r="O49" i="4" s="1"/>
  <c r="O50" i="4" s="1"/>
  <c r="O33" i="4"/>
  <c r="R50" i="4"/>
  <c r="R51" i="4"/>
  <c r="Q50" i="4"/>
  <c r="Y32" i="4"/>
  <c r="P44" i="4"/>
  <c r="P33" i="4"/>
  <c r="P34" i="4"/>
  <c r="P49" i="4" l="1"/>
  <c r="Y44" i="4"/>
  <c r="P50" i="4" l="1"/>
  <c r="P51" i="4"/>
  <c r="Y49" i="4"/>
  <c r="Q51" i="4"/>
</calcChain>
</file>

<file path=xl/sharedStrings.xml><?xml version="1.0" encoding="utf-8"?>
<sst xmlns="http://schemas.openxmlformats.org/spreadsheetml/2006/main" count="573" uniqueCount="113">
  <si>
    <t>Online direct sales</t>
  </si>
  <si>
    <t xml:space="preserve">   Self-operated platforms</t>
  </si>
  <si>
    <t xml:space="preserve">   Third-party platforms</t>
  </si>
  <si>
    <t>Business distribution</t>
  </si>
  <si>
    <t>Offline retail</t>
  </si>
  <si>
    <t>Selling and marketing expenses</t>
  </si>
  <si>
    <t>Fulfillment expenses</t>
  </si>
  <si>
    <t>% of revenue</t>
    <phoneticPr fontId="2" type="noConversion"/>
  </si>
  <si>
    <t>Revenue</t>
  </si>
  <si>
    <t>Cost of revenue</t>
  </si>
  <si>
    <t>2019
vs. 2018</t>
  </si>
  <si>
    <t>2020
vs. 2019</t>
  </si>
  <si>
    <t>2021
vs. 2020</t>
  </si>
  <si>
    <t>Note</t>
  </si>
  <si>
    <t>Actual</t>
    <phoneticPr fontId="2" type="noConversion"/>
  </si>
  <si>
    <t>Actual</t>
  </si>
  <si>
    <t>Forecast</t>
  </si>
  <si>
    <t>Income Statement-PFM</t>
  </si>
  <si>
    <t>IS</t>
  </si>
  <si>
    <t>2022
Jan-Mar</t>
    <phoneticPr fontId="2" type="noConversion"/>
  </si>
  <si>
    <t>2022
Apr-May</t>
  </si>
  <si>
    <t>2022
Jun-Dec</t>
    <phoneticPr fontId="2" type="noConversion"/>
  </si>
  <si>
    <t>2022
vs. 2021</t>
    <phoneticPr fontId="2" type="noConversion"/>
  </si>
  <si>
    <t>RMB'000</t>
    <phoneticPr fontId="2" type="noConversion"/>
  </si>
  <si>
    <t>RMB'000</t>
  </si>
  <si>
    <t>Mgmt Acct.</t>
  </si>
  <si>
    <t>Gross Profit</t>
    <phoneticPr fontId="2" type="noConversion"/>
  </si>
  <si>
    <t>% GP margin</t>
  </si>
  <si>
    <t>3.6.1</t>
  </si>
  <si>
    <t>3.6.2</t>
  </si>
  <si>
    <t>Research and development expenses</t>
    <phoneticPr fontId="2" type="noConversion"/>
  </si>
  <si>
    <t>3.6.3</t>
  </si>
  <si>
    <t>General and administrative expenses</t>
    <phoneticPr fontId="2" type="noConversion"/>
  </si>
  <si>
    <t>3.6.4</t>
  </si>
  <si>
    <t>Loss from operations</t>
  </si>
  <si>
    <t>% Revenue</t>
  </si>
  <si>
    <t>Fair value gains on financial liabilities at FVTPL</t>
    <phoneticPr fontId="2" type="noConversion"/>
  </si>
  <si>
    <t>Other gains and losses</t>
    <phoneticPr fontId="19" type="noConversion"/>
  </si>
  <si>
    <t>Other income</t>
    <phoneticPr fontId="2" type="noConversion"/>
  </si>
  <si>
    <t>Finance costs</t>
    <phoneticPr fontId="2" type="noConversion"/>
  </si>
  <si>
    <t>3.10</t>
  </si>
  <si>
    <r>
      <t>Share of loss of an associate</t>
    </r>
    <r>
      <rPr>
        <sz val="10"/>
        <color theme="1"/>
        <rFont val="STKaiti"/>
        <family val="2"/>
        <charset val="134"/>
      </rPr>
      <t/>
    </r>
  </si>
  <si>
    <t>Impairment losses under expected credit loss model, net of reversal</t>
  </si>
  <si>
    <t>Listing expenses</t>
    <phoneticPr fontId="19" type="noConversion"/>
  </si>
  <si>
    <t>Loss before income tax</t>
    <phoneticPr fontId="2" type="noConversion"/>
  </si>
  <si>
    <t>Income tax expense</t>
    <phoneticPr fontId="25" type="noConversion"/>
  </si>
  <si>
    <t>Loss for the year</t>
  </si>
  <si>
    <t>% Net loss margin</t>
  </si>
  <si>
    <t>yoy %</t>
    <phoneticPr fontId="2" type="noConversion"/>
  </si>
  <si>
    <t>na</t>
    <phoneticPr fontId="2" type="noConversion"/>
  </si>
  <si>
    <t>adjusted operating loss</t>
    <phoneticPr fontId="2" type="noConversion"/>
  </si>
  <si>
    <t>% adjusted operating loss margin</t>
    <phoneticPr fontId="2" type="noConversion"/>
  </si>
  <si>
    <t>Non-IFRS Measures</t>
  </si>
  <si>
    <t>RMB'001</t>
  </si>
  <si>
    <t>Add:</t>
  </si>
  <si>
    <t>Share-based payment</t>
  </si>
  <si>
    <t>Listing expenses</t>
  </si>
  <si>
    <t>Adjusted loss for the year</t>
  </si>
  <si>
    <t>% Adjusted net loss margin</t>
  </si>
  <si>
    <t>Pharmaceutical and healthcare business</t>
    <phoneticPr fontId="2" type="noConversion"/>
  </si>
  <si>
    <t>Others</t>
  </si>
  <si>
    <t>Pharmaceutical and healthcare business</t>
  </si>
  <si>
    <t xml:space="preserve">   % Revenue</t>
  </si>
  <si>
    <t xml:space="preserve">  % Revenue</t>
  </si>
  <si>
    <t>% Segment Revenue</t>
  </si>
  <si>
    <t xml:space="preserve">  Online direct sales</t>
  </si>
  <si>
    <t xml:space="preserve">    % Segment Revenue</t>
  </si>
  <si>
    <t xml:space="preserve">  Business distribution</t>
  </si>
  <si>
    <t xml:space="preserve">  Offline retail</t>
  </si>
  <si>
    <t>check</t>
  </si>
  <si>
    <t>Gross profit and gross margin</t>
  </si>
  <si>
    <t>% Segment GP margin</t>
  </si>
  <si>
    <t xml:space="preserve">  % Segment GP margin</t>
  </si>
  <si>
    <t xml:space="preserve">    % Segment GP margin</t>
  </si>
  <si>
    <t>Total gross profit</t>
  </si>
  <si>
    <t>Expenses</t>
  </si>
  <si>
    <t>Fulfillment expenses</t>
    <phoneticPr fontId="2" type="noConversion"/>
  </si>
  <si>
    <t>Selling and marketing expenses (excl.SBC)</t>
  </si>
  <si>
    <t>Research and development expenses</t>
  </si>
  <si>
    <t>Research and development expenses (excl.SBC)</t>
  </si>
  <si>
    <t>General and administrative expenses</t>
  </si>
  <si>
    <t>General and administrative expenses (excl.SBC)</t>
  </si>
  <si>
    <t>fulfillment per order</t>
  </si>
  <si>
    <t>total expense</t>
    <phoneticPr fontId="2" type="noConversion"/>
  </si>
  <si>
    <t>total expense(excl SBC)</t>
    <phoneticPr fontId="2" type="noConversion"/>
  </si>
  <si>
    <t>Staff costs</t>
  </si>
  <si>
    <t>% Selling and marketing expenses</t>
  </si>
  <si>
    <t>Promotion and advertising expenses</t>
    <phoneticPr fontId="2" type="noConversion"/>
  </si>
  <si>
    <t>Depreciation and Amortization</t>
  </si>
  <si>
    <t>Tax charges</t>
  </si>
  <si>
    <t>Staff cost</t>
  </si>
  <si>
    <t>% Research and development expenses</t>
  </si>
  <si>
    <t>Technical service fee</t>
  </si>
  <si>
    <t>Staff costs</t>
    <phoneticPr fontId="2" type="noConversion"/>
  </si>
  <si>
    <t>% General and administrative expenses</t>
  </si>
  <si>
    <t>Office, travelling and administrative expenses</t>
  </si>
  <si>
    <t>Depreciation and amortization</t>
  </si>
  <si>
    <t>Professional service fee</t>
  </si>
  <si>
    <t>Other gains and losses</t>
  </si>
  <si>
    <t>(Loss)/gain on disposal of property and equipment</t>
  </si>
  <si>
    <t>(Loss)/gain on disposal of investments in subsidiaries</t>
  </si>
  <si>
    <t>Fair value gains on financial assets at FVTPL</t>
  </si>
  <si>
    <t>Donation expenses</t>
  </si>
  <si>
    <t>Net foreign exchange gains</t>
  </si>
  <si>
    <t>Other income</t>
  </si>
  <si>
    <t>Interest income - bank deposits</t>
  </si>
  <si>
    <t>Interest income - lease deposits</t>
  </si>
  <si>
    <t>Government grants</t>
  </si>
  <si>
    <t>Rental income</t>
  </si>
  <si>
    <t>Other P&amp;L items</t>
    <phoneticPr fontId="2" type="noConversion"/>
  </si>
  <si>
    <t>Financial cost</t>
    <phoneticPr fontId="19" type="noConversion"/>
  </si>
  <si>
    <t>Share of loss of an associate</t>
  </si>
  <si>
    <t xml:space="preserve">Project XXX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</si>
</sst>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€-2]\ #,##0.00;[Red]\-[$€-2]\ #,##0.00"/>
    <numFmt numFmtId="165" formatCode="_(* #,##0.00_);_(* \(#,##0.00\);_(* &quot;-&quot;??_);_(@_)"/>
    <numFmt numFmtId="168" formatCode="#,##0,"/>
    <numFmt numFmtId="169" formatCode="0.0%"/>
    <numFmt numFmtId="170" formatCode="#,##0,;\(#,##0,\)"/>
    <numFmt numFmtId="171" formatCode="_(* #,##0.0_);_(* \(#,##0.0\);_(* &quot;-&quot;??_);_(@_)"/>
  </numFmts>
  <fonts count="32">
    <font>
      <sz val="11"/>
      <color theme="1"/>
      <name val="STKaiti"/>
      <family val="2"/>
      <charset val="134"/>
    </font>
    <font>
      <sz val="11"/>
      <color theme="1"/>
      <name val="STKaiti"/>
      <family val="2"/>
      <charset val="134"/>
    </font>
    <font>
      <sz val="9"/>
      <name val="STKaiti"/>
      <family val="2"/>
      <charset val="134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0000FF"/>
      <name val="Arial"/>
      <family val="2"/>
    </font>
    <font>
      <i/>
      <sz val="10"/>
      <color theme="1" tint="0.49998474074526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华文楷体"/>
      <family val="3"/>
      <charset val="134"/>
    </font>
    <font>
      <b/>
      <sz val="10"/>
      <color theme="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color theme="3"/>
      <name val="Arial"/>
      <family val="2"/>
    </font>
    <font>
      <b/>
      <i/>
      <sz val="10"/>
      <name val="Arial"/>
      <family val="2"/>
    </font>
    <font>
      <sz val="10"/>
      <color theme="3"/>
      <name val="Arial"/>
      <family val="2"/>
    </font>
    <font>
      <sz val="10"/>
      <color indexed="8"/>
      <name val="Arial"/>
      <family val="2"/>
    </font>
    <font>
      <i/>
      <sz val="10"/>
      <color theme="1"/>
      <name val="Arial"/>
      <family val="2"/>
    </font>
    <font>
      <sz val="10"/>
      <color theme="0" tint="-0.249977111117893"/>
      <name val="Arial"/>
      <family val="2"/>
    </font>
    <font>
      <b/>
      <sz val="10"/>
      <color theme="1"/>
      <name val="Arial"/>
      <family val="2"/>
    </font>
    <font>
      <i/>
      <sz val="10"/>
      <color theme="0" tint="-0.249977111117893"/>
      <name val="Arial"/>
      <family val="2"/>
    </font>
    <font>
      <i/>
      <sz val="10"/>
      <color theme="3"/>
      <name val="Arial"/>
      <family val="2"/>
    </font>
    <font>
      <sz val="11"/>
      <color indexed="8"/>
      <name val="Calibri"/>
      <family val="2"/>
    </font>
    <font>
      <sz val="10"/>
      <color theme="1"/>
      <name val="STKaiti"/>
      <family val="2"/>
      <charset val="134"/>
    </font>
    <font>
      <sz val="9"/>
      <name val="宋体"/>
      <family val="3"/>
      <charset val="134"/>
    </font>
    <font>
      <sz val="10"/>
      <color theme="0" tint="-0.499984740745262"/>
      <name val="Arial"/>
      <family val="2"/>
    </font>
    <font>
      <b/>
      <sz val="10"/>
      <color theme="3" tint="0.59999389629810485"/>
      <name val="Arial"/>
      <family val="2"/>
    </font>
    <font>
      <i/>
      <sz val="10"/>
      <color theme="3" tint="0.59999389629810485"/>
      <name val="Arial"/>
      <family val="2"/>
    </font>
    <font>
      <b/>
      <i/>
      <sz val="10"/>
      <name val="华文楷体"/>
      <family val="3"/>
      <charset val="134"/>
    </font>
    <font>
      <b/>
      <sz val="10"/>
      <name val="华文楷体"/>
      <family val="3"/>
      <charset val="134"/>
    </font>
    <font>
      <b/>
      <sz val="10"/>
      <color theme="3"/>
      <name val="华文楷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164" fontId="0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8" fontId="6" fillId="0" borderId="0">
      <alignment horizontal="right"/>
    </xf>
    <xf numFmtId="170" fontId="6" fillId="5" borderId="2">
      <alignment horizontal="right" vertical="center"/>
    </xf>
    <xf numFmtId="164" fontId="4" fillId="0" borderId="0"/>
    <xf numFmtId="170" fontId="4" fillId="0" borderId="0">
      <alignment vertical="center"/>
    </xf>
    <xf numFmtId="164" fontId="3" fillId="0" borderId="0"/>
    <xf numFmtId="9" fontId="4" fillId="0" borderId="0" applyFont="0" applyFill="0" applyBorder="0" applyAlignment="0" applyProtection="0"/>
    <xf numFmtId="164" fontId="4" fillId="2" borderId="1" applyNumberFormat="0" applyFont="0" applyAlignment="0" applyProtection="0"/>
    <xf numFmtId="164" fontId="4" fillId="2" borderId="1" applyNumberFormat="0" applyFont="0" applyAlignment="0" applyProtection="0"/>
    <xf numFmtId="164" fontId="4" fillId="2" borderId="1" applyNumberFormat="0" applyFont="0" applyAlignment="0" applyProtection="0"/>
    <xf numFmtId="164" fontId="23" fillId="0" borderId="0"/>
  </cellStyleXfs>
  <cellXfs count="165">
    <xf numFmtId="164" fontId="0" fillId="0" borderId="0" xfId="0">
      <alignment vertical="center"/>
    </xf>
    <xf numFmtId="169" fontId="8" fillId="0" borderId="0" xfId="5" applyNumberFormat="1" applyFont="1" applyAlignment="1">
      <alignment vertical="center"/>
    </xf>
    <xf numFmtId="169" fontId="7" fillId="4" borderId="0" xfId="5" applyNumberFormat="1" applyFont="1" applyFill="1" applyAlignment="1">
      <alignment vertical="center"/>
    </xf>
    <xf numFmtId="170" fontId="9" fillId="0" borderId="0" xfId="6" applyFont="1">
      <alignment vertical="center"/>
    </xf>
    <xf numFmtId="164" fontId="12" fillId="0" borderId="0" xfId="5" applyFont="1" applyAlignment="1">
      <alignment vertical="center"/>
    </xf>
    <xf numFmtId="164" fontId="13" fillId="0" borderId="0" xfId="0" applyFont="1">
      <alignment vertical="center"/>
    </xf>
    <xf numFmtId="164" fontId="3" fillId="0" borderId="3" xfId="5" applyFont="1" applyBorder="1" applyAlignment="1">
      <alignment vertical="center"/>
    </xf>
    <xf numFmtId="0" fontId="8" fillId="0" borderId="3" xfId="5" applyNumberFormat="1" applyFont="1" applyBorder="1" applyAlignment="1">
      <alignment horizontal="center" vertical="center"/>
    </xf>
    <xf numFmtId="164" fontId="15" fillId="0" borderId="3" xfId="0" applyFont="1" applyBorder="1" applyAlignment="1">
      <alignment horizontal="right" vertical="center" wrapText="1"/>
    </xf>
    <xf numFmtId="0" fontId="15" fillId="0" borderId="0" xfId="5" applyNumberFormat="1" applyFont="1" applyAlignment="1">
      <alignment horizontal="center" vertical="center"/>
    </xf>
    <xf numFmtId="164" fontId="9" fillId="0" borderId="0" xfId="0" applyFont="1" applyAlignment="1">
      <alignment horizontal="center" vertical="center"/>
    </xf>
    <xf numFmtId="164" fontId="14" fillId="0" borderId="0" xfId="0" applyFont="1" applyAlignment="1">
      <alignment horizontal="center" vertical="center"/>
    </xf>
    <xf numFmtId="170" fontId="4" fillId="0" borderId="0" xfId="6">
      <alignment vertical="center"/>
    </xf>
    <xf numFmtId="170" fontId="3" fillId="0" borderId="0" xfId="6" applyFont="1">
      <alignment vertical="center"/>
    </xf>
    <xf numFmtId="170" fontId="16" fillId="0" borderId="0" xfId="6" applyFont="1">
      <alignment vertical="center"/>
    </xf>
    <xf numFmtId="164" fontId="3" fillId="0" borderId="0" xfId="5" applyFont="1" applyAlignment="1">
      <alignment vertical="center"/>
    </xf>
    <xf numFmtId="0" fontId="8" fillId="0" borderId="0" xfId="5" applyNumberFormat="1" applyFont="1" applyAlignment="1">
      <alignment horizontal="center" vertical="center"/>
    </xf>
    <xf numFmtId="169" fontId="16" fillId="0" borderId="0" xfId="2" applyNumberFormat="1" applyFont="1" applyFill="1">
      <alignment vertical="center"/>
    </xf>
    <xf numFmtId="164" fontId="20" fillId="0" borderId="0" xfId="5" applyFont="1" applyAlignment="1">
      <alignment vertical="center"/>
    </xf>
    <xf numFmtId="164" fontId="4" fillId="0" borderId="0" xfId="5" applyAlignment="1">
      <alignment vertical="center"/>
    </xf>
    <xf numFmtId="170" fontId="3" fillId="0" borderId="0" xfId="0" applyNumberFormat="1" applyFont="1">
      <alignment vertical="center"/>
    </xf>
    <xf numFmtId="170" fontId="9" fillId="0" borderId="0" xfId="0" applyNumberFormat="1" applyFont="1">
      <alignment vertical="center"/>
    </xf>
    <xf numFmtId="164" fontId="20" fillId="3" borderId="0" xfId="5" applyFont="1" applyFill="1" applyAlignment="1">
      <alignment vertical="center"/>
    </xf>
    <xf numFmtId="164" fontId="3" fillId="0" borderId="0" xfId="0" applyFont="1">
      <alignment vertical="center"/>
    </xf>
    <xf numFmtId="0" fontId="8" fillId="0" borderId="0" xfId="0" applyNumberFormat="1" applyFont="1" applyAlignment="1">
      <alignment horizontal="center" vertical="center"/>
    </xf>
    <xf numFmtId="164" fontId="16" fillId="0" borderId="0" xfId="5" applyFont="1" applyAlignment="1">
      <alignment vertical="center"/>
    </xf>
    <xf numFmtId="164" fontId="16" fillId="0" borderId="0" xfId="0" applyFont="1">
      <alignment vertical="center"/>
    </xf>
    <xf numFmtId="164" fontId="3" fillId="0" borderId="0" xfId="0" applyFont="1" applyAlignment="1">
      <alignment horizontal="right" vertical="center"/>
    </xf>
    <xf numFmtId="164" fontId="9" fillId="0" borderId="0" xfId="5" applyFont="1" applyAlignment="1">
      <alignment vertical="center"/>
    </xf>
    <xf numFmtId="164" fontId="3" fillId="7" borderId="0" xfId="0" applyFont="1" applyFill="1">
      <alignment vertical="center"/>
    </xf>
    <xf numFmtId="164" fontId="9" fillId="7" borderId="0" xfId="5" applyFont="1" applyFill="1" applyAlignment="1">
      <alignment vertical="center"/>
    </xf>
    <xf numFmtId="164" fontId="11" fillId="7" borderId="0" xfId="5" applyFont="1" applyFill="1" applyAlignment="1">
      <alignment vertical="center"/>
    </xf>
    <xf numFmtId="0" fontId="15" fillId="7" borderId="0" xfId="5" applyNumberFormat="1" applyFont="1" applyFill="1" applyAlignment="1">
      <alignment horizontal="center" vertical="center"/>
    </xf>
    <xf numFmtId="164" fontId="16" fillId="7" borderId="0" xfId="0" applyFont="1" applyFill="1">
      <alignment vertical="center"/>
    </xf>
    <xf numFmtId="164" fontId="3" fillId="7" borderId="0" xfId="0" applyFont="1" applyFill="1" applyAlignment="1">
      <alignment horizontal="right" vertical="center"/>
    </xf>
    <xf numFmtId="164" fontId="3" fillId="4" borderId="0" xfId="0" applyFont="1" applyFill="1">
      <alignment vertical="center"/>
    </xf>
    <xf numFmtId="164" fontId="9" fillId="4" borderId="0" xfId="5" applyFont="1" applyFill="1" applyAlignment="1">
      <alignment vertical="center"/>
    </xf>
    <xf numFmtId="164" fontId="11" fillId="4" borderId="0" xfId="5" applyFont="1" applyFill="1" applyAlignment="1">
      <alignment vertical="center"/>
    </xf>
    <xf numFmtId="0" fontId="15" fillId="4" borderId="0" xfId="5" applyNumberFormat="1" applyFont="1" applyFill="1" applyAlignment="1">
      <alignment horizontal="center" vertical="center"/>
    </xf>
    <xf numFmtId="164" fontId="16" fillId="4" borderId="0" xfId="0" applyFont="1" applyFill="1">
      <alignment vertical="center"/>
    </xf>
    <xf numFmtId="164" fontId="3" fillId="4" borderId="0" xfId="0" applyFont="1" applyFill="1" applyAlignment="1">
      <alignment horizontal="right" vertical="center"/>
    </xf>
    <xf numFmtId="164" fontId="3" fillId="4" borderId="0" xfId="5" applyFont="1" applyFill="1" applyAlignment="1">
      <alignment vertical="center"/>
    </xf>
    <xf numFmtId="164" fontId="3" fillId="4" borderId="3" xfId="5" applyFont="1" applyFill="1" applyBorder="1" applyAlignment="1">
      <alignment vertical="center"/>
    </xf>
    <xf numFmtId="0" fontId="8" fillId="4" borderId="3" xfId="5" applyNumberFormat="1" applyFont="1" applyFill="1" applyBorder="1" applyAlignment="1">
      <alignment horizontal="center" vertical="center"/>
    </xf>
    <xf numFmtId="0" fontId="9" fillId="4" borderId="3" xfId="1" applyNumberFormat="1" applyFont="1" applyFill="1" applyBorder="1" applyAlignment="1">
      <alignment horizontal="center" vertical="center"/>
    </xf>
    <xf numFmtId="0" fontId="9" fillId="4" borderId="3" xfId="1" applyNumberFormat="1" applyFont="1" applyFill="1" applyBorder="1" applyAlignment="1">
      <alignment horizontal="center" vertical="center" wrapText="1"/>
    </xf>
    <xf numFmtId="0" fontId="14" fillId="4" borderId="3" xfId="1" applyNumberFormat="1" applyFont="1" applyFill="1" applyBorder="1" applyAlignment="1">
      <alignment horizontal="center" vertical="center" wrapText="1"/>
    </xf>
    <xf numFmtId="0" fontId="14" fillId="4" borderId="3" xfId="1" applyNumberFormat="1" applyFont="1" applyFill="1" applyBorder="1" applyAlignment="1">
      <alignment horizontal="center" vertical="center"/>
    </xf>
    <xf numFmtId="164" fontId="15" fillId="4" borderId="3" xfId="0" applyFont="1" applyFill="1" applyBorder="1" applyAlignment="1">
      <alignment horizontal="right" vertical="center" wrapText="1"/>
    </xf>
    <xf numFmtId="0" fontId="8" fillId="4" borderId="0" xfId="5" applyNumberFormat="1" applyFont="1" applyFill="1" applyAlignment="1">
      <alignment horizontal="center" vertical="center"/>
    </xf>
    <xf numFmtId="164" fontId="9" fillId="4" borderId="0" xfId="0" applyFont="1" applyFill="1" applyAlignment="1">
      <alignment horizontal="center" vertical="center"/>
    </xf>
    <xf numFmtId="164" fontId="14" fillId="4" borderId="0" xfId="0" applyFont="1" applyFill="1" applyAlignment="1">
      <alignment horizontal="center" vertical="center"/>
    </xf>
    <xf numFmtId="164" fontId="15" fillId="4" borderId="0" xfId="0" applyFont="1" applyFill="1" applyAlignment="1">
      <alignment horizontal="right" vertical="center" wrapText="1"/>
    </xf>
    <xf numFmtId="169" fontId="9" fillId="4" borderId="0" xfId="2" applyNumberFormat="1" applyFont="1" applyFill="1" applyAlignment="1">
      <alignment horizontal="center" vertical="center"/>
    </xf>
    <xf numFmtId="164" fontId="15" fillId="4" borderId="0" xfId="5" applyFont="1" applyFill="1" applyAlignment="1">
      <alignment vertical="center"/>
    </xf>
    <xf numFmtId="164" fontId="4" fillId="4" borderId="0" xfId="5" applyFill="1" applyAlignment="1">
      <alignment vertical="center"/>
    </xf>
    <xf numFmtId="170" fontId="4" fillId="4" borderId="0" xfId="6" applyFill="1">
      <alignment vertical="center"/>
    </xf>
    <xf numFmtId="170" fontId="16" fillId="4" borderId="0" xfId="6" applyFont="1" applyFill="1">
      <alignment vertical="center"/>
    </xf>
    <xf numFmtId="169" fontId="8" fillId="4" borderId="0" xfId="2" applyNumberFormat="1" applyFont="1" applyFill="1" applyAlignment="1">
      <alignment horizontal="right" vertical="center"/>
    </xf>
    <xf numFmtId="164" fontId="3" fillId="4" borderId="4" xfId="0" applyFont="1" applyFill="1" applyBorder="1">
      <alignment vertical="center"/>
    </xf>
    <xf numFmtId="0" fontId="8" fillId="4" borderId="4" xfId="0" applyNumberFormat="1" applyFont="1" applyFill="1" applyBorder="1" applyAlignment="1">
      <alignment horizontal="center" vertical="center"/>
    </xf>
    <xf numFmtId="170" fontId="4" fillId="4" borderId="4" xfId="6" applyFill="1" applyBorder="1">
      <alignment vertical="center"/>
    </xf>
    <xf numFmtId="170" fontId="3" fillId="0" borderId="4" xfId="6" applyFont="1" applyBorder="1">
      <alignment vertical="center"/>
    </xf>
    <xf numFmtId="170" fontId="16" fillId="0" borderId="4" xfId="6" applyFont="1" applyBorder="1">
      <alignment vertical="center"/>
    </xf>
    <xf numFmtId="170" fontId="16" fillId="4" borderId="4" xfId="6" applyFont="1" applyFill="1" applyBorder="1">
      <alignment vertical="center"/>
    </xf>
    <xf numFmtId="169" fontId="8" fillId="4" borderId="4" xfId="2" applyNumberFormat="1" applyFont="1" applyFill="1" applyBorder="1" applyAlignment="1">
      <alignment horizontal="right" vertical="center"/>
    </xf>
    <xf numFmtId="0" fontId="8" fillId="4" borderId="0" xfId="0" applyNumberFormat="1" applyFont="1" applyFill="1" applyAlignment="1">
      <alignment horizontal="center" vertical="center"/>
    </xf>
    <xf numFmtId="170" fontId="3" fillId="0" borderId="5" xfId="6" applyFont="1" applyBorder="1">
      <alignment vertical="center"/>
    </xf>
    <xf numFmtId="169" fontId="3" fillId="0" borderId="0" xfId="2" applyNumberFormat="1" applyFont="1" applyFill="1" applyBorder="1" applyAlignment="1">
      <alignment horizontal="center" vertical="center"/>
    </xf>
    <xf numFmtId="164" fontId="18" fillId="4" borderId="0" xfId="5" applyFont="1" applyFill="1" applyAlignment="1">
      <alignment vertical="center"/>
    </xf>
    <xf numFmtId="164" fontId="18" fillId="4" borderId="4" xfId="5" applyFont="1" applyFill="1" applyBorder="1" applyAlignment="1">
      <alignment vertical="center"/>
    </xf>
    <xf numFmtId="169" fontId="18" fillId="4" borderId="4" xfId="2" applyNumberFormat="1" applyFont="1" applyFill="1" applyBorder="1">
      <alignment vertical="center"/>
    </xf>
    <xf numFmtId="169" fontId="18" fillId="0" borderId="4" xfId="2" applyNumberFormat="1" applyFont="1" applyFill="1" applyBorder="1">
      <alignment vertical="center"/>
    </xf>
    <xf numFmtId="169" fontId="8" fillId="0" borderId="4" xfId="2" applyNumberFormat="1" applyFont="1" applyFill="1" applyBorder="1">
      <alignment vertical="center"/>
    </xf>
    <xf numFmtId="169" fontId="22" fillId="0" borderId="4" xfId="2" applyNumberFormat="1" applyFont="1" applyFill="1" applyBorder="1">
      <alignment vertical="center"/>
    </xf>
    <xf numFmtId="169" fontId="22" fillId="4" borderId="4" xfId="2" applyNumberFormat="1" applyFont="1" applyFill="1" applyBorder="1">
      <alignment vertical="center"/>
    </xf>
    <xf numFmtId="164" fontId="4" fillId="4" borderId="4" xfId="5" applyFill="1" applyBorder="1" applyAlignment="1">
      <alignment vertical="center"/>
    </xf>
    <xf numFmtId="170" fontId="4" fillId="0" borderId="4" xfId="6" applyBorder="1">
      <alignment vertical="center"/>
    </xf>
    <xf numFmtId="164" fontId="17" fillId="4" borderId="0" xfId="12" applyFont="1" applyFill="1"/>
    <xf numFmtId="0" fontId="8" fillId="4" borderId="0" xfId="0" quotePrefix="1" applyNumberFormat="1" applyFont="1" applyFill="1" applyAlignment="1">
      <alignment horizontal="center" vertical="center"/>
    </xf>
    <xf numFmtId="164" fontId="4" fillId="4" borderId="0" xfId="5" applyFill="1" applyAlignment="1">
      <alignment vertical="center" wrapText="1"/>
    </xf>
    <xf numFmtId="164" fontId="4" fillId="4" borderId="0" xfId="0" applyFont="1" applyFill="1">
      <alignment vertical="center"/>
    </xf>
    <xf numFmtId="169" fontId="8" fillId="4" borderId="0" xfId="2" applyNumberFormat="1" applyFont="1" applyFill="1">
      <alignment vertical="center"/>
    </xf>
    <xf numFmtId="169" fontId="8" fillId="0" borderId="0" xfId="2" applyNumberFormat="1" applyFont="1" applyFill="1">
      <alignment vertical="center"/>
    </xf>
    <xf numFmtId="169" fontId="22" fillId="0" borderId="0" xfId="2" applyNumberFormat="1" applyFont="1" applyFill="1">
      <alignment vertical="center"/>
    </xf>
    <xf numFmtId="169" fontId="22" fillId="4" borderId="0" xfId="2" applyNumberFormat="1" applyFont="1" applyFill="1">
      <alignment vertical="center"/>
    </xf>
    <xf numFmtId="164" fontId="5" fillId="4" borderId="0" xfId="0" applyFont="1" applyFill="1">
      <alignment vertical="center"/>
    </xf>
    <xf numFmtId="164" fontId="3" fillId="4" borderId="0" xfId="12" applyFont="1" applyFill="1"/>
    <xf numFmtId="170" fontId="5" fillId="4" borderId="0" xfId="6" applyFont="1" applyFill="1">
      <alignment vertical="center"/>
    </xf>
    <xf numFmtId="169" fontId="8" fillId="4" borderId="0" xfId="5" applyNumberFormat="1" applyFont="1" applyFill="1" applyAlignment="1">
      <alignment vertical="center"/>
    </xf>
    <xf numFmtId="169" fontId="22" fillId="0" borderId="0" xfId="5" applyNumberFormat="1" applyFont="1" applyAlignment="1">
      <alignment vertical="center"/>
    </xf>
    <xf numFmtId="169" fontId="22" fillId="4" borderId="0" xfId="5" applyNumberFormat="1" applyFont="1" applyFill="1" applyAlignment="1">
      <alignment horizontal="right" vertical="center"/>
    </xf>
    <xf numFmtId="170" fontId="3" fillId="4" borderId="0" xfId="6" applyFont="1" applyFill="1">
      <alignment vertical="center"/>
    </xf>
    <xf numFmtId="164" fontId="4" fillId="4" borderId="0" xfId="12" applyFont="1" applyFill="1"/>
    <xf numFmtId="169" fontId="3" fillId="0" borderId="0" xfId="2" applyNumberFormat="1" applyFont="1" applyFill="1">
      <alignment vertical="center"/>
    </xf>
    <xf numFmtId="169" fontId="4" fillId="0" borderId="0" xfId="2" applyNumberFormat="1" applyFont="1" applyFill="1">
      <alignment vertical="center"/>
    </xf>
    <xf numFmtId="164" fontId="15" fillId="4" borderId="0" xfId="0" applyFont="1" applyFill="1">
      <alignment vertical="center"/>
    </xf>
    <xf numFmtId="169" fontId="3" fillId="4" borderId="0" xfId="2" applyNumberFormat="1" applyFont="1" applyFill="1">
      <alignment vertical="center"/>
    </xf>
    <xf numFmtId="0" fontId="9" fillId="0" borderId="3" xfId="1" applyNumberFormat="1" applyFont="1" applyFill="1" applyBorder="1" applyAlignment="1">
      <alignment horizontal="center" vertical="center" wrapText="1"/>
    </xf>
    <xf numFmtId="0" fontId="14" fillId="0" borderId="3" xfId="1" applyNumberFormat="1" applyFont="1" applyFill="1" applyBorder="1" applyAlignment="1">
      <alignment horizontal="center" vertical="center" wrapText="1"/>
    </xf>
    <xf numFmtId="0" fontId="14" fillId="0" borderId="3" xfId="1" applyNumberFormat="1" applyFont="1" applyFill="1" applyBorder="1" applyAlignment="1">
      <alignment horizontal="center" vertical="center"/>
    </xf>
    <xf numFmtId="170" fontId="3" fillId="4" borderId="0" xfId="0" applyNumberFormat="1" applyFont="1" applyFill="1">
      <alignment vertical="center"/>
    </xf>
    <xf numFmtId="170" fontId="16" fillId="0" borderId="0" xfId="0" applyNumberFormat="1" applyFont="1">
      <alignment vertical="center"/>
    </xf>
    <xf numFmtId="170" fontId="16" fillId="4" borderId="0" xfId="0" applyNumberFormat="1" applyFont="1" applyFill="1">
      <alignment vertical="center"/>
    </xf>
    <xf numFmtId="164" fontId="26" fillId="4" borderId="0" xfId="12" applyFont="1" applyFill="1"/>
    <xf numFmtId="169" fontId="22" fillId="4" borderId="0" xfId="5" applyNumberFormat="1" applyFont="1" applyFill="1" applyAlignment="1">
      <alignment vertical="center"/>
    </xf>
    <xf numFmtId="9" fontId="3" fillId="4" borderId="0" xfId="2" applyFont="1" applyFill="1">
      <alignment vertical="center"/>
    </xf>
    <xf numFmtId="10" fontId="16" fillId="0" borderId="0" xfId="2" applyNumberFormat="1" applyFont="1" applyFill="1">
      <alignment vertical="center"/>
    </xf>
    <xf numFmtId="10" fontId="3" fillId="0" borderId="0" xfId="2" applyNumberFormat="1" applyFont="1" applyFill="1">
      <alignment vertical="center"/>
    </xf>
    <xf numFmtId="0" fontId="9" fillId="0" borderId="3" xfId="1" applyNumberFormat="1" applyFont="1" applyFill="1" applyBorder="1" applyAlignment="1">
      <alignment horizontal="center" vertical="center"/>
    </xf>
    <xf numFmtId="164" fontId="15" fillId="0" borderId="0" xfId="0" applyFont="1" applyAlignment="1">
      <alignment horizontal="right" vertical="center" wrapText="1"/>
    </xf>
    <xf numFmtId="164" fontId="9" fillId="0" borderId="0" xfId="0" applyFont="1">
      <alignment vertical="center"/>
    </xf>
    <xf numFmtId="170" fontId="14" fillId="0" borderId="0" xfId="0" applyNumberFormat="1" applyFont="1">
      <alignment vertical="center"/>
    </xf>
    <xf numFmtId="169" fontId="9" fillId="0" borderId="0" xfId="2" applyNumberFormat="1" applyFont="1" applyFill="1" applyBorder="1" applyAlignment="1">
      <alignment horizontal="center" vertical="center"/>
    </xf>
    <xf numFmtId="169" fontId="8" fillId="0" borderId="0" xfId="2" applyNumberFormat="1" applyFont="1" applyFill="1" applyAlignment="1">
      <alignment horizontal="right" vertical="center"/>
    </xf>
    <xf numFmtId="164" fontId="18" fillId="0" borderId="0" xfId="5" applyFont="1" applyAlignment="1">
      <alignment vertical="center"/>
    </xf>
    <xf numFmtId="169" fontId="8" fillId="0" borderId="0" xfId="2" applyNumberFormat="1" applyFont="1">
      <alignment vertical="center"/>
    </xf>
    <xf numFmtId="170" fontId="14" fillId="0" borderId="0" xfId="6" applyFont="1">
      <alignment vertical="center"/>
    </xf>
    <xf numFmtId="169" fontId="9" fillId="0" borderId="0" xfId="2" applyNumberFormat="1" applyFont="1" applyFill="1" applyAlignment="1">
      <alignment horizontal="center" vertical="center"/>
    </xf>
    <xf numFmtId="164" fontId="3" fillId="0" borderId="0" xfId="0" quotePrefix="1" applyFont="1">
      <alignment vertical="center"/>
    </xf>
    <xf numFmtId="164" fontId="9" fillId="0" borderId="0" xfId="0" quotePrefix="1" applyFont="1">
      <alignment vertical="center"/>
    </xf>
    <xf numFmtId="0" fontId="15" fillId="0" borderId="0" xfId="0" applyNumberFormat="1" applyFont="1" applyAlignment="1">
      <alignment horizontal="center" vertical="center"/>
    </xf>
    <xf numFmtId="169" fontId="22" fillId="0" borderId="0" xfId="2" applyNumberFormat="1" applyFont="1">
      <alignment vertical="center"/>
    </xf>
    <xf numFmtId="164" fontId="21" fillId="0" borderId="0" xfId="0" applyFont="1">
      <alignment vertical="center"/>
    </xf>
    <xf numFmtId="170" fontId="19" fillId="0" borderId="0" xfId="0" applyNumberFormat="1" applyFont="1">
      <alignment vertical="center"/>
    </xf>
    <xf numFmtId="164" fontId="9" fillId="4" borderId="0" xfId="0" applyFont="1" applyFill="1">
      <alignment vertical="center"/>
    </xf>
    <xf numFmtId="164" fontId="27" fillId="4" borderId="0" xfId="0" applyFont="1" applyFill="1">
      <alignment vertical="center"/>
    </xf>
    <xf numFmtId="0" fontId="28" fillId="0" borderId="0" xfId="0" applyNumberFormat="1" applyFont="1" applyAlignment="1">
      <alignment horizontal="center" vertical="center"/>
    </xf>
    <xf numFmtId="170" fontId="27" fillId="0" borderId="0" xfId="0" applyNumberFormat="1" applyFont="1">
      <alignment vertical="center"/>
    </xf>
    <xf numFmtId="170" fontId="27" fillId="0" borderId="0" xfId="6" applyFont="1">
      <alignment vertical="center"/>
    </xf>
    <xf numFmtId="164" fontId="28" fillId="4" borderId="0" xfId="5" applyFont="1" applyFill="1" applyAlignment="1">
      <alignment vertical="center"/>
    </xf>
    <xf numFmtId="169" fontId="28" fillId="0" borderId="0" xfId="2" applyNumberFormat="1" applyFont="1" applyFill="1">
      <alignment vertical="center"/>
    </xf>
    <xf numFmtId="164" fontId="20" fillId="4" borderId="0" xfId="5" applyFont="1" applyFill="1" applyAlignment="1">
      <alignment vertical="center"/>
    </xf>
    <xf numFmtId="164" fontId="27" fillId="4" borderId="0" xfId="5" applyFont="1" applyFill="1" applyAlignment="1">
      <alignment vertical="center"/>
    </xf>
    <xf numFmtId="165" fontId="3" fillId="0" borderId="0" xfId="1" applyFont="1" applyFill="1">
      <alignment vertical="center"/>
    </xf>
    <xf numFmtId="171" fontId="3" fillId="0" borderId="0" xfId="1" applyNumberFormat="1" applyFont="1" applyFill="1">
      <alignment vertical="center"/>
    </xf>
    <xf numFmtId="165" fontId="16" fillId="0" borderId="0" xfId="1" applyFont="1" applyFill="1">
      <alignment vertical="center"/>
    </xf>
    <xf numFmtId="165" fontId="16" fillId="6" borderId="0" xfId="1" applyFont="1" applyFill="1">
      <alignment vertical="center"/>
    </xf>
    <xf numFmtId="165" fontId="3" fillId="6" borderId="0" xfId="1" applyFont="1" applyFill="1">
      <alignment vertical="center"/>
    </xf>
    <xf numFmtId="171" fontId="3" fillId="0" borderId="0" xfId="1" applyNumberFormat="1" applyFont="1" applyFill="1" applyBorder="1">
      <alignment vertical="center"/>
    </xf>
    <xf numFmtId="170" fontId="27" fillId="4" borderId="0" xfId="0" applyNumberFormat="1" applyFont="1" applyFill="1">
      <alignment vertical="center"/>
    </xf>
    <xf numFmtId="170" fontId="9" fillId="4" borderId="0" xfId="0" applyNumberFormat="1" applyFont="1" applyFill="1">
      <alignment vertical="center"/>
    </xf>
    <xf numFmtId="170" fontId="14" fillId="4" borderId="0" xfId="0" applyNumberFormat="1" applyFont="1" applyFill="1">
      <alignment vertical="center"/>
    </xf>
    <xf numFmtId="169" fontId="3" fillId="0" borderId="0" xfId="2" applyNumberFormat="1" applyFont="1">
      <alignment vertical="center"/>
    </xf>
    <xf numFmtId="169" fontId="16" fillId="0" borderId="0" xfId="2" applyNumberFormat="1" applyFont="1">
      <alignment vertical="center"/>
    </xf>
    <xf numFmtId="164" fontId="15" fillId="0" borderId="0" xfId="0" applyFont="1">
      <alignment vertical="center"/>
    </xf>
    <xf numFmtId="164" fontId="10" fillId="0" borderId="0" xfId="5" applyFont="1" applyAlignment="1">
      <alignment vertical="center"/>
    </xf>
    <xf numFmtId="169" fontId="18" fillId="0" borderId="0" xfId="2" applyNumberFormat="1" applyFont="1" applyFill="1" applyBorder="1" applyAlignment="1">
      <alignment horizontal="center" vertical="center"/>
    </xf>
    <xf numFmtId="169" fontId="8" fillId="0" borderId="0" xfId="2" applyNumberFormat="1" applyFont="1" applyFill="1" applyBorder="1" applyAlignment="1">
      <alignment horizontal="center" vertical="center"/>
    </xf>
    <xf numFmtId="169" fontId="22" fillId="0" borderId="0" xfId="2" applyNumberFormat="1" applyFont="1" applyFill="1" applyBorder="1" applyAlignment="1">
      <alignment horizontal="center" vertical="center"/>
    </xf>
    <xf numFmtId="169" fontId="16" fillId="0" borderId="0" xfId="0" applyNumberFormat="1" applyFont="1">
      <alignment vertical="center"/>
    </xf>
    <xf numFmtId="164" fontId="10" fillId="4" borderId="0" xfId="5" applyFont="1" applyFill="1" applyAlignment="1">
      <alignment vertical="center"/>
    </xf>
    <xf numFmtId="0" fontId="29" fillId="0" borderId="0" xfId="5" applyNumberFormat="1" applyFont="1" applyAlignment="1">
      <alignment horizontal="center" vertical="center"/>
    </xf>
    <xf numFmtId="170" fontId="30" fillId="0" borderId="0" xfId="0" applyNumberFormat="1" applyFont="1">
      <alignment vertical="center"/>
    </xf>
    <xf numFmtId="170" fontId="31" fillId="0" borderId="0" xfId="0" applyNumberFormat="1" applyFont="1">
      <alignment vertical="center"/>
    </xf>
    <xf numFmtId="164" fontId="10" fillId="0" borderId="0" xfId="0" applyFont="1">
      <alignment vertical="center"/>
    </xf>
    <xf numFmtId="164" fontId="10" fillId="0" borderId="0" xfId="0" applyFont="1" applyAlignment="1">
      <alignment horizontal="right" vertical="center"/>
    </xf>
    <xf numFmtId="164" fontId="9" fillId="0" borderId="0" xfId="0" applyFont="1" applyAlignment="1">
      <alignment vertical="center" wrapText="1"/>
    </xf>
    <xf numFmtId="164" fontId="20" fillId="0" borderId="0" xfId="5" applyFont="1" applyAlignment="1">
      <alignment vertical="center" wrapText="1"/>
    </xf>
    <xf numFmtId="164" fontId="9" fillId="8" borderId="0" xfId="5" applyFont="1" applyFill="1" applyAlignment="1">
      <alignment vertical="center"/>
    </xf>
    <xf numFmtId="164" fontId="11" fillId="8" borderId="0" xfId="5" applyFont="1" applyFill="1" applyAlignment="1">
      <alignment vertical="center"/>
    </xf>
    <xf numFmtId="0" fontId="15" fillId="8" borderId="0" xfId="5" applyNumberFormat="1" applyFont="1" applyFill="1" applyAlignment="1">
      <alignment horizontal="center" vertical="center"/>
    </xf>
    <xf numFmtId="164" fontId="3" fillId="8" borderId="0" xfId="0" applyFont="1" applyFill="1">
      <alignment vertical="center"/>
    </xf>
    <xf numFmtId="164" fontId="16" fillId="8" borderId="0" xfId="0" applyFont="1" applyFill="1">
      <alignment vertical="center"/>
    </xf>
    <xf numFmtId="164" fontId="3" fillId="8" borderId="0" xfId="0" applyFont="1" applyFill="1" applyAlignment="1">
      <alignment horizontal="right" vertical="center"/>
    </xf>
  </cellXfs>
  <cellStyles count="13">
    <cellStyle name="Comma" xfId="1" builtinId="3"/>
    <cellStyle name="Normal" xfId="0" builtinId="0"/>
    <cellStyle name="Normal 2" xfId="7" xr:uid="{98B94789-3400-4246-966B-ABBB18E1744B}"/>
    <cellStyle name="Normal 8" xfId="12" xr:uid="{931134C0-DA8A-4ECA-9A3D-93557CC118A2}"/>
    <cellStyle name="Note 2" xfId="10" xr:uid="{D2E8CEA8-6083-4774-BC73-69B5B146FCEA}"/>
    <cellStyle name="Percent" xfId="2" builtinId="5"/>
    <cellStyle name="thousand-K" xfId="6" xr:uid="{6149D5CC-D462-4C88-8E48-D70C27186AFC}"/>
    <cellStyle name="thousand-K-blue" xfId="4" xr:uid="{C0C1F794-EA6B-495F-B39C-F3B0CB709874}"/>
    <cellStyle name="千为单位" xfId="3" xr:uid="{63006B13-34EC-4CC6-AEA2-37E705BED056}"/>
    <cellStyle name="常规 2" xfId="5" xr:uid="{E742E39C-F8BC-4C88-802E-F33F351D4EB0}"/>
    <cellStyle name="注释 2" xfId="9" xr:uid="{6A8E1E25-D0EE-4506-B271-823DB69B84B6}"/>
    <cellStyle name="注释 3" xfId="11" xr:uid="{C7446FF4-3389-4D5A-9303-13CD44E1F996}"/>
    <cellStyle name="百分比 3" xfId="8" xr:uid="{7B1250DA-E9B8-42B6-8E76-FCC92D251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an%20Fu\Desktop\&#25307;&#38134;&#22269;&#38469;\Sponsor%20Deal\Project%20Bucks\F.%20DD%20(Financial)\Model\QC%20Pavilion_Model_20200225%20v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1\AppData\Local\Microsoft\Windows\INetCache\Content.Outlook\DWF4IQKI\Project%20Bucks_Financial%20Model_v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quest (2)"/>
      <sheetName val="Cover"/>
      <sheetName val="IS"/>
      <sheetName val="BS"/>
      <sheetName val="CS"/>
      <sheetName val="PFM-CF"/>
      <sheetName val="PFM-IS"/>
      <sheetName val="PFM-IS(notes)"/>
      <sheetName val="PFM-CF(monthly)"/>
      <sheetName val="Sensitivity"/>
      <sheetName val="Backup&gt;&gt;"/>
      <sheetName val="Rev buildup"/>
      <sheetName val="CS buildup"/>
      <sheetName val="DCF"/>
      <sheetName val="Cost &amp; Exp"/>
      <sheetName val="Debt"/>
      <sheetName val="Lease"/>
      <sheetName val="CAPEX &amp; WC"/>
      <sheetName val="Sheet1"/>
      <sheetName val="NTA"/>
      <sheetName val="M104-16ESTIMATE LISTING EXP."/>
      <sheetName val="Request"/>
      <sheetName val="Request 2"/>
    </sheetNames>
    <sheetDataSet>
      <sheetData sheetId="0" refreshError="1"/>
      <sheetData sheetId="1">
        <row r="18">
          <cell r="F18" t="str">
            <v>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 (2)"/>
      <sheetName val="Cover"/>
      <sheetName val="UE Analysis"/>
      <sheetName val="Cash Burn &amp; Breakeven"/>
      <sheetName val="Sensitivity"/>
      <sheetName val="Operating Data-PFM"/>
      <sheetName val="CFS-PFM"/>
      <sheetName val="IS"/>
      <sheetName val="CFS"/>
      <sheetName val="BS"/>
      <sheetName val="IS-PFM"/>
      <sheetName val="Buildup&gt;&gt;"/>
      <sheetName val="Revenue"/>
      <sheetName val="COGs&amp;Expense"/>
      <sheetName val="CAPEX&amp;WC"/>
      <sheetName val="Cash&amp;Debt"/>
      <sheetName val="Offer Stat"/>
    </sheetNames>
    <sheetDataSet>
      <sheetData sheetId="0"/>
      <sheetData sheetId="1"/>
      <sheetData sheetId="2">
        <row r="481">
          <cell r="I481">
            <v>-97510000</v>
          </cell>
        </row>
      </sheetData>
      <sheetData sheetId="3"/>
      <sheetData sheetId="4"/>
      <sheetData sheetId="5"/>
      <sheetData sheetId="6"/>
      <sheetData sheetId="7">
        <row r="12">
          <cell r="DD12">
            <v>52032419</v>
          </cell>
          <cell r="DE12">
            <v>52032419</v>
          </cell>
        </row>
        <row r="13">
          <cell r="DD13">
            <v>101558506.5</v>
          </cell>
          <cell r="DE13">
            <v>101558506.5</v>
          </cell>
        </row>
        <row r="14">
          <cell r="DD14">
            <v>15194218.5</v>
          </cell>
          <cell r="DE14">
            <v>15194218.5</v>
          </cell>
        </row>
        <row r="15">
          <cell r="DD15">
            <v>56004414.5</v>
          </cell>
          <cell r="DE15">
            <v>56004414.5</v>
          </cell>
        </row>
        <row r="16">
          <cell r="DD16">
            <v>49713433</v>
          </cell>
          <cell r="DE16">
            <v>49713433</v>
          </cell>
        </row>
        <row r="17">
          <cell r="DD17">
            <v>46161269.5</v>
          </cell>
          <cell r="DE17">
            <v>46161269.5</v>
          </cell>
        </row>
        <row r="19">
          <cell r="I19">
            <v>584611546.38777161</v>
          </cell>
          <cell r="J19">
            <v>1275589004.1775272</v>
          </cell>
          <cell r="K19">
            <v>2228563065.7699823</v>
          </cell>
          <cell r="L19">
            <v>3678689837.3592615</v>
          </cell>
          <cell r="M19">
            <v>4870363339.8656273</v>
          </cell>
          <cell r="N19">
            <v>6691159154.584693</v>
          </cell>
          <cell r="O19">
            <v>8810725750.0300903</v>
          </cell>
          <cell r="P19">
            <v>11045601067.536316</v>
          </cell>
          <cell r="Q19">
            <v>13768401297.384609</v>
          </cell>
          <cell r="AJ19">
            <v>987407000</v>
          </cell>
          <cell r="DD19">
            <v>329550792.5</v>
          </cell>
          <cell r="DE19">
            <v>329550792.5</v>
          </cell>
        </row>
        <row r="30">
          <cell r="I30">
            <v>-344372780.62684274</v>
          </cell>
          <cell r="J30">
            <v>-805635315.90689898</v>
          </cell>
          <cell r="K30">
            <v>-1462369665.7699819</v>
          </cell>
          <cell r="L30">
            <v>-2516379041.111167</v>
          </cell>
          <cell r="M30">
            <v>-3283794744.0931735</v>
          </cell>
          <cell r="N30">
            <v>-4463723361.5690947</v>
          </cell>
          <cell r="O30">
            <v>-5870801338.4414206</v>
          </cell>
          <cell r="P30">
            <v>-7337644327.6292362</v>
          </cell>
          <cell r="Q30">
            <v>-9048476869.6995049</v>
          </cell>
          <cell r="AJ30">
            <v>-652986000.00000012</v>
          </cell>
          <cell r="DD30">
            <v>-220506407.5</v>
          </cell>
          <cell r="DE30">
            <v>-220506407.5</v>
          </cell>
        </row>
        <row r="32">
          <cell r="M32">
            <v>1586568595.7724538</v>
          </cell>
          <cell r="N32">
            <v>2227435793.0155983</v>
          </cell>
          <cell r="O32">
            <v>2939924411.5886698</v>
          </cell>
          <cell r="P32">
            <v>3707956739.9070797</v>
          </cell>
          <cell r="Q32">
            <v>4719924427.6851044</v>
          </cell>
        </row>
        <row r="60">
          <cell r="I60">
            <v>-97510000</v>
          </cell>
          <cell r="J60">
            <v>-199676000</v>
          </cell>
          <cell r="K60">
            <v>-283178000</v>
          </cell>
          <cell r="L60">
            <v>-412279000</v>
          </cell>
          <cell r="M60">
            <v>-481844126.42075318</v>
          </cell>
          <cell r="N60">
            <v>-641227558.72569823</v>
          </cell>
          <cell r="O60">
            <v>-785362044.14563346</v>
          </cell>
          <cell r="P60">
            <v>-874581749.44794416</v>
          </cell>
          <cell r="Q60">
            <v>-1040567101.0248524</v>
          </cell>
          <cell r="AJ60">
            <v>-112374000</v>
          </cell>
          <cell r="DD60">
            <v>-32963992</v>
          </cell>
          <cell r="DE60">
            <v>-31853193</v>
          </cell>
        </row>
        <row r="61">
          <cell r="I61">
            <v>-140933767.89571142</v>
          </cell>
          <cell r="J61">
            <v>-278464273.40158814</v>
          </cell>
          <cell r="K61">
            <v>-441310162.08876705</v>
          </cell>
          <cell r="L61">
            <v>-834783000</v>
          </cell>
          <cell r="M61">
            <v>-1020018894.1305654</v>
          </cell>
          <cell r="N61">
            <v>-1369625948.4001622</v>
          </cell>
          <cell r="O61">
            <v>-1670027359.2341747</v>
          </cell>
          <cell r="P61">
            <v>-1953521440.5929437</v>
          </cell>
          <cell r="Q61">
            <v>-2279616933.6164541</v>
          </cell>
          <cell r="AJ61">
            <v>-208767545.76160565</v>
          </cell>
          <cell r="DD61">
            <v>-63198892.921673521</v>
          </cell>
          <cell r="DE61">
            <v>-58888622.921673521</v>
          </cell>
        </row>
        <row r="62">
          <cell r="I62">
            <v>-31393110.23</v>
          </cell>
          <cell r="J62">
            <v>-52362930.600000001</v>
          </cell>
          <cell r="K62">
            <v>-82070987.329999998</v>
          </cell>
          <cell r="L62">
            <v>-96160999.999999985</v>
          </cell>
          <cell r="M62">
            <v>-116840997.13150966</v>
          </cell>
          <cell r="N62">
            <v>-155839671.60024551</v>
          </cell>
          <cell r="O62">
            <v>-206546759.77231684</v>
          </cell>
          <cell r="P62">
            <v>-242829577.46365914</v>
          </cell>
          <cell r="Q62">
            <v>-294169533.82738614</v>
          </cell>
          <cell r="AJ62">
            <v>-22641455.240557153</v>
          </cell>
          <cell r="DD62">
            <v>-6495826.91427329</v>
          </cell>
          <cell r="DE62">
            <v>-5982219.91427329</v>
          </cell>
        </row>
        <row r="63">
          <cell r="I63">
            <v>-36689184.913872227</v>
          </cell>
          <cell r="J63">
            <v>-57900045.090026692</v>
          </cell>
          <cell r="K63">
            <v>-120968236.83148137</v>
          </cell>
          <cell r="L63">
            <v>-481256046.06373131</v>
          </cell>
          <cell r="M63">
            <v>-356026523.57561463</v>
          </cell>
          <cell r="N63">
            <v>-317443074.2085104</v>
          </cell>
          <cell r="O63">
            <v>-321851409.95156735</v>
          </cell>
          <cell r="P63">
            <v>-334475779.87201339</v>
          </cell>
          <cell r="Q63">
            <v>-382343271.85022432</v>
          </cell>
          <cell r="AJ63">
            <v>-100692501.2463991</v>
          </cell>
          <cell r="DD63">
            <v>-35520632.918036714</v>
          </cell>
          <cell r="DE63">
            <v>-28265897.918036718</v>
          </cell>
        </row>
        <row r="71">
          <cell r="I71">
            <v>-33620000</v>
          </cell>
          <cell r="J71">
            <v>-150685000</v>
          </cell>
          <cell r="K71">
            <v>-754591000</v>
          </cell>
          <cell r="L71">
            <v>-912201000</v>
          </cell>
          <cell r="M71">
            <v>-873612365.1875267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AJ71">
            <v>-280615000</v>
          </cell>
          <cell r="DD71">
            <v>0</v>
          </cell>
          <cell r="DE71">
            <v>0</v>
          </cell>
        </row>
        <row r="72">
          <cell r="I72">
            <v>3095000</v>
          </cell>
          <cell r="J72">
            <v>4176000</v>
          </cell>
          <cell r="K72">
            <v>11049000</v>
          </cell>
          <cell r="L72">
            <v>27983000</v>
          </cell>
          <cell r="M72">
            <v>-1289173.0854126478</v>
          </cell>
          <cell r="N72">
            <v>2183012.0570216812</v>
          </cell>
          <cell r="O72">
            <v>2874527.4322533868</v>
          </cell>
          <cell r="P72">
            <v>3603662.6465478176</v>
          </cell>
          <cell r="Q72">
            <v>4491984.9227482788</v>
          </cell>
          <cell r="AJ72">
            <v>-2556000</v>
          </cell>
          <cell r="DD72">
            <v>8124087</v>
          </cell>
          <cell r="DE72">
            <v>1277981</v>
          </cell>
        </row>
        <row r="73">
          <cell r="I73">
            <v>4074000</v>
          </cell>
          <cell r="J73">
            <v>5145000</v>
          </cell>
          <cell r="K73">
            <v>16230000</v>
          </cell>
          <cell r="L73">
            <v>15905000</v>
          </cell>
          <cell r="M73">
            <v>15674521.508861892</v>
          </cell>
          <cell r="N73">
            <v>12292598.439670797</v>
          </cell>
          <cell r="O73">
            <v>13533107.896129437</v>
          </cell>
          <cell r="P73">
            <v>15949125.256202169</v>
          </cell>
          <cell r="Q73">
            <v>19781005.727220662</v>
          </cell>
          <cell r="AJ73">
            <v>4487000</v>
          </cell>
          <cell r="DD73">
            <v>1285213</v>
          </cell>
          <cell r="DE73">
            <v>5307909</v>
          </cell>
        </row>
        <row r="74">
          <cell r="I74">
            <v>-3797000</v>
          </cell>
          <cell r="J74">
            <v>-5571000</v>
          </cell>
          <cell r="K74">
            <v>-6061000</v>
          </cell>
          <cell r="L74">
            <v>-17776000</v>
          </cell>
          <cell r="M74">
            <v>-8490152.0551114976</v>
          </cell>
          <cell r="N74">
            <v>-11186292.717974395</v>
          </cell>
          <cell r="O74">
            <v>-14944170.961044878</v>
          </cell>
          <cell r="P74">
            <v>-19842033.875551034</v>
          </cell>
          <cell r="Q74">
            <v>-25669191.269772381</v>
          </cell>
          <cell r="AJ74">
            <v>-1952000</v>
          </cell>
          <cell r="DD74">
            <v>-684901.0338147271</v>
          </cell>
          <cell r="DE74">
            <v>-684901.0338147271</v>
          </cell>
        </row>
        <row r="75">
          <cell r="I75">
            <v>0</v>
          </cell>
          <cell r="J75">
            <v>-91000</v>
          </cell>
          <cell r="K75">
            <v>-256000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AJ75">
            <v>0</v>
          </cell>
          <cell r="DD75">
            <v>0</v>
          </cell>
          <cell r="DE75">
            <v>0</v>
          </cell>
        </row>
        <row r="76">
          <cell r="I76">
            <v>-214000</v>
          </cell>
          <cell r="J76">
            <v>-221000</v>
          </cell>
          <cell r="K76">
            <v>-3153000</v>
          </cell>
          <cell r="L76">
            <v>-265000</v>
          </cell>
          <cell r="M76">
            <v>-2320070.3385820119</v>
          </cell>
          <cell r="N76">
            <v>-924860.45387807209</v>
          </cell>
          <cell r="O76">
            <v>-2021093.0147752073</v>
          </cell>
          <cell r="P76">
            <v>-1845436.9936953429</v>
          </cell>
          <cell r="Q76">
            <v>-2664014.5713665001</v>
          </cell>
          <cell r="AJ76">
            <v>-1116000</v>
          </cell>
          <cell r="DD76">
            <v>231939.92911096383</v>
          </cell>
          <cell r="DE76">
            <v>231939.92911096383</v>
          </cell>
        </row>
        <row r="77">
          <cell r="I77">
            <v>0</v>
          </cell>
          <cell r="J77">
            <v>0</v>
          </cell>
          <cell r="K77">
            <v>-2771000</v>
          </cell>
          <cell r="L77">
            <v>-33337000</v>
          </cell>
          <cell r="M77">
            <v>-24609284.770000003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AJ77">
            <v>-10280000</v>
          </cell>
          <cell r="DD77">
            <v>-4776428.2566666678</v>
          </cell>
          <cell r="DE77">
            <v>-4776428.2566666678</v>
          </cell>
        </row>
        <row r="81">
          <cell r="I81">
            <v>-6423000</v>
          </cell>
          <cell r="J81">
            <v>-8236000</v>
          </cell>
          <cell r="K81">
            <v>-18793000</v>
          </cell>
          <cell r="L81">
            <v>-17115000</v>
          </cell>
          <cell r="M81">
            <v>-12051289.32413487</v>
          </cell>
          <cell r="N81">
            <v>-2843899.8309128266</v>
          </cell>
          <cell r="O81">
            <v>-5167782.0253394572</v>
          </cell>
          <cell r="P81">
            <v>-75103374.324989825</v>
          </cell>
          <cell r="Q81">
            <v>-179791841.07676858</v>
          </cell>
          <cell r="AJ81">
            <v>-2329000</v>
          </cell>
          <cell r="DD81">
            <v>-354438.346748396</v>
          </cell>
          <cell r="DE81">
            <v>-354438.346748396</v>
          </cell>
        </row>
      </sheetData>
      <sheetData sheetId="8">
        <row r="12">
          <cell r="I12">
            <v>-96749297.278654814</v>
          </cell>
        </row>
        <row r="24">
          <cell r="I24">
            <v>0</v>
          </cell>
          <cell r="J24">
            <v>0</v>
          </cell>
          <cell r="K24">
            <v>13064000</v>
          </cell>
          <cell r="L24">
            <v>323910641.12574989</v>
          </cell>
          <cell r="M24">
            <v>247170445.51585186</v>
          </cell>
          <cell r="N24">
            <v>108224296.96387945</v>
          </cell>
          <cell r="O24">
            <v>49081896.346480817</v>
          </cell>
          <cell r="P24">
            <v>7661460.3975987053</v>
          </cell>
          <cell r="Q24">
            <v>0</v>
          </cell>
          <cell r="AJ24">
            <v>69418498.730000004</v>
          </cell>
        </row>
      </sheetData>
      <sheetData sheetId="9"/>
      <sheetData sheetId="10"/>
      <sheetData sheetId="11"/>
      <sheetData sheetId="12">
        <row r="13">
          <cell r="I13">
            <v>5100271</v>
          </cell>
          <cell r="AK13">
            <v>2268286.9815672804</v>
          </cell>
          <cell r="AL13">
            <v>3720398.4</v>
          </cell>
          <cell r="AM13">
            <v>4772350.8</v>
          </cell>
        </row>
        <row r="15">
          <cell r="AK15">
            <v>6022906.0184327187</v>
          </cell>
          <cell r="AL15">
            <v>9108561.5999999996</v>
          </cell>
          <cell r="AM15">
            <v>11135485.199999999</v>
          </cell>
        </row>
        <row r="17">
          <cell r="AK17">
            <v>320222</v>
          </cell>
          <cell r="AL17">
            <v>350436.15236665186</v>
          </cell>
          <cell r="AM17">
            <v>388203.41254207166</v>
          </cell>
        </row>
        <row r="19">
          <cell r="AK19">
            <v>4208066</v>
          </cell>
          <cell r="AL19">
            <v>5260082.5</v>
          </cell>
          <cell r="AM19">
            <v>6575103.125</v>
          </cell>
        </row>
        <row r="39">
          <cell r="AJ39">
            <v>157603257.44999999</v>
          </cell>
          <cell r="DD39">
            <v>52032419</v>
          </cell>
          <cell r="DE39">
            <v>52032419</v>
          </cell>
        </row>
        <row r="42">
          <cell r="AJ42">
            <v>291205751.41057837</v>
          </cell>
          <cell r="DD42">
            <v>101558506.5</v>
          </cell>
          <cell r="DE42">
            <v>101558506.5</v>
          </cell>
        </row>
        <row r="45">
          <cell r="AJ45">
            <v>37344927.979999997</v>
          </cell>
          <cell r="DD45">
            <v>15194218.5</v>
          </cell>
          <cell r="DE45">
            <v>15194218.5</v>
          </cell>
        </row>
        <row r="48">
          <cell r="AJ48">
            <v>226299372.36942118</v>
          </cell>
          <cell r="DD48">
            <v>56004414.5</v>
          </cell>
          <cell r="DE48">
            <v>56004414.5</v>
          </cell>
        </row>
        <row r="51">
          <cell r="DD51">
            <v>49713433</v>
          </cell>
          <cell r="DE51">
            <v>49713433</v>
          </cell>
        </row>
        <row r="54">
          <cell r="DD54">
            <v>46161269.5</v>
          </cell>
          <cell r="DE54">
            <v>46161269.5</v>
          </cell>
        </row>
        <row r="57">
          <cell r="DD57">
            <v>8886531.5</v>
          </cell>
          <cell r="DE57">
            <v>8886531.5</v>
          </cell>
        </row>
      </sheetData>
      <sheetData sheetId="13">
        <row r="17">
          <cell r="AF17">
            <v>723997</v>
          </cell>
        </row>
        <row r="21">
          <cell r="I21">
            <v>190612375.98126066</v>
          </cell>
          <cell r="J21">
            <v>370680474.33263826</v>
          </cell>
          <cell r="K21">
            <v>542841503.96363187</v>
          </cell>
          <cell r="L21">
            <v>624372750.04999685</v>
          </cell>
          <cell r="M21">
            <v>802243271.27660441</v>
          </cell>
          <cell r="N21">
            <v>1103946985.7230501</v>
          </cell>
          <cell r="O21">
            <v>1533160979.718868</v>
          </cell>
          <cell r="P21">
            <v>1910113597.2243118</v>
          </cell>
          <cell r="Q21">
            <v>2315735851.4088492</v>
          </cell>
          <cell r="AJ21">
            <v>157603257.44999999</v>
          </cell>
        </row>
        <row r="22">
          <cell r="I22">
            <v>105472402.44455436</v>
          </cell>
          <cell r="J22">
            <v>319999709.34154892</v>
          </cell>
          <cell r="K22">
            <v>605339352.86255336</v>
          </cell>
          <cell r="L22">
            <v>1013703622.45</v>
          </cell>
          <cell r="M22">
            <v>1554991662.266232</v>
          </cell>
          <cell r="N22">
            <v>2145400220.677815</v>
          </cell>
          <cell r="O22">
            <v>2733254649.0952415</v>
          </cell>
          <cell r="P22">
            <v>3274497406.748188</v>
          </cell>
          <cell r="Q22">
            <v>3890712039.068368</v>
          </cell>
          <cell r="AJ22">
            <v>291205751.41057837</v>
          </cell>
        </row>
        <row r="23">
          <cell r="I23">
            <v>12133952.909005987</v>
          </cell>
          <cell r="J23">
            <v>28941619.293914277</v>
          </cell>
          <cell r="K23">
            <v>76755732.768285051</v>
          </cell>
          <cell r="L23">
            <v>163833156.94</v>
          </cell>
          <cell r="M23">
            <v>230063826.19317389</v>
          </cell>
          <cell r="N23">
            <v>474829993.67161679</v>
          </cell>
          <cell r="O23">
            <v>897526044.51475477</v>
          </cell>
          <cell r="P23">
            <v>1401864923.7725224</v>
          </cell>
          <cell r="Q23">
            <v>1899699274.9574957</v>
          </cell>
          <cell r="AJ23">
            <v>37344927.979999997</v>
          </cell>
        </row>
        <row r="24">
          <cell r="I24">
            <v>81360268.665179044</v>
          </cell>
          <cell r="J24">
            <v>186895254.26816785</v>
          </cell>
          <cell r="K24">
            <v>470553476.17569727</v>
          </cell>
          <cell r="L24">
            <v>781703765.97769904</v>
          </cell>
          <cell r="M24">
            <v>1060007837.926414</v>
          </cell>
          <cell r="N24">
            <v>1451116621.3838615</v>
          </cell>
          <cell r="O24">
            <v>1789008240.6755934</v>
          </cell>
          <cell r="P24">
            <v>2167062949.7961931</v>
          </cell>
          <cell r="Q24">
            <v>2949446044.139955</v>
          </cell>
          <cell r="AJ24">
            <v>226299372.36942118</v>
          </cell>
        </row>
        <row r="25">
          <cell r="I25">
            <v>54166000</v>
          </cell>
          <cell r="J25">
            <v>114806023.19004004</v>
          </cell>
          <cell r="K25">
            <v>170035999.99941456</v>
          </cell>
          <cell r="L25">
            <v>568804458.45926476</v>
          </cell>
          <cell r="M25">
            <v>645387814.95032716</v>
          </cell>
          <cell r="N25">
            <v>815804272.19919944</v>
          </cell>
          <cell r="O25">
            <v>1067820983.5213392</v>
          </cell>
          <cell r="P25">
            <v>1404527688.8373327</v>
          </cell>
          <cell r="Q25">
            <v>1717205762.6306477</v>
          </cell>
          <cell r="AJ25">
            <v>159169000</v>
          </cell>
        </row>
        <row r="26">
          <cell r="I26">
            <v>118378000</v>
          </cell>
          <cell r="J26">
            <v>229571999.99995998</v>
          </cell>
          <cell r="K26">
            <v>339163000.00040001</v>
          </cell>
          <cell r="L26">
            <v>408917812.482301</v>
          </cell>
          <cell r="M26">
            <v>413328715.60287625</v>
          </cell>
          <cell r="N26">
            <v>500562455.56629944</v>
          </cell>
          <cell r="O26">
            <v>535296936.33611029</v>
          </cell>
          <cell r="P26">
            <v>569103057.07763052</v>
          </cell>
          <cell r="Q26">
            <v>601341004.59044707</v>
          </cell>
          <cell r="AJ26">
            <v>84991000</v>
          </cell>
        </row>
        <row r="27">
          <cell r="I27">
            <v>22488546.387771554</v>
          </cell>
          <cell r="J27">
            <v>24693923.751257855</v>
          </cell>
          <cell r="K27">
            <v>23874000</v>
          </cell>
          <cell r="L27">
            <v>117354271</v>
          </cell>
          <cell r="M27">
            <v>164340211.65000001</v>
          </cell>
          <cell r="N27">
            <v>199498605.36285037</v>
          </cell>
          <cell r="O27">
            <v>254657916.1681819</v>
          </cell>
          <cell r="P27">
            <v>318431444.08013707</v>
          </cell>
          <cell r="Q27">
            <v>394261320.58884752</v>
          </cell>
          <cell r="AJ27">
            <v>30793690.790000439</v>
          </cell>
        </row>
        <row r="91">
          <cell r="I91">
            <v>-127553304.00213937</v>
          </cell>
          <cell r="J91">
            <v>-250259350.75359777</v>
          </cell>
          <cell r="K91">
            <v>-369568810.72232866</v>
          </cell>
          <cell r="L91">
            <v>-459200905.39644921</v>
          </cell>
          <cell r="M91">
            <v>-575782949.7031976</v>
          </cell>
          <cell r="N91">
            <v>-778058473.39885163</v>
          </cell>
          <cell r="O91">
            <v>-1062098534.7883548</v>
          </cell>
          <cell r="P91">
            <v>-1313520110.5626626</v>
          </cell>
          <cell r="Q91">
            <v>-1580710425.2890465</v>
          </cell>
          <cell r="AJ91">
            <v>-109949907.53961301</v>
          </cell>
          <cell r="DD91">
            <v>-36251716</v>
          </cell>
          <cell r="DE91">
            <v>-36251716</v>
          </cell>
        </row>
        <row r="99">
          <cell r="I99">
            <v>-67016555.774132825</v>
          </cell>
          <cell r="J99">
            <v>-218608670.93971744</v>
          </cell>
          <cell r="K99">
            <v>-445545645.96249384</v>
          </cell>
          <cell r="L99">
            <v>-761364161.48597169</v>
          </cell>
          <cell r="M99">
            <v>-1163778774.5890245</v>
          </cell>
          <cell r="N99">
            <v>-1569333483.1109073</v>
          </cell>
          <cell r="O99">
            <v>-1973293632.7559898</v>
          </cell>
          <cell r="P99">
            <v>-2331636185.2286911</v>
          </cell>
          <cell r="Q99">
            <v>-2727230036.4701786</v>
          </cell>
          <cell r="AJ99">
            <v>-210867425.9274846</v>
          </cell>
          <cell r="DD99">
            <v>-71804444.5</v>
          </cell>
          <cell r="DE99">
            <v>-71804444.5</v>
          </cell>
        </row>
        <row r="107">
          <cell r="I107">
            <v>-9199127.3572242446</v>
          </cell>
          <cell r="J107">
            <v>-24781540.737021782</v>
          </cell>
          <cell r="K107">
            <v>-60013783.573612377</v>
          </cell>
          <cell r="L107">
            <v>-139779971.42999998</v>
          </cell>
          <cell r="M107">
            <v>-196944346.52912006</v>
          </cell>
          <cell r="N107">
            <v>-405074852.11996502</v>
          </cell>
          <cell r="O107">
            <v>-765618889.68712771</v>
          </cell>
          <cell r="P107">
            <v>-1195564424.5751979</v>
          </cell>
          <cell r="Q107">
            <v>-1619918671.2157657</v>
          </cell>
          <cell r="AJ107">
            <v>-32975390.719999999</v>
          </cell>
          <cell r="DD107">
            <v>-11720016.5</v>
          </cell>
          <cell r="DE107">
            <v>-11720016.5</v>
          </cell>
        </row>
        <row r="115">
          <cell r="I115">
            <v>-33622299.523346253</v>
          </cell>
          <cell r="J115">
            <v>-91807538.696562052</v>
          </cell>
          <cell r="K115">
            <v>-245967425.51173243</v>
          </cell>
          <cell r="L115">
            <v>-450171153.47000027</v>
          </cell>
          <cell r="M115">
            <v>-585362952.30547488</v>
          </cell>
          <cell r="N115">
            <v>-776347392.44036579</v>
          </cell>
          <cell r="O115">
            <v>-935219173.37965357</v>
          </cell>
          <cell r="P115">
            <v>-1109031249.1279573</v>
          </cell>
          <cell r="Q115">
            <v>-1493230574.9033642</v>
          </cell>
          <cell r="AJ115">
            <v>-126488590.78634092</v>
          </cell>
          <cell r="DD115">
            <v>-32593113.5</v>
          </cell>
          <cell r="DE115">
            <v>-32593113.5</v>
          </cell>
        </row>
        <row r="123">
          <cell r="I123">
            <v>-27830000</v>
          </cell>
          <cell r="J123">
            <v>-66660023.190040037</v>
          </cell>
          <cell r="K123">
            <v>-104653999.99941456</v>
          </cell>
          <cell r="L123">
            <v>-441470817.75160283</v>
          </cell>
          <cell r="M123">
            <v>-483081459.74083972</v>
          </cell>
          <cell r="N123">
            <v>-600076460.33697104</v>
          </cell>
          <cell r="O123">
            <v>-775428304.02425218</v>
          </cell>
          <cell r="P123">
            <v>-1004221715.8048226</v>
          </cell>
          <cell r="Q123">
            <v>-1217001423.2820616</v>
          </cell>
          <cell r="AJ123">
            <v>-113088000</v>
          </cell>
          <cell r="DD123">
            <v>-36220547.5</v>
          </cell>
          <cell r="DE123">
            <v>-36220547.5</v>
          </cell>
        </row>
        <row r="131">
          <cell r="I131">
            <v>-74459999.999999985</v>
          </cell>
          <cell r="J131">
            <v>-151254999.99995998</v>
          </cell>
          <cell r="K131">
            <v>-233671000.00039995</v>
          </cell>
          <cell r="L131">
            <v>-258218174.57714251</v>
          </cell>
          <cell r="M131">
            <v>-271563604.77109778</v>
          </cell>
          <cell r="N131">
            <v>-322862783.84026313</v>
          </cell>
          <cell r="O131">
            <v>-342590039.25511056</v>
          </cell>
          <cell r="P131">
            <v>-361380441.24429536</v>
          </cell>
          <cell r="Q131">
            <v>-378844832.89198172</v>
          </cell>
          <cell r="AJ131">
            <v>-58018000</v>
          </cell>
          <cell r="DD131">
            <v>-31447798.5</v>
          </cell>
          <cell r="DE131">
            <v>-31447798.5</v>
          </cell>
        </row>
        <row r="139">
          <cell r="I139">
            <v>-4691493.9700000025</v>
          </cell>
          <cell r="J139">
            <v>-2263191.5899999952</v>
          </cell>
          <cell r="K139">
            <v>-2949000</v>
          </cell>
          <cell r="L139">
            <v>-6173856.9999999972</v>
          </cell>
          <cell r="M139">
            <v>-7280656.4544189582</v>
          </cell>
          <cell r="N139">
            <v>-11969916.321771022</v>
          </cell>
          <cell r="O139">
            <v>-16552764.550931823</v>
          </cell>
          <cell r="P139">
            <v>-22290201.0856096</v>
          </cell>
          <cell r="Q139">
            <v>-31540905.647107802</v>
          </cell>
          <cell r="AJ139">
            <v>-1598685.0265614986</v>
          </cell>
          <cell r="DD139">
            <v>-468771</v>
          </cell>
          <cell r="DE139">
            <v>-468771</v>
          </cell>
        </row>
        <row r="155">
          <cell r="I155">
            <v>-97510000</v>
          </cell>
          <cell r="J155">
            <v>-199676000</v>
          </cell>
          <cell r="K155">
            <v>-283178000</v>
          </cell>
          <cell r="L155">
            <v>-412279000</v>
          </cell>
          <cell r="M155">
            <v>-481844126.42075318</v>
          </cell>
          <cell r="N155">
            <v>-641227558.72569823</v>
          </cell>
          <cell r="O155">
            <v>-785362044.14563346</v>
          </cell>
          <cell r="P155">
            <v>-874581749.44794416</v>
          </cell>
          <cell r="Q155">
            <v>-1040567101.0248524</v>
          </cell>
          <cell r="AJ155">
            <v>-112374000</v>
          </cell>
          <cell r="DD155">
            <v>-32963992</v>
          </cell>
          <cell r="DE155">
            <v>-31853193</v>
          </cell>
        </row>
        <row r="163">
          <cell r="I163">
            <v>-3020958.93</v>
          </cell>
          <cell r="J163">
            <v>-5103327.28</v>
          </cell>
          <cell r="K163">
            <v>-8719202.6600000001</v>
          </cell>
          <cell r="L163">
            <v>-10624000</v>
          </cell>
          <cell r="M163">
            <v>-17004158.755896807</v>
          </cell>
          <cell r="N163">
            <v>-23885488.60945829</v>
          </cell>
          <cell r="O163">
            <v>-30065897.153024759</v>
          </cell>
          <cell r="P163">
            <v>-35345923.416116215</v>
          </cell>
          <cell r="Q163">
            <v>-44058884.151630752</v>
          </cell>
          <cell r="AJ163">
            <v>-2569184.736914461</v>
          </cell>
          <cell r="DD163">
            <v>-1269667.4000000001</v>
          </cell>
          <cell r="DE163">
            <v>-1269667.4000000001</v>
          </cell>
        </row>
        <row r="169">
          <cell r="I169">
            <v>-52811182.553333297</v>
          </cell>
          <cell r="J169">
            <v>-104327088.705</v>
          </cell>
          <cell r="K169">
            <v>-149694519.34999999</v>
          </cell>
          <cell r="L169">
            <v>-268452594.37725002</v>
          </cell>
          <cell r="M169">
            <v>-353728899.77811575</v>
          </cell>
          <cell r="N169">
            <v>-490181298.78764898</v>
          </cell>
          <cell r="O169">
            <v>-610243734.16507101</v>
          </cell>
          <cell r="P169">
            <v>-726708859.17690265</v>
          </cell>
          <cell r="Q169">
            <v>-888824607.52726841</v>
          </cell>
          <cell r="AJ169">
            <v>-76769273</v>
          </cell>
          <cell r="DD169">
            <v>-14269775.094025146</v>
          </cell>
          <cell r="DE169">
            <v>-9959505.0940251462</v>
          </cell>
        </row>
        <row r="175">
          <cell r="I175">
            <v>-37177697.206415102</v>
          </cell>
          <cell r="J175">
            <v>-68958606.399999902</v>
          </cell>
          <cell r="K175">
            <v>-121908272.84</v>
          </cell>
          <cell r="L175">
            <v>-266637000</v>
          </cell>
          <cell r="M175">
            <v>-310904705.25499082</v>
          </cell>
          <cell r="N175">
            <v>-436263576.87892187</v>
          </cell>
          <cell r="O175">
            <v>-537454270.75183535</v>
          </cell>
          <cell r="P175">
            <v>-629599260.84957004</v>
          </cell>
          <cell r="Q175">
            <v>-750377870.70746124</v>
          </cell>
          <cell r="AJ175">
            <v>-53602000</v>
          </cell>
          <cell r="DD175">
            <v>-22821075.933729943</v>
          </cell>
          <cell r="DE175">
            <v>-22821075.933729943</v>
          </cell>
        </row>
        <row r="181">
          <cell r="I181">
            <v>-11607626.060000001</v>
          </cell>
          <cell r="J181">
            <v>-14677345.52</v>
          </cell>
          <cell r="K181">
            <v>-16842298.800000001</v>
          </cell>
          <cell r="L181">
            <v>-17069000</v>
          </cell>
          <cell r="M181">
            <v>-14391906.410630643</v>
          </cell>
          <cell r="N181">
            <v>-17609935.527734861</v>
          </cell>
          <cell r="O181">
            <v>-22146284.104095787</v>
          </cell>
          <cell r="P181">
            <v>-28391650.193860892</v>
          </cell>
          <cell r="Q181">
            <v>-35290316.982340187</v>
          </cell>
          <cell r="AJ181">
            <v>-2921643.4885251704</v>
          </cell>
          <cell r="DD181">
            <v>-1236818.3443568952</v>
          </cell>
          <cell r="DE181">
            <v>-1236818.3443568952</v>
          </cell>
        </row>
        <row r="186">
          <cell r="I186">
            <v>-268945.45</v>
          </cell>
          <cell r="J186">
            <v>-4556008.3099999996</v>
          </cell>
          <cell r="K186">
            <v>-5080045</v>
          </cell>
          <cell r="L186">
            <v>-29789000</v>
          </cell>
          <cell r="M186">
            <v>-22757563.586106598</v>
          </cell>
          <cell r="N186">
            <v>-18639226.672354214</v>
          </cell>
          <cell r="O186">
            <v>-16823923.899380136</v>
          </cell>
          <cell r="P186">
            <v>-15438833.302786613</v>
          </cell>
          <cell r="Q186">
            <v>-14446739.940332497</v>
          </cell>
          <cell r="AJ186">
            <v>-7287122.271423555</v>
          </cell>
          <cell r="DD186">
            <v>-1778313.0409638316</v>
          </cell>
          <cell r="DE186">
            <v>-1778313.0409638316</v>
          </cell>
        </row>
        <row r="191">
          <cell r="I191">
            <v>-16895075.816378102</v>
          </cell>
          <cell r="J191">
            <v>-29881644.355588201</v>
          </cell>
          <cell r="K191">
            <v>-40538193.135900803</v>
          </cell>
          <cell r="L191">
            <v>-72874000</v>
          </cell>
          <cell r="M191">
            <v>-85597906.995832607</v>
          </cell>
          <cell r="N191">
            <v>-114554222.11197019</v>
          </cell>
          <cell r="O191">
            <v>-144650085.14231414</v>
          </cell>
          <cell r="P191">
            <v>-186638139.41841701</v>
          </cell>
          <cell r="Q191">
            <v>-238332602.41028363</v>
          </cell>
          <cell r="AJ191">
            <v>-17472595.264742471</v>
          </cell>
          <cell r="DD191">
            <v>-6997276.1869241856</v>
          </cell>
          <cell r="DE191">
            <v>-6997276.1869241856</v>
          </cell>
        </row>
        <row r="196">
          <cell r="I196">
            <v>0</v>
          </cell>
          <cell r="J196">
            <v>0</v>
          </cell>
          <cell r="K196">
            <v>-397333.99786621268</v>
          </cell>
          <cell r="L196">
            <v>-1616405.6227499575</v>
          </cell>
          <cell r="M196">
            <v>-1260562.0973053239</v>
          </cell>
          <cell r="N196">
            <v>-845833.62868610339</v>
          </cell>
          <cell r="O196">
            <v>-267762.76740057638</v>
          </cell>
          <cell r="P196">
            <v>-30742.209200928177</v>
          </cell>
          <cell r="Q196">
            <v>0</v>
          </cell>
          <cell r="AJ196">
            <v>-140727</v>
          </cell>
          <cell r="AK196">
            <v>-373664.76502056373</v>
          </cell>
          <cell r="DD196">
            <v>-124554.92167352124</v>
          </cell>
          <cell r="DE196">
            <v>-124554.92167352124</v>
          </cell>
        </row>
        <row r="207">
          <cell r="I207">
            <v>-140933767.89571142</v>
          </cell>
          <cell r="J207">
            <v>-278464273.40158814</v>
          </cell>
          <cell r="K207">
            <v>-441310162.08876705</v>
          </cell>
          <cell r="L207">
            <v>-834783000</v>
          </cell>
          <cell r="M207">
            <v>-1020018894.1305654</v>
          </cell>
          <cell r="N207">
            <v>-1369625948.4001622</v>
          </cell>
          <cell r="O207">
            <v>-1670027359.2341747</v>
          </cell>
          <cell r="P207">
            <v>-1953521440.5929437</v>
          </cell>
          <cell r="Q207">
            <v>-2279616933.6164541</v>
          </cell>
          <cell r="AJ207">
            <v>-208767545.76160565</v>
          </cell>
          <cell r="DD207">
            <v>-63198892.921673521</v>
          </cell>
          <cell r="DE207">
            <v>-58888622.921673521</v>
          </cell>
        </row>
        <row r="215">
          <cell r="I215">
            <v>-27362274.559999999</v>
          </cell>
          <cell r="J215">
            <v>-45270239.770000003</v>
          </cell>
          <cell r="K215">
            <v>-68664606.258417338</v>
          </cell>
          <cell r="L215">
            <v>-75247177.223816633</v>
          </cell>
          <cell r="M215">
            <v>-94808833.127379745</v>
          </cell>
          <cell r="N215">
            <v>-129139371.68348458</v>
          </cell>
          <cell r="O215">
            <v>-169165934.40057769</v>
          </cell>
          <cell r="P215">
            <v>-204343619.74942186</v>
          </cell>
          <cell r="Q215">
            <v>-247831223.35292295</v>
          </cell>
          <cell r="AJ215">
            <v>-18590000</v>
          </cell>
          <cell r="DD215">
            <v>-4863765.8451211061</v>
          </cell>
          <cell r="DE215">
            <v>-4350158.8451211061</v>
          </cell>
        </row>
        <row r="221">
          <cell r="I221">
            <v>-2295366.79</v>
          </cell>
          <cell r="J221">
            <v>-4341208.05</v>
          </cell>
          <cell r="K221">
            <v>-6374593.4800000004</v>
          </cell>
          <cell r="L221">
            <v>-9077990.2099999972</v>
          </cell>
          <cell r="M221">
            <v>-12846188.363843763</v>
          </cell>
          <cell r="N221">
            <v>-18735245.632837139</v>
          </cell>
          <cell r="O221">
            <v>-29956467.550102301</v>
          </cell>
          <cell r="P221">
            <v>-30927682.989101686</v>
          </cell>
          <cell r="Q221">
            <v>-38551523.632676907</v>
          </cell>
          <cell r="AJ221">
            <v>-2362206.2462065676</v>
          </cell>
          <cell r="DD221">
            <v>-902132.10000000009</v>
          </cell>
          <cell r="DE221">
            <v>-902132.10000000009</v>
          </cell>
        </row>
        <row r="227">
          <cell r="I227">
            <v>-909008.60000000009</v>
          </cell>
          <cell r="J227">
            <v>-104755.26</v>
          </cell>
          <cell r="K227">
            <v>-1174289.3</v>
          </cell>
          <cell r="L227">
            <v>-2155000</v>
          </cell>
          <cell r="M227">
            <v>-1536992.3362074238</v>
          </cell>
          <cell r="N227">
            <v>-1606173.6844485905</v>
          </cell>
          <cell r="O227">
            <v>-2018904.4664483205</v>
          </cell>
          <cell r="P227">
            <v>-2588216.4533073311</v>
          </cell>
          <cell r="Q227">
            <v>-3217137.4352418152</v>
          </cell>
          <cell r="AJ227">
            <v>-500246.22907431633</v>
          </cell>
          <cell r="DD227">
            <v>-110131.5715755791</v>
          </cell>
          <cell r="DE227">
            <v>-110131.5715755791</v>
          </cell>
        </row>
        <row r="232">
          <cell r="I232">
            <v>-39351.459999999992</v>
          </cell>
          <cell r="J232">
            <v>-222684.74</v>
          </cell>
          <cell r="K232">
            <v>-824643.16</v>
          </cell>
          <cell r="L232">
            <v>-959000</v>
          </cell>
          <cell r="M232">
            <v>-1787322.0117536336</v>
          </cell>
          <cell r="N232">
            <v>-1512046.0035029224</v>
          </cell>
          <cell r="O232">
            <v>-1368952.4055580401</v>
          </cell>
          <cell r="P232">
            <v>-1256641.1185416281</v>
          </cell>
          <cell r="Q232">
            <v>-1175887.0625690552</v>
          </cell>
          <cell r="AJ232">
            <v>-507101.46646687837</v>
          </cell>
          <cell r="DD232">
            <v>-145115.28330331409</v>
          </cell>
          <cell r="DE232">
            <v>-145115.28330331409</v>
          </cell>
        </row>
        <row r="237">
          <cell r="I237">
            <v>0</v>
          </cell>
          <cell r="J237">
            <v>0</v>
          </cell>
          <cell r="K237">
            <v>-4006654.0315826684</v>
          </cell>
          <cell r="L237">
            <v>-6145828.3669999987</v>
          </cell>
          <cell r="M237">
            <v>-3380122.330682137</v>
          </cell>
          <cell r="N237">
            <v>-2152675.653056608</v>
          </cell>
          <cell r="O237">
            <v>-819313.4538338026</v>
          </cell>
          <cell r="P237">
            <v>-128549.01440178521</v>
          </cell>
          <cell r="Q237">
            <v>0</v>
          </cell>
          <cell r="AJ237">
            <v>-314000</v>
          </cell>
          <cell r="AK237">
            <v>-1023098.7428198704</v>
          </cell>
          <cell r="DD237">
            <v>-341032.91427329014</v>
          </cell>
          <cell r="DE237">
            <v>-341032.91427329014</v>
          </cell>
        </row>
        <row r="242">
          <cell r="I242">
            <v>-787108.82</v>
          </cell>
          <cell r="J242">
            <v>-2424042.7799999998</v>
          </cell>
          <cell r="K242">
            <v>-1026201.1</v>
          </cell>
          <cell r="L242">
            <v>-2576004.1991833667</v>
          </cell>
          <cell r="M242">
            <v>-2481538.9616429578</v>
          </cell>
          <cell r="N242">
            <v>-2694158.9429156063</v>
          </cell>
          <cell r="O242">
            <v>-3217187.4957967037</v>
          </cell>
          <cell r="P242">
            <v>-3584868.138884841</v>
          </cell>
          <cell r="Q242">
            <v>-3393762.343975367</v>
          </cell>
          <cell r="AJ242">
            <v>-367901.29880939011</v>
          </cell>
          <cell r="DD242">
            <v>-133649.20000000001</v>
          </cell>
          <cell r="DE242">
            <v>-133649.20000000001</v>
          </cell>
        </row>
        <row r="248">
          <cell r="I248">
            <v>-31393110.23</v>
          </cell>
          <cell r="J248">
            <v>-52362930.600000001</v>
          </cell>
          <cell r="K248">
            <v>-82070987.329999998</v>
          </cell>
          <cell r="L248">
            <v>-96160999.999999985</v>
          </cell>
          <cell r="M248">
            <v>-116840997.13150966</v>
          </cell>
          <cell r="N248">
            <v>-155839671.60024551</v>
          </cell>
          <cell r="O248">
            <v>-206546759.77231684</v>
          </cell>
          <cell r="P248">
            <v>-242829577.46365914</v>
          </cell>
          <cell r="Q248">
            <v>-294169533.82738614</v>
          </cell>
          <cell r="AJ248">
            <v>-22641455.240557153</v>
          </cell>
          <cell r="DD248">
            <v>-6495826.91427329</v>
          </cell>
          <cell r="DE248">
            <v>-5982219.91427329</v>
          </cell>
        </row>
        <row r="256">
          <cell r="I256">
            <v>-19767426.987833299</v>
          </cell>
          <cell r="J256">
            <v>-38452778.770765498</v>
          </cell>
          <cell r="K256">
            <v>-69714102.010061681</v>
          </cell>
          <cell r="L256">
            <v>-121523592.8639999</v>
          </cell>
          <cell r="M256">
            <v>-81792311.367984414</v>
          </cell>
          <cell r="N256">
            <v>-173970138.01920199</v>
          </cell>
          <cell r="O256">
            <v>-220268143.75075224</v>
          </cell>
          <cell r="P256">
            <v>-265094425.6208716</v>
          </cell>
          <cell r="Q256">
            <v>-316673229.83984601</v>
          </cell>
          <cell r="AJ256">
            <v>-21543228.269999996</v>
          </cell>
          <cell r="DD256">
            <v>-14245718.102664033</v>
          </cell>
          <cell r="DE256">
            <v>-6990983.1026640367</v>
          </cell>
        </row>
        <row r="262">
          <cell r="I262">
            <v>-4205302.5874786004</v>
          </cell>
          <cell r="J262">
            <v>-6323694.3099999996</v>
          </cell>
          <cell r="K262">
            <v>-8240694.5099999998</v>
          </cell>
          <cell r="L262">
            <v>-12414173.9981848</v>
          </cell>
          <cell r="M262">
            <v>-10988677.029950127</v>
          </cell>
          <cell r="N262">
            <v>-15259245.745117351</v>
          </cell>
          <cell r="O262">
            <v>-26432177.250090264</v>
          </cell>
          <cell r="P262">
            <v>-27614002.668840792</v>
          </cell>
          <cell r="Q262">
            <v>-27536802.594769221</v>
          </cell>
          <cell r="AJ262">
            <v>-3222764.3502188721</v>
          </cell>
          <cell r="DD262">
            <v>-668246</v>
          </cell>
          <cell r="DE262">
            <v>-668246</v>
          </cell>
        </row>
        <row r="268">
          <cell r="I268">
            <v>-6862719.0199999996</v>
          </cell>
          <cell r="J268">
            <v>-1497809</v>
          </cell>
          <cell r="K268">
            <v>-17242033.75</v>
          </cell>
          <cell r="L268">
            <v>-12148022.504478849</v>
          </cell>
          <cell r="M268">
            <v>-2689108.2084486745</v>
          </cell>
          <cell r="N268">
            <v>-1672789.7886461732</v>
          </cell>
          <cell r="O268">
            <v>-1762145.1500060179</v>
          </cell>
          <cell r="P268">
            <v>-2209120.2135072635</v>
          </cell>
          <cell r="Q268">
            <v>-2753680.259476922</v>
          </cell>
          <cell r="AJ268">
            <v>-1824932.0064889863</v>
          </cell>
        </row>
        <row r="270">
          <cell r="DD270">
            <v>-1</v>
          </cell>
          <cell r="DE270">
            <v>-1</v>
          </cell>
        </row>
        <row r="274">
          <cell r="I274">
            <v>-445035.40999999986</v>
          </cell>
          <cell r="J274">
            <v>-1999856.47</v>
          </cell>
          <cell r="K274">
            <v>-2862140.28</v>
          </cell>
          <cell r="L274">
            <v>-2426000</v>
          </cell>
          <cell r="M274">
            <v>-3596741.4762460804</v>
          </cell>
          <cell r="N274">
            <v>-2868893.8796478044</v>
          </cell>
          <cell r="O274">
            <v>-3608217.6967302961</v>
          </cell>
          <cell r="P274">
            <v>-4625739.0046477849</v>
          </cell>
          <cell r="Q274">
            <v>-5749694.6923597744</v>
          </cell>
          <cell r="AJ274">
            <v>-1724119.7086410865</v>
          </cell>
          <cell r="DD274">
            <v>-202852.23050010149</v>
          </cell>
          <cell r="DE274">
            <v>-202852.23050010149</v>
          </cell>
        </row>
        <row r="279">
          <cell r="I279">
            <v>-281950.63999999996</v>
          </cell>
          <cell r="J279">
            <v>-329769.67</v>
          </cell>
          <cell r="K279">
            <v>-352408.51</v>
          </cell>
          <cell r="L279">
            <v>-4484000</v>
          </cell>
          <cell r="M279">
            <v>-3016710.2637582943</v>
          </cell>
          <cell r="N279">
            <v>-2432869.2349166335</v>
          </cell>
          <cell r="O279">
            <v>-2193418.1520116213</v>
          </cell>
          <cell r="P279">
            <v>-2012877.4322642335</v>
          </cell>
          <cell r="Q279">
            <v>-1883405.6794729305</v>
          </cell>
          <cell r="AJ279">
            <v>-1030776.2621095661</v>
          </cell>
          <cell r="DD279">
            <v>-222986.46797288858</v>
          </cell>
          <cell r="DE279">
            <v>-222986.46797288858</v>
          </cell>
        </row>
        <row r="284">
          <cell r="I284">
            <v>-2666208.5885603256</v>
          </cell>
          <cell r="J284">
            <v>-5711819.1992611876</v>
          </cell>
          <cell r="K284">
            <v>-7204201.3808685495</v>
          </cell>
          <cell r="L284">
            <v>-5531000</v>
          </cell>
          <cell r="M284">
            <v>-7534344.8857871136</v>
          </cell>
          <cell r="N284">
            <v>-11329538.450634414</v>
          </cell>
          <cell r="O284">
            <v>-14306052.376712386</v>
          </cell>
          <cell r="P284">
            <v>-18458717.085337944</v>
          </cell>
          <cell r="Q284">
            <v>-20724574.122633349</v>
          </cell>
          <cell r="AJ284">
            <v>-1610404.7352575359</v>
          </cell>
          <cell r="DD284">
            <v>-608458.79886297265</v>
          </cell>
          <cell r="DE284">
            <v>-608458.79886297265</v>
          </cell>
        </row>
        <row r="289">
          <cell r="I289">
            <v>0</v>
          </cell>
          <cell r="J289">
            <v>0</v>
          </cell>
          <cell r="K289">
            <v>-8660011.9705511201</v>
          </cell>
          <cell r="L289">
            <v>-316148407.13599992</v>
          </cell>
          <cell r="M289">
            <v>-242529761.0878644</v>
          </cell>
          <cell r="N289">
            <v>-105225787.68213674</v>
          </cell>
          <cell r="O289">
            <v>-47994820.125246435</v>
          </cell>
          <cell r="P289">
            <v>-7502169.1739959922</v>
          </cell>
          <cell r="Q289">
            <v>0</v>
          </cell>
          <cell r="AJ289">
            <v>-68963771.730000004</v>
          </cell>
          <cell r="AK289">
            <v>-57915218.754110157</v>
          </cell>
          <cell r="DD289">
            <v>-19305072.918036718</v>
          </cell>
          <cell r="DE289">
            <v>-19305072.918036718</v>
          </cell>
        </row>
        <row r="294">
          <cell r="I294">
            <v>-2460541.6800000002</v>
          </cell>
          <cell r="J294">
            <v>-3584317.67</v>
          </cell>
          <cell r="K294">
            <v>-6692644.4199999999</v>
          </cell>
          <cell r="L294">
            <v>-6580849.5610678475</v>
          </cell>
          <cell r="M294">
            <v>-3878869.2555755582</v>
          </cell>
          <cell r="N294">
            <v>-4683811.4082092848</v>
          </cell>
          <cell r="O294">
            <v>-5286435.4500180529</v>
          </cell>
          <cell r="P294">
            <v>-6958728.6725478806</v>
          </cell>
          <cell r="Q294">
            <v>-7021884.6616661511</v>
          </cell>
          <cell r="AJ294">
            <v>-772504.18368305604</v>
          </cell>
          <cell r="DD294">
            <v>-267298.40000000002</v>
          </cell>
          <cell r="DE294">
            <v>-267298.40000000002</v>
          </cell>
        </row>
        <row r="300">
          <cell r="I300">
            <v>-36689184.913872227</v>
          </cell>
          <cell r="J300">
            <v>-57900045.090026692</v>
          </cell>
          <cell r="K300">
            <v>-120968236.83148137</v>
          </cell>
          <cell r="L300">
            <v>-481256046.06373131</v>
          </cell>
          <cell r="M300">
            <v>-356026523.57561463</v>
          </cell>
          <cell r="N300">
            <v>-317443074.2085104</v>
          </cell>
          <cell r="O300">
            <v>-321851409.95156735</v>
          </cell>
          <cell r="P300">
            <v>-334475779.87201339</v>
          </cell>
          <cell r="Q300">
            <v>-382343271.85022432</v>
          </cell>
          <cell r="AJ300">
            <v>-100692501.2463991</v>
          </cell>
          <cell r="DD300">
            <v>-35520632.918036714</v>
          </cell>
          <cell r="DE300">
            <v>-28265897.918036718</v>
          </cell>
        </row>
        <row r="312">
          <cell r="I312">
            <v>-412000</v>
          </cell>
          <cell r="J312">
            <v>3000</v>
          </cell>
          <cell r="K312">
            <v>-25000</v>
          </cell>
          <cell r="L312">
            <v>90000</v>
          </cell>
          <cell r="M312">
            <v>448000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AJ312">
            <v>448000</v>
          </cell>
          <cell r="DD312">
            <v>0</v>
          </cell>
          <cell r="DE312">
            <v>0</v>
          </cell>
        </row>
        <row r="314">
          <cell r="I314">
            <v>0</v>
          </cell>
          <cell r="J314">
            <v>-1292000</v>
          </cell>
          <cell r="K314">
            <v>1072000</v>
          </cell>
          <cell r="L314">
            <v>-434000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AJ314">
            <v>0</v>
          </cell>
          <cell r="DD314">
            <v>0</v>
          </cell>
          <cell r="DE314">
            <v>0</v>
          </cell>
        </row>
        <row r="316">
          <cell r="I316">
            <v>0</v>
          </cell>
          <cell r="J316">
            <v>0</v>
          </cell>
          <cell r="K316">
            <v>0</v>
          </cell>
          <cell r="L316">
            <v>11922000</v>
          </cell>
          <cell r="M316">
            <v>-6496000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AJ316">
            <v>-6496000</v>
          </cell>
          <cell r="DD316">
            <v>7899516</v>
          </cell>
          <cell r="DE316">
            <v>1258683</v>
          </cell>
        </row>
        <row r="318">
          <cell r="I318">
            <v>2824000</v>
          </cell>
          <cell r="J318">
            <v>4551000</v>
          </cell>
          <cell r="K318">
            <v>8946000</v>
          </cell>
          <cell r="L318">
            <v>10273000</v>
          </cell>
          <cell r="M318">
            <v>3186000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AJ318">
            <v>3186000</v>
          </cell>
          <cell r="DD318">
            <v>0</v>
          </cell>
          <cell r="DE318">
            <v>0</v>
          </cell>
        </row>
        <row r="320">
          <cell r="I320">
            <v>0</v>
          </cell>
          <cell r="J320">
            <v>0</v>
          </cell>
          <cell r="K320">
            <v>-1191000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AJ320">
            <v>0</v>
          </cell>
          <cell r="DD320">
            <v>0</v>
          </cell>
          <cell r="DE320">
            <v>0</v>
          </cell>
        </row>
        <row r="323">
          <cell r="M323">
            <v>9000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AJ323">
            <v>9000</v>
          </cell>
        </row>
        <row r="325">
          <cell r="I325">
            <v>683000</v>
          </cell>
          <cell r="J325">
            <v>914000</v>
          </cell>
          <cell r="K325">
            <v>2247000</v>
          </cell>
          <cell r="L325">
            <v>6163000</v>
          </cell>
          <cell r="M325">
            <v>1563826.9145873522</v>
          </cell>
          <cell r="N325">
            <v>2183012.0570216812</v>
          </cell>
          <cell r="O325">
            <v>2874527.4322533868</v>
          </cell>
          <cell r="P325">
            <v>3603662.6465478176</v>
          </cell>
          <cell r="Q325">
            <v>4491984.9227482788</v>
          </cell>
          <cell r="AJ325">
            <v>297000</v>
          </cell>
          <cell r="DD325">
            <v>224571</v>
          </cell>
          <cell r="DE325">
            <v>19298</v>
          </cell>
        </row>
        <row r="336">
          <cell r="I336">
            <v>1304000</v>
          </cell>
          <cell r="J336">
            <v>2411000</v>
          </cell>
          <cell r="K336">
            <v>3266000</v>
          </cell>
          <cell r="L336">
            <v>3781000</v>
          </cell>
          <cell r="M336">
            <v>9840819.9417286497</v>
          </cell>
          <cell r="N336">
            <v>6200213.3153922912</v>
          </cell>
          <cell r="O336">
            <v>5439261.8785693478</v>
          </cell>
          <cell r="P336">
            <v>5157488.729260793</v>
          </cell>
          <cell r="Q336">
            <v>5779301.6112820376</v>
          </cell>
          <cell r="AJ336">
            <v>2163000</v>
          </cell>
          <cell r="DD336">
            <v>943351.49351977534</v>
          </cell>
          <cell r="DE336">
            <v>4966047.4935197756</v>
          </cell>
        </row>
        <row r="341">
          <cell r="I341">
            <v>72000</v>
          </cell>
          <cell r="J341">
            <v>158000</v>
          </cell>
          <cell r="K341">
            <v>273000</v>
          </cell>
          <cell r="L341">
            <v>384000</v>
          </cell>
          <cell r="M341">
            <v>479181.88162877888</v>
          </cell>
          <cell r="N341">
            <v>709684.94410169031</v>
          </cell>
          <cell r="O341">
            <v>828029.94399811444</v>
          </cell>
          <cell r="P341">
            <v>1103453.0599775638</v>
          </cell>
          <cell r="Q341">
            <v>1431543.5327358264</v>
          </cell>
          <cell r="AJ341">
            <v>102000</v>
          </cell>
          <cell r="DD341">
            <v>38723.219395798667</v>
          </cell>
          <cell r="DE341">
            <v>38723.219395798667</v>
          </cell>
        </row>
        <row r="346">
          <cell r="I346">
            <v>2261000</v>
          </cell>
          <cell r="J346">
            <v>1888000</v>
          </cell>
          <cell r="K346">
            <v>10920000</v>
          </cell>
          <cell r="L346">
            <v>8390000</v>
          </cell>
          <cell r="M346">
            <v>1322000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AJ346">
            <v>1322000</v>
          </cell>
          <cell r="DD346">
            <v>0</v>
          </cell>
          <cell r="DE346">
            <v>0</v>
          </cell>
        </row>
        <row r="349">
          <cell r="I349">
            <v>437000</v>
          </cell>
          <cell r="J349">
            <v>688000</v>
          </cell>
          <cell r="K349">
            <v>1771000</v>
          </cell>
          <cell r="L349">
            <v>3350000</v>
          </cell>
          <cell r="M349">
            <v>4032519.6855044616</v>
          </cell>
          <cell r="N349">
            <v>5382700.1801768159</v>
          </cell>
          <cell r="O349">
            <v>7265816.0735619739</v>
          </cell>
          <cell r="P349">
            <v>9688183.4669638108</v>
          </cell>
          <cell r="Q349">
            <v>12570160.583202798</v>
          </cell>
          <cell r="AJ349">
            <v>900000</v>
          </cell>
          <cell r="DD349">
            <v>303138.28708442609</v>
          </cell>
          <cell r="DE349">
            <v>303138.28708442609</v>
          </cell>
        </row>
        <row r="360">
          <cell r="I360">
            <v>-3797000</v>
          </cell>
          <cell r="J360">
            <v>-5571000</v>
          </cell>
          <cell r="K360">
            <v>-6061000</v>
          </cell>
          <cell r="L360">
            <v>-17776000</v>
          </cell>
          <cell r="M360">
            <v>-8490152.0551114976</v>
          </cell>
          <cell r="N360">
            <v>-11186292.717974395</v>
          </cell>
          <cell r="O360">
            <v>-14944170.961044878</v>
          </cell>
          <cell r="P360">
            <v>-19842033.875551034</v>
          </cell>
          <cell r="Q360">
            <v>-25669191.269772381</v>
          </cell>
          <cell r="AJ360">
            <v>-1952000</v>
          </cell>
          <cell r="DD360">
            <v>-684901.0338147271</v>
          </cell>
          <cell r="DE360">
            <v>-684901.0338147271</v>
          </cell>
        </row>
        <row r="364">
          <cell r="I364">
            <v>0</v>
          </cell>
          <cell r="J364">
            <v>-91000</v>
          </cell>
          <cell r="K364">
            <v>-256000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AJ364">
            <v>0</v>
          </cell>
          <cell r="DD364">
            <v>0</v>
          </cell>
          <cell r="DE364">
            <v>0</v>
          </cell>
        </row>
        <row r="369">
          <cell r="I369">
            <v>-214000</v>
          </cell>
          <cell r="J369">
            <v>-221000</v>
          </cell>
          <cell r="K369">
            <v>-3153000</v>
          </cell>
          <cell r="L369">
            <v>-265000</v>
          </cell>
          <cell r="M369">
            <v>-2320070.3385820119</v>
          </cell>
          <cell r="N369">
            <v>-924860.45387807209</v>
          </cell>
          <cell r="O369">
            <v>-2021093.0147752073</v>
          </cell>
          <cell r="P369">
            <v>-1845436.9936953429</v>
          </cell>
          <cell r="Q369">
            <v>-2664014.5713665001</v>
          </cell>
          <cell r="AJ369">
            <v>-1116000</v>
          </cell>
          <cell r="DD369">
            <v>231939.92911096383</v>
          </cell>
          <cell r="DE369">
            <v>231939.92911096383</v>
          </cell>
        </row>
        <row r="373">
          <cell r="K373">
            <v>-2771000</v>
          </cell>
          <cell r="L373">
            <v>-33337000</v>
          </cell>
          <cell r="M373">
            <v>-24609284.770000003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AJ373">
            <v>-10280000</v>
          </cell>
          <cell r="DD373">
            <v>-4776428.2566666678</v>
          </cell>
          <cell r="DE373">
            <v>-4776428.2566666678</v>
          </cell>
        </row>
        <row r="417">
          <cell r="DD417">
            <v>-19770660.753983531</v>
          </cell>
          <cell r="DE417">
            <v>-19770660.753983531</v>
          </cell>
        </row>
        <row r="424">
          <cell r="Q424">
            <v>0</v>
          </cell>
        </row>
        <row r="426">
          <cell r="Q426">
            <v>0</v>
          </cell>
        </row>
        <row r="430">
          <cell r="Q430">
            <v>0</v>
          </cell>
        </row>
      </sheetData>
      <sheetData sheetId="14">
        <row r="73">
          <cell r="I73">
            <v>28437000</v>
          </cell>
        </row>
      </sheetData>
      <sheetData sheetId="15"/>
      <sheetData sheetId="16">
        <row r="114">
          <cell r="K1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8468-4E05-4F19-B51B-15B9FF5012C7}">
  <sheetPr>
    <tabColor theme="9" tint="0.59999389629810485"/>
  </sheetPr>
  <dimension ref="B2:AH258"/>
  <sheetViews>
    <sheetView showGridLines="0" tabSelected="1" zoomScale="70" zoomScaleNormal="70" workbookViewId="0">
      <selection activeCell="H2" sqref="H2"/>
    </sheetView>
  </sheetViews>
  <sheetFormatPr defaultColWidth="8.796875" defaultRowHeight="13" outlineLevelRow="1" outlineLevelCol="1"/>
  <cols>
    <col min="1" max="1" width="3.19921875" style="23" customWidth="1"/>
    <col min="2" max="2" width="2.59765625" style="23" customWidth="1"/>
    <col min="3" max="3" width="2.5" style="23" customWidth="1"/>
    <col min="4" max="4" width="2.69921875" style="23" customWidth="1"/>
    <col min="5" max="5" width="2.296875" style="23" customWidth="1"/>
    <col min="6" max="6" width="5.5" style="23" customWidth="1"/>
    <col min="7" max="7" width="44" style="23" customWidth="1"/>
    <col min="8" max="8" width="8.796875" style="24"/>
    <col min="9" max="10" width="12.69921875" style="23" customWidth="1"/>
    <col min="11" max="11" width="13.3984375" style="23" bestFit="1" customWidth="1"/>
    <col min="12" max="12" width="12.69921875" style="23" customWidth="1"/>
    <col min="13" max="13" width="11.3984375" style="23" customWidth="1" outlineLevel="1"/>
    <col min="14" max="14" width="12" style="23" customWidth="1" outlineLevel="1"/>
    <col min="15" max="16" width="11.5" style="26" customWidth="1"/>
    <col min="17" max="20" width="11.5" style="26" hidden="1" customWidth="1" outlineLevel="1"/>
    <col min="21" max="21" width="6.69921875" style="23" bestFit="1" customWidth="1" collapsed="1"/>
    <col min="22" max="22" width="11.796875" style="27" customWidth="1"/>
    <col min="23" max="23" width="10.3984375" style="27" customWidth="1"/>
    <col min="24" max="24" width="11.59765625" style="27" customWidth="1"/>
    <col min="25" max="25" width="10.3984375" style="27" customWidth="1"/>
    <col min="26" max="26" width="8.796875" style="23"/>
    <col min="27" max="34" width="8.796875" style="23" customWidth="1"/>
    <col min="35" max="16384" width="8.796875" style="23"/>
  </cols>
  <sheetData>
    <row r="2" spans="2:25" ht="18">
      <c r="B2" s="4" t="s">
        <v>112</v>
      </c>
      <c r="G2" s="19"/>
      <c r="I2" s="12"/>
      <c r="J2" s="12"/>
      <c r="K2" s="12"/>
      <c r="L2" s="12"/>
      <c r="M2" s="13"/>
      <c r="N2" s="13"/>
      <c r="O2" s="25"/>
      <c r="P2" s="25"/>
    </row>
    <row r="3" spans="2:25" ht="17.5">
      <c r="B3" s="5" t="s">
        <v>17</v>
      </c>
    </row>
    <row r="4" spans="2:25">
      <c r="B4" s="28"/>
      <c r="C4" s="28"/>
      <c r="D4" s="28"/>
      <c r="E4" s="28"/>
      <c r="F4" s="28"/>
      <c r="G4" s="28"/>
      <c r="H4" s="9"/>
    </row>
    <row r="5" spans="2:25" s="162" customFormat="1">
      <c r="B5" s="159"/>
      <c r="C5" s="159"/>
      <c r="D5" s="159"/>
      <c r="E5" s="159"/>
      <c r="F5" s="160"/>
      <c r="G5" s="160" t="s">
        <v>18</v>
      </c>
      <c r="H5" s="161"/>
      <c r="O5" s="163"/>
      <c r="P5" s="163"/>
      <c r="Q5" s="163"/>
      <c r="R5" s="163"/>
      <c r="S5" s="163"/>
      <c r="W5" s="164"/>
      <c r="X5" s="164"/>
      <c r="Y5" s="164"/>
    </row>
    <row r="6" spans="2:25" s="35" customFormat="1">
      <c r="B6" s="36"/>
      <c r="C6" s="36"/>
      <c r="D6" s="36"/>
      <c r="E6" s="36"/>
      <c r="F6" s="37"/>
      <c r="G6" s="37"/>
      <c r="H6" s="38"/>
      <c r="O6" s="39"/>
      <c r="P6" s="39"/>
      <c r="Q6" s="39"/>
      <c r="R6" s="39"/>
      <c r="S6" s="39"/>
      <c r="T6" s="39"/>
      <c r="V6" s="40"/>
      <c r="W6" s="40"/>
      <c r="X6" s="40"/>
      <c r="Y6" s="40"/>
    </row>
    <row r="7" spans="2:25" s="35" customFormat="1" ht="26">
      <c r="B7" s="41"/>
      <c r="C7" s="41"/>
      <c r="D7" s="41"/>
      <c r="E7" s="41"/>
      <c r="F7" s="41"/>
      <c r="G7" s="42"/>
      <c r="H7" s="43"/>
      <c r="I7" s="44">
        <v>2018</v>
      </c>
      <c r="J7" s="44">
        <v>2019</v>
      </c>
      <c r="K7" s="44">
        <v>2020</v>
      </c>
      <c r="L7" s="44">
        <v>2021</v>
      </c>
      <c r="M7" s="45" t="s">
        <v>19</v>
      </c>
      <c r="N7" s="45" t="s">
        <v>20</v>
      </c>
      <c r="O7" s="46" t="s">
        <v>21</v>
      </c>
      <c r="P7" s="47">
        <v>2022</v>
      </c>
      <c r="Q7" s="47">
        <v>2023</v>
      </c>
      <c r="R7" s="47">
        <v>2024</v>
      </c>
      <c r="S7" s="47">
        <v>2025</v>
      </c>
      <c r="T7" s="47">
        <v>2026</v>
      </c>
      <c r="V7" s="48" t="s">
        <v>10</v>
      </c>
      <c r="W7" s="48" t="s">
        <v>11</v>
      </c>
      <c r="X7" s="48" t="s">
        <v>12</v>
      </c>
      <c r="Y7" s="48" t="s">
        <v>22</v>
      </c>
    </row>
    <row r="8" spans="2:25" s="35" customFormat="1">
      <c r="B8" s="41"/>
      <c r="C8" s="41"/>
      <c r="D8" s="41"/>
      <c r="E8" s="41"/>
      <c r="F8" s="41"/>
      <c r="G8" s="41"/>
      <c r="H8" s="49"/>
      <c r="I8" s="50"/>
      <c r="J8" s="50"/>
      <c r="K8" s="50"/>
      <c r="L8" s="50"/>
      <c r="M8" s="50"/>
      <c r="N8" s="50"/>
      <c r="O8" s="51"/>
      <c r="P8" s="51"/>
      <c r="Q8" s="51"/>
      <c r="R8" s="51"/>
      <c r="S8" s="51"/>
      <c r="T8" s="51"/>
      <c r="V8" s="52"/>
      <c r="W8" s="52"/>
      <c r="X8" s="52"/>
      <c r="Y8" s="52"/>
    </row>
    <row r="9" spans="2:25" s="35" customFormat="1">
      <c r="B9" s="41"/>
      <c r="C9" s="41"/>
      <c r="D9" s="41"/>
      <c r="E9" s="41"/>
      <c r="F9" s="41"/>
      <c r="G9" s="41"/>
      <c r="H9" s="38" t="s">
        <v>13</v>
      </c>
      <c r="I9" s="50" t="s">
        <v>23</v>
      </c>
      <c r="J9" s="50" t="s">
        <v>24</v>
      </c>
      <c r="K9" s="50" t="s">
        <v>24</v>
      </c>
      <c r="L9" s="50" t="s">
        <v>24</v>
      </c>
      <c r="M9" s="50" t="s">
        <v>24</v>
      </c>
      <c r="N9" s="50" t="s">
        <v>24</v>
      </c>
      <c r="O9" s="51" t="s">
        <v>24</v>
      </c>
      <c r="P9" s="51" t="s">
        <v>24</v>
      </c>
      <c r="Q9" s="51" t="s">
        <v>24</v>
      </c>
      <c r="R9" s="51" t="s">
        <v>24</v>
      </c>
      <c r="S9" s="51" t="s">
        <v>24</v>
      </c>
      <c r="T9" s="51" t="s">
        <v>24</v>
      </c>
      <c r="V9" s="40"/>
      <c r="W9" s="40"/>
      <c r="X9" s="40"/>
      <c r="Y9" s="40"/>
    </row>
    <row r="10" spans="2:25" s="35" customFormat="1">
      <c r="B10" s="41"/>
      <c r="C10" s="41"/>
      <c r="D10" s="41"/>
      <c r="E10" s="41"/>
      <c r="F10" s="41"/>
      <c r="G10" s="41"/>
      <c r="H10" s="38"/>
      <c r="I10" s="50" t="s">
        <v>14</v>
      </c>
      <c r="J10" s="50" t="s">
        <v>14</v>
      </c>
      <c r="K10" s="50" t="s">
        <v>14</v>
      </c>
      <c r="L10" s="50" t="s">
        <v>14</v>
      </c>
      <c r="M10" s="50" t="s">
        <v>15</v>
      </c>
      <c r="N10" s="50" t="s">
        <v>25</v>
      </c>
      <c r="O10" s="51" t="s">
        <v>16</v>
      </c>
      <c r="P10" s="51" t="s">
        <v>16</v>
      </c>
      <c r="Q10" s="51" t="s">
        <v>16</v>
      </c>
      <c r="R10" s="51" t="s">
        <v>16</v>
      </c>
      <c r="S10" s="51" t="s">
        <v>16</v>
      </c>
      <c r="T10" s="51" t="s">
        <v>16</v>
      </c>
      <c r="V10" s="40"/>
      <c r="W10" s="40"/>
      <c r="X10" s="40"/>
      <c r="Y10" s="40"/>
    </row>
    <row r="11" spans="2:25" s="35" customFormat="1">
      <c r="B11" s="41"/>
      <c r="C11" s="41"/>
      <c r="D11" s="41"/>
      <c r="E11" s="41"/>
      <c r="F11" s="41"/>
      <c r="G11" s="41"/>
      <c r="H11" s="38"/>
      <c r="I11" s="50"/>
      <c r="J11" s="50"/>
      <c r="K11" s="50"/>
      <c r="L11" s="50"/>
      <c r="M11" s="53"/>
      <c r="N11" s="53"/>
      <c r="O11" s="51"/>
      <c r="P11" s="51"/>
      <c r="Q11" s="51"/>
      <c r="R11" s="51"/>
      <c r="S11" s="51"/>
      <c r="T11" s="51"/>
      <c r="V11" s="40"/>
      <c r="W11" s="40"/>
      <c r="X11" s="40"/>
      <c r="Y11" s="40"/>
    </row>
    <row r="12" spans="2:25" s="35" customFormat="1">
      <c r="B12" s="54"/>
      <c r="C12" s="41"/>
      <c r="D12" s="41"/>
      <c r="E12" s="41"/>
      <c r="F12" s="55"/>
      <c r="G12" s="55" t="s">
        <v>8</v>
      </c>
      <c r="H12" s="49">
        <v>3.3</v>
      </c>
      <c r="I12" s="56">
        <f>[2]IS!I19</f>
        <v>584611546.38777161</v>
      </c>
      <c r="J12" s="56">
        <f>[2]IS!J19</f>
        <v>1275589004.1775272</v>
      </c>
      <c r="K12" s="56">
        <f>[2]IS!K19</f>
        <v>2228563065.7699823</v>
      </c>
      <c r="L12" s="56">
        <f>[2]IS!L19</f>
        <v>3678689837.3592615</v>
      </c>
      <c r="M12" s="13">
        <f>[2]IS!AJ19</f>
        <v>987407000</v>
      </c>
      <c r="N12" s="13">
        <f>SUM([2]IS!DD19:DE19)</f>
        <v>659101585</v>
      </c>
      <c r="O12" s="14">
        <f>P12-M12-N12</f>
        <v>3223854754.8656273</v>
      </c>
      <c r="P12" s="14">
        <f>[2]IS!M19</f>
        <v>4870363339.8656273</v>
      </c>
      <c r="Q12" s="14">
        <f>[2]IS!N19</f>
        <v>6691159154.584693</v>
      </c>
      <c r="R12" s="14">
        <f>[2]IS!O19</f>
        <v>8810725750.0300903</v>
      </c>
      <c r="S12" s="57">
        <f>[2]IS!P19</f>
        <v>11045601067.536316</v>
      </c>
      <c r="T12" s="57">
        <f>[2]IS!Q19</f>
        <v>13768401297.384609</v>
      </c>
      <c r="V12" s="58">
        <f t="shared" ref="V12:X14" si="0">IFERROR(J12/I12-1,"na")</f>
        <v>1.1819428850819031</v>
      </c>
      <c r="W12" s="58">
        <f t="shared" si="0"/>
        <v>0.74708550988718558</v>
      </c>
      <c r="X12" s="58">
        <f t="shared" si="0"/>
        <v>0.65070035210704313</v>
      </c>
      <c r="Y12" s="58">
        <f>IFERROR(P12/L12-1,"na")</f>
        <v>0.32393965112367451</v>
      </c>
    </row>
    <row r="13" spans="2:25" s="35" customFormat="1">
      <c r="G13" s="59" t="s">
        <v>9</v>
      </c>
      <c r="H13" s="60">
        <v>3.4</v>
      </c>
      <c r="I13" s="61">
        <f>[2]IS!I30</f>
        <v>-344372780.62684274</v>
      </c>
      <c r="J13" s="61">
        <f>[2]IS!J30</f>
        <v>-805635315.90689898</v>
      </c>
      <c r="K13" s="61">
        <f>[2]IS!K30</f>
        <v>-1462369665.7699819</v>
      </c>
      <c r="L13" s="61">
        <f>[2]IS!L30</f>
        <v>-2516379041.111167</v>
      </c>
      <c r="M13" s="62">
        <f>[2]IS!AJ30</f>
        <v>-652986000.00000012</v>
      </c>
      <c r="N13" s="13">
        <f>SUM([2]IS!DD30:DE30)</f>
        <v>-441012815</v>
      </c>
      <c r="O13" s="63">
        <f>P13-M13-N13</f>
        <v>-2189795929.0931735</v>
      </c>
      <c r="P13" s="63">
        <f>[2]IS!M30</f>
        <v>-3283794744.0931735</v>
      </c>
      <c r="Q13" s="63">
        <f>[2]IS!N30</f>
        <v>-4463723361.5690947</v>
      </c>
      <c r="R13" s="63">
        <f>[2]IS!O30</f>
        <v>-5870801338.4414206</v>
      </c>
      <c r="S13" s="64">
        <f>[2]IS!P30</f>
        <v>-7337644327.6292362</v>
      </c>
      <c r="T13" s="64">
        <f>[2]IS!Q30</f>
        <v>-9048476869.6995049</v>
      </c>
      <c r="V13" s="65">
        <f t="shared" si="0"/>
        <v>1.3394279723282589</v>
      </c>
      <c r="W13" s="65">
        <f t="shared" si="0"/>
        <v>0.81517572144140793</v>
      </c>
      <c r="X13" s="65">
        <f t="shared" si="0"/>
        <v>0.72075440294791493</v>
      </c>
      <c r="Y13" s="65">
        <f>IFERROR(P13/L13-1,"na")</f>
        <v>0.30496824621585472</v>
      </c>
    </row>
    <row r="14" spans="2:25" s="35" customFormat="1">
      <c r="F14" s="55"/>
      <c r="G14" s="55" t="s">
        <v>26</v>
      </c>
      <c r="H14" s="66">
        <v>3.5</v>
      </c>
      <c r="I14" s="56">
        <f t="shared" ref="I14:O14" si="1">SUM(I12:I13)</f>
        <v>240238765.76092887</v>
      </c>
      <c r="J14" s="56">
        <f t="shared" si="1"/>
        <v>469953688.27062821</v>
      </c>
      <c r="K14" s="56">
        <f t="shared" si="1"/>
        <v>766193400.00000048</v>
      </c>
      <c r="L14" s="12">
        <f t="shared" si="1"/>
        <v>1162310796.2480946</v>
      </c>
      <c r="M14" s="13">
        <f t="shared" si="1"/>
        <v>334420999.99999988</v>
      </c>
      <c r="N14" s="67">
        <f>SUM(N12:N13)</f>
        <v>218088770</v>
      </c>
      <c r="O14" s="14">
        <f t="shared" si="1"/>
        <v>1034058825.7724538</v>
      </c>
      <c r="P14" s="14">
        <f>[2]IS!M32</f>
        <v>1586568595.7724538</v>
      </c>
      <c r="Q14" s="14">
        <f>[2]IS!N32</f>
        <v>2227435793.0155983</v>
      </c>
      <c r="R14" s="14">
        <f>[2]IS!O32</f>
        <v>2939924411.5886698</v>
      </c>
      <c r="S14" s="57">
        <f>[2]IS!P32</f>
        <v>3707956739.9070797</v>
      </c>
      <c r="T14" s="57">
        <f>[2]IS!Q32</f>
        <v>4719924427.6851044</v>
      </c>
      <c r="U14" s="68"/>
      <c r="V14" s="58">
        <f t="shared" si="0"/>
        <v>0.95619423360798383</v>
      </c>
      <c r="W14" s="58">
        <f t="shared" si="0"/>
        <v>0.63035937183405877</v>
      </c>
      <c r="X14" s="58">
        <f t="shared" si="0"/>
        <v>0.51699400731994527</v>
      </c>
      <c r="Y14" s="58">
        <f>IFERROR(P14/L14-1,"na")</f>
        <v>0.36501235374725161</v>
      </c>
    </row>
    <row r="15" spans="2:25" s="35" customFormat="1">
      <c r="F15" s="69"/>
      <c r="G15" s="70" t="s">
        <v>27</v>
      </c>
      <c r="H15" s="60"/>
      <c r="I15" s="71">
        <f t="shared" ref="I15:T15" si="2">I14/I12</f>
        <v>0.4109374288710661</v>
      </c>
      <c r="J15" s="71">
        <f t="shared" si="2"/>
        <v>0.36842093082610444</v>
      </c>
      <c r="K15" s="71">
        <f t="shared" si="2"/>
        <v>0.34380602091477086</v>
      </c>
      <c r="L15" s="72">
        <f t="shared" si="2"/>
        <v>0.31595781314427329</v>
      </c>
      <c r="M15" s="73">
        <f t="shared" si="2"/>
        <v>0.33868607372643689</v>
      </c>
      <c r="N15" s="73">
        <f t="shared" si="2"/>
        <v>0.3308879465067589</v>
      </c>
      <c r="O15" s="74">
        <f t="shared" si="2"/>
        <v>0.32075229946752182</v>
      </c>
      <c r="P15" s="74">
        <f t="shared" si="2"/>
        <v>0.32575980169402041</v>
      </c>
      <c r="Q15" s="74">
        <f t="shared" si="2"/>
        <v>0.33289236461957256</v>
      </c>
      <c r="R15" s="74">
        <f t="shared" si="2"/>
        <v>0.3336756238926889</v>
      </c>
      <c r="S15" s="75">
        <f t="shared" si="2"/>
        <v>0.33569533402804008</v>
      </c>
      <c r="T15" s="75">
        <f t="shared" si="2"/>
        <v>0.34280845871202797</v>
      </c>
      <c r="V15" s="65"/>
      <c r="W15" s="65"/>
      <c r="X15" s="65"/>
      <c r="Y15" s="65"/>
    </row>
    <row r="16" spans="2:25" s="35" customFormat="1">
      <c r="F16" s="55"/>
      <c r="G16" s="55" t="s">
        <v>6</v>
      </c>
      <c r="H16" s="66" t="s">
        <v>28</v>
      </c>
      <c r="I16" s="56">
        <f>[2]IS!I60</f>
        <v>-97510000</v>
      </c>
      <c r="J16" s="56">
        <f>[2]IS!J60</f>
        <v>-199676000</v>
      </c>
      <c r="K16" s="56">
        <f>[2]IS!K60</f>
        <v>-283178000</v>
      </c>
      <c r="L16" s="12">
        <f>[2]IS!L60</f>
        <v>-412279000</v>
      </c>
      <c r="M16" s="13">
        <f>[2]IS!AJ60</f>
        <v>-112374000</v>
      </c>
      <c r="N16" s="13">
        <f>SUM([2]IS!DD60:DE60)</f>
        <v>-64817185</v>
      </c>
      <c r="O16" s="14">
        <f>P16-M16-N16</f>
        <v>-304652941.42075318</v>
      </c>
      <c r="P16" s="14">
        <f>[2]IS!M60</f>
        <v>-481844126.42075318</v>
      </c>
      <c r="Q16" s="14">
        <f>[2]IS!N60</f>
        <v>-641227558.72569823</v>
      </c>
      <c r="R16" s="14">
        <f>[2]IS!O60</f>
        <v>-785362044.14563346</v>
      </c>
      <c r="S16" s="57">
        <f>[2]IS!P60</f>
        <v>-874581749.44794416</v>
      </c>
      <c r="T16" s="57">
        <f>[2]IS!Q60</f>
        <v>-1040567101.0248524</v>
      </c>
      <c r="V16" s="58">
        <f t="shared" ref="V16:X20" si="3">IFERROR(J16/I16-1,"na")</f>
        <v>1.0477489488257614</v>
      </c>
      <c r="W16" s="58">
        <f t="shared" si="3"/>
        <v>0.41818746369117976</v>
      </c>
      <c r="X16" s="58">
        <f t="shared" si="3"/>
        <v>0.45590052899589661</v>
      </c>
      <c r="Y16" s="58">
        <f>IFERROR(P16/L16-1,"na")</f>
        <v>0.1687331307700688</v>
      </c>
    </row>
    <row r="17" spans="6:25" s="35" customFormat="1">
      <c r="F17" s="55"/>
      <c r="G17" s="55" t="s">
        <v>5</v>
      </c>
      <c r="H17" s="66" t="s">
        <v>29</v>
      </c>
      <c r="I17" s="56">
        <f>[2]IS!I61</f>
        <v>-140933767.89571142</v>
      </c>
      <c r="J17" s="56">
        <f>[2]IS!J61</f>
        <v>-278464273.40158814</v>
      </c>
      <c r="K17" s="56">
        <f>[2]IS!K61</f>
        <v>-441310162.08876705</v>
      </c>
      <c r="L17" s="12">
        <f>[2]IS!L61</f>
        <v>-834783000</v>
      </c>
      <c r="M17" s="13">
        <f>[2]IS!AJ61</f>
        <v>-208767545.76160565</v>
      </c>
      <c r="N17" s="13">
        <f>SUM([2]IS!DD61:DE61)</f>
        <v>-122087515.84334704</v>
      </c>
      <c r="O17" s="14">
        <f>P17-M17-N17</f>
        <v>-689163832.52561271</v>
      </c>
      <c r="P17" s="14">
        <f>[2]IS!M61</f>
        <v>-1020018894.1305654</v>
      </c>
      <c r="Q17" s="14">
        <f>[2]IS!N61</f>
        <v>-1369625948.4001622</v>
      </c>
      <c r="R17" s="14">
        <f>[2]IS!O61</f>
        <v>-1670027359.2341747</v>
      </c>
      <c r="S17" s="57">
        <f>[2]IS!P61</f>
        <v>-1953521440.5929437</v>
      </c>
      <c r="T17" s="57">
        <f>[2]IS!Q61</f>
        <v>-2279616933.6164541</v>
      </c>
      <c r="V17" s="58">
        <f t="shared" si="3"/>
        <v>0.97585204425703664</v>
      </c>
      <c r="W17" s="58">
        <f t="shared" si="3"/>
        <v>0.58479993393023233</v>
      </c>
      <c r="X17" s="58">
        <f t="shared" si="3"/>
        <v>0.89160158027833525</v>
      </c>
      <c r="Y17" s="58">
        <f>IFERROR(P17/L17-1,"na")</f>
        <v>0.22189706082965932</v>
      </c>
    </row>
    <row r="18" spans="6:25" s="35" customFormat="1">
      <c r="F18" s="55"/>
      <c r="G18" s="55" t="s">
        <v>30</v>
      </c>
      <c r="H18" s="66" t="s">
        <v>31</v>
      </c>
      <c r="I18" s="56">
        <f>[2]IS!I62</f>
        <v>-31393110.23</v>
      </c>
      <c r="J18" s="56">
        <f>[2]IS!J62</f>
        <v>-52362930.600000001</v>
      </c>
      <c r="K18" s="56">
        <f>[2]IS!K62</f>
        <v>-82070987.329999998</v>
      </c>
      <c r="L18" s="12">
        <f>[2]IS!L62</f>
        <v>-96160999.999999985</v>
      </c>
      <c r="M18" s="13">
        <f>[2]IS!AJ62</f>
        <v>-22641455.240557153</v>
      </c>
      <c r="N18" s="13">
        <f>SUM([2]IS!DD62:DE62)</f>
        <v>-12478046.82854658</v>
      </c>
      <c r="O18" s="14">
        <f>P18-M18-N18</f>
        <v>-81721495.062405929</v>
      </c>
      <c r="P18" s="14">
        <f>[2]IS!M62</f>
        <v>-116840997.13150966</v>
      </c>
      <c r="Q18" s="14">
        <f>[2]IS!N62</f>
        <v>-155839671.60024551</v>
      </c>
      <c r="R18" s="14">
        <f>[2]IS!O62</f>
        <v>-206546759.77231684</v>
      </c>
      <c r="S18" s="57">
        <f>[2]IS!P62</f>
        <v>-242829577.46365914</v>
      </c>
      <c r="T18" s="57">
        <f>[2]IS!Q62</f>
        <v>-294169533.82738614</v>
      </c>
      <c r="V18" s="58">
        <f t="shared" si="3"/>
        <v>0.66797524094827487</v>
      </c>
      <c r="W18" s="58">
        <f t="shared" si="3"/>
        <v>0.56734900796404242</v>
      </c>
      <c r="X18" s="58">
        <f t="shared" si="3"/>
        <v>0.17168079888384091</v>
      </c>
      <c r="Y18" s="58">
        <f>IFERROR(P18/L18-1,"na")</f>
        <v>0.21505597000353238</v>
      </c>
    </row>
    <row r="19" spans="6:25" s="35" customFormat="1">
      <c r="F19" s="55"/>
      <c r="G19" s="76" t="s">
        <v>32</v>
      </c>
      <c r="H19" s="60" t="s">
        <v>33</v>
      </c>
      <c r="I19" s="61">
        <f>[2]IS!I63</f>
        <v>-36689184.913872227</v>
      </c>
      <c r="J19" s="61">
        <f>[2]IS!J63</f>
        <v>-57900045.090026692</v>
      </c>
      <c r="K19" s="61">
        <f>[2]IS!K63</f>
        <v>-120968236.83148137</v>
      </c>
      <c r="L19" s="77">
        <f>[2]IS!L63</f>
        <v>-481256046.06373131</v>
      </c>
      <c r="M19" s="62">
        <f>[2]IS!AJ63</f>
        <v>-100692501.2463991</v>
      </c>
      <c r="N19" s="62">
        <f>SUM([2]IS!DD63:DE63)</f>
        <v>-63786530.836073428</v>
      </c>
      <c r="O19" s="63">
        <f>P19-M19-N19</f>
        <v>-191547491.4931421</v>
      </c>
      <c r="P19" s="63">
        <f>[2]IS!M63</f>
        <v>-356026523.57561463</v>
      </c>
      <c r="Q19" s="63">
        <f>[2]IS!N63</f>
        <v>-317443074.2085104</v>
      </c>
      <c r="R19" s="63">
        <f>[2]IS!O63</f>
        <v>-321851409.95156735</v>
      </c>
      <c r="S19" s="64">
        <f>[2]IS!P63</f>
        <v>-334475779.87201339</v>
      </c>
      <c r="T19" s="64">
        <f>[2]IS!Q63</f>
        <v>-382343271.85022432</v>
      </c>
      <c r="V19" s="65">
        <f t="shared" si="3"/>
        <v>0.5781229598299038</v>
      </c>
      <c r="W19" s="65">
        <f t="shared" si="3"/>
        <v>1.0892598035699663</v>
      </c>
      <c r="X19" s="65">
        <f t="shared" si="3"/>
        <v>2.9783670380693428</v>
      </c>
      <c r="Y19" s="65">
        <f>IFERROR(P19/L19-1,"na")</f>
        <v>-0.26021392045333991</v>
      </c>
    </row>
    <row r="20" spans="6:25" s="35" customFormat="1">
      <c r="F20" s="78"/>
      <c r="G20" s="78" t="s">
        <v>34</v>
      </c>
      <c r="H20" s="66"/>
      <c r="I20" s="56">
        <f t="shared" ref="I20:T20" si="4">I14+SUM(I16:I19)</f>
        <v>-66287297.278654814</v>
      </c>
      <c r="J20" s="56">
        <f t="shared" si="4"/>
        <v>-118449560.82098663</v>
      </c>
      <c r="K20" s="56">
        <f t="shared" si="4"/>
        <v>-161333986.25024796</v>
      </c>
      <c r="L20" s="12">
        <f t="shared" si="4"/>
        <v>-662168249.81563663</v>
      </c>
      <c r="M20" s="13">
        <f t="shared" si="4"/>
        <v>-110054502.24856198</v>
      </c>
      <c r="N20" s="13">
        <f>N14+SUM(N16:N19)</f>
        <v>-45080508.507967055</v>
      </c>
      <c r="O20" s="14">
        <f t="shared" si="4"/>
        <v>-233026934.72946</v>
      </c>
      <c r="P20" s="14">
        <f t="shared" si="4"/>
        <v>-388161945.48598933</v>
      </c>
      <c r="Q20" s="14">
        <f t="shared" si="4"/>
        <v>-256700459.91901827</v>
      </c>
      <c r="R20" s="14">
        <f t="shared" si="4"/>
        <v>-43863161.515022755</v>
      </c>
      <c r="S20" s="57">
        <f t="shared" si="4"/>
        <v>302548192.53051901</v>
      </c>
      <c r="T20" s="57">
        <f t="shared" si="4"/>
        <v>723227587.3661871</v>
      </c>
      <c r="V20" s="58">
        <f t="shared" si="3"/>
        <v>0.78691190746629824</v>
      </c>
      <c r="W20" s="58">
        <f t="shared" si="3"/>
        <v>0.3620479901489273</v>
      </c>
      <c r="X20" s="58">
        <f t="shared" si="3"/>
        <v>3.1043320456269887</v>
      </c>
      <c r="Y20" s="58">
        <f>IFERROR(P20/L20-1,"na")</f>
        <v>-0.41380163486536414</v>
      </c>
    </row>
    <row r="21" spans="6:25" s="35" customFormat="1">
      <c r="F21" s="69"/>
      <c r="G21" s="70" t="s">
        <v>35</v>
      </c>
      <c r="H21" s="60"/>
      <c r="I21" s="71">
        <f t="shared" ref="I21:O21" si="5">I20/I12</f>
        <v>-0.11338691082691443</v>
      </c>
      <c r="J21" s="71">
        <f t="shared" si="5"/>
        <v>-9.2858718939303184E-2</v>
      </c>
      <c r="K21" s="71">
        <f t="shared" si="5"/>
        <v>-7.2393727028993035E-2</v>
      </c>
      <c r="L21" s="72">
        <f>L20/L12</f>
        <v>-0.1800011088434062</v>
      </c>
      <c r="M21" s="73">
        <f t="shared" si="5"/>
        <v>-0.11145809402663945</v>
      </c>
      <c r="N21" s="73">
        <f>N20/N12</f>
        <v>-6.8396905020289181E-2</v>
      </c>
      <c r="O21" s="74">
        <f t="shared" si="5"/>
        <v>-7.2282082304657908E-2</v>
      </c>
      <c r="P21" s="74">
        <f>P20/P12</f>
        <v>-7.9698765451182679E-2</v>
      </c>
      <c r="Q21" s="74">
        <f>Q20/Q12</f>
        <v>-3.8364124061094934E-2</v>
      </c>
      <c r="R21" s="74">
        <f>R20/R12</f>
        <v>-4.978382344368505E-3</v>
      </c>
      <c r="S21" s="75">
        <f>S20/S12</f>
        <v>2.7390831035870585E-2</v>
      </c>
      <c r="T21" s="75">
        <f>T20/T12</f>
        <v>5.2528072921840863E-2</v>
      </c>
      <c r="V21" s="65"/>
      <c r="W21" s="65"/>
      <c r="X21" s="65"/>
      <c r="Y21" s="65"/>
    </row>
    <row r="22" spans="6:25" s="35" customFormat="1">
      <c r="F22" s="55"/>
      <c r="G22" s="55" t="s">
        <v>36</v>
      </c>
      <c r="H22" s="66">
        <v>3.7</v>
      </c>
      <c r="I22" s="56">
        <f>[2]IS!I71</f>
        <v>-33620000</v>
      </c>
      <c r="J22" s="56">
        <f>[2]IS!J71</f>
        <v>-150685000</v>
      </c>
      <c r="K22" s="56">
        <f>[2]IS!K71</f>
        <v>-754591000</v>
      </c>
      <c r="L22" s="12">
        <f>[2]IS!L71</f>
        <v>-912201000</v>
      </c>
      <c r="M22" s="13">
        <f>[2]IS!AJ71</f>
        <v>-280615000</v>
      </c>
      <c r="N22" s="13">
        <f>SUM([2]IS!DD71:DE71)</f>
        <v>0</v>
      </c>
      <c r="O22" s="14">
        <f t="shared" ref="O22:O28" si="6">P22-M22-N22</f>
        <v>-592997365.1875267</v>
      </c>
      <c r="P22" s="14">
        <f>[2]IS!M71</f>
        <v>-873612365.1875267</v>
      </c>
      <c r="Q22" s="14">
        <f>[2]IS!N71</f>
        <v>0</v>
      </c>
      <c r="R22" s="14">
        <f>[2]IS!O71</f>
        <v>0</v>
      </c>
      <c r="S22" s="57">
        <f>[2]IS!P71</f>
        <v>0</v>
      </c>
      <c r="T22" s="57">
        <f>[2]IS!Q71</f>
        <v>0</v>
      </c>
      <c r="V22" s="58">
        <f t="shared" ref="V22:X29" si="7">IFERROR(J22/I22-1,"na")</f>
        <v>3.4820047590719811</v>
      </c>
      <c r="W22" s="58">
        <f t="shared" si="7"/>
        <v>4.0077379964827289</v>
      </c>
      <c r="X22" s="58">
        <f t="shared" si="7"/>
        <v>0.20886811531014815</v>
      </c>
      <c r="Y22" s="58">
        <f t="shared" ref="Y22:Y29" si="8">IFERROR(P22/L22-1,"na")</f>
        <v>-4.2302776265837561E-2</v>
      </c>
    </row>
    <row r="23" spans="6:25" s="35" customFormat="1">
      <c r="F23" s="55"/>
      <c r="G23" s="55" t="s">
        <v>37</v>
      </c>
      <c r="H23" s="66">
        <v>3.8</v>
      </c>
      <c r="I23" s="56">
        <f>[2]IS!I72</f>
        <v>3095000</v>
      </c>
      <c r="J23" s="56">
        <f>[2]IS!J72</f>
        <v>4176000</v>
      </c>
      <c r="K23" s="56">
        <f>[2]IS!K72</f>
        <v>11049000</v>
      </c>
      <c r="L23" s="12">
        <f>[2]IS!L72</f>
        <v>27983000</v>
      </c>
      <c r="M23" s="13">
        <f>[2]IS!AJ72</f>
        <v>-2556000</v>
      </c>
      <c r="N23" s="13">
        <f>SUM([2]IS!DD72:DE72)</f>
        <v>9402068</v>
      </c>
      <c r="O23" s="14">
        <f t="shared" si="6"/>
        <v>-8135241.0854126476</v>
      </c>
      <c r="P23" s="14">
        <f>[2]IS!M72</f>
        <v>-1289173.0854126478</v>
      </c>
      <c r="Q23" s="14">
        <f>[2]IS!N72</f>
        <v>2183012.0570216812</v>
      </c>
      <c r="R23" s="14">
        <f>[2]IS!O72</f>
        <v>2874527.4322533868</v>
      </c>
      <c r="S23" s="57">
        <f>[2]IS!P72</f>
        <v>3603662.6465478176</v>
      </c>
      <c r="T23" s="57">
        <f>[2]IS!Q72</f>
        <v>4491984.9227482788</v>
      </c>
      <c r="V23" s="58">
        <f t="shared" si="7"/>
        <v>0.3492730210016155</v>
      </c>
      <c r="W23" s="58">
        <f t="shared" si="7"/>
        <v>1.6458333333333335</v>
      </c>
      <c r="X23" s="58">
        <f t="shared" si="7"/>
        <v>1.5326273870938545</v>
      </c>
      <c r="Y23" s="58">
        <f t="shared" si="8"/>
        <v>-1.0460698668982114</v>
      </c>
    </row>
    <row r="24" spans="6:25" s="35" customFormat="1">
      <c r="F24" s="55"/>
      <c r="G24" s="55" t="s">
        <v>38</v>
      </c>
      <c r="H24" s="66">
        <v>3.9</v>
      </c>
      <c r="I24" s="56">
        <f>[2]IS!I73</f>
        <v>4074000</v>
      </c>
      <c r="J24" s="56">
        <f>[2]IS!J73</f>
        <v>5145000</v>
      </c>
      <c r="K24" s="56">
        <f>[2]IS!K73</f>
        <v>16230000</v>
      </c>
      <c r="L24" s="12">
        <f>[2]IS!L73</f>
        <v>15905000</v>
      </c>
      <c r="M24" s="13">
        <f>[2]IS!AJ73</f>
        <v>4487000</v>
      </c>
      <c r="N24" s="13">
        <f>SUM([2]IS!DD73:DE73)</f>
        <v>6593122</v>
      </c>
      <c r="O24" s="14">
        <f t="shared" si="6"/>
        <v>4594399.5088618919</v>
      </c>
      <c r="P24" s="14">
        <f>[2]IS!M73</f>
        <v>15674521.508861892</v>
      </c>
      <c r="Q24" s="14">
        <f>[2]IS!N73</f>
        <v>12292598.439670797</v>
      </c>
      <c r="R24" s="14">
        <f>[2]IS!O73</f>
        <v>13533107.896129437</v>
      </c>
      <c r="S24" s="57">
        <f>[2]IS!P73</f>
        <v>15949125.256202169</v>
      </c>
      <c r="T24" s="57">
        <f>[2]IS!Q73</f>
        <v>19781005.727220662</v>
      </c>
      <c r="V24" s="58">
        <f t="shared" si="7"/>
        <v>0.26288659793814428</v>
      </c>
      <c r="W24" s="58">
        <f t="shared" si="7"/>
        <v>2.1545189504373177</v>
      </c>
      <c r="X24" s="58">
        <f t="shared" si="7"/>
        <v>-2.0024645717806488E-2</v>
      </c>
      <c r="Y24" s="58">
        <f t="shared" si="8"/>
        <v>-1.4490945686143175E-2</v>
      </c>
    </row>
    <row r="25" spans="6:25" s="35" customFormat="1">
      <c r="F25" s="55"/>
      <c r="G25" s="55" t="s">
        <v>39</v>
      </c>
      <c r="H25" s="79" t="s">
        <v>40</v>
      </c>
      <c r="I25" s="56">
        <f>[2]IS!I74</f>
        <v>-3797000</v>
      </c>
      <c r="J25" s="56">
        <f>[2]IS!J74</f>
        <v>-5571000</v>
      </c>
      <c r="K25" s="56">
        <f>[2]IS!K74</f>
        <v>-6061000</v>
      </c>
      <c r="L25" s="12">
        <f>[2]IS!L74</f>
        <v>-17776000</v>
      </c>
      <c r="M25" s="13">
        <f>[2]IS!AJ74</f>
        <v>-1952000</v>
      </c>
      <c r="N25" s="13">
        <f>SUM([2]IS!DD74:DE74)</f>
        <v>-1369802.0676294542</v>
      </c>
      <c r="O25" s="14">
        <f t="shared" si="6"/>
        <v>-5168349.987482043</v>
      </c>
      <c r="P25" s="14">
        <f>[2]IS!M74</f>
        <v>-8490152.0551114976</v>
      </c>
      <c r="Q25" s="14">
        <f>[2]IS!N74</f>
        <v>-11186292.717974395</v>
      </c>
      <c r="R25" s="14">
        <f>[2]IS!O74</f>
        <v>-14944170.961044878</v>
      </c>
      <c r="S25" s="57">
        <f>[2]IS!P74</f>
        <v>-19842033.875551034</v>
      </c>
      <c r="T25" s="57">
        <f>[2]IS!Q74</f>
        <v>-25669191.269772381</v>
      </c>
      <c r="V25" s="58">
        <f t="shared" si="7"/>
        <v>0.46721095601790896</v>
      </c>
      <c r="W25" s="58">
        <f t="shared" si="7"/>
        <v>8.7955483755160602E-2</v>
      </c>
      <c r="X25" s="58">
        <f t="shared" si="7"/>
        <v>1.9328493647912888</v>
      </c>
      <c r="Y25" s="58">
        <f t="shared" si="8"/>
        <v>-0.52238118501848008</v>
      </c>
    </row>
    <row r="26" spans="6:25" s="35" customFormat="1" ht="14">
      <c r="F26" s="55"/>
      <c r="G26" s="55" t="s">
        <v>41</v>
      </c>
      <c r="H26" s="66"/>
      <c r="I26" s="56">
        <f>[2]IS!I75</f>
        <v>0</v>
      </c>
      <c r="J26" s="56">
        <f>[2]IS!J75</f>
        <v>-91000</v>
      </c>
      <c r="K26" s="56">
        <f>[2]IS!K75</f>
        <v>-256000</v>
      </c>
      <c r="L26" s="12">
        <f>[2]IS!L75</f>
        <v>0</v>
      </c>
      <c r="M26" s="13">
        <f>[2]IS!AJ75</f>
        <v>0</v>
      </c>
      <c r="N26" s="13">
        <f>SUM([2]IS!DD75:DE75)</f>
        <v>0</v>
      </c>
      <c r="O26" s="14">
        <f t="shared" si="6"/>
        <v>0</v>
      </c>
      <c r="P26" s="14">
        <f>[2]IS!M75</f>
        <v>0</v>
      </c>
      <c r="Q26" s="14">
        <f>[2]IS!N75</f>
        <v>0</v>
      </c>
      <c r="R26" s="14">
        <f>[2]IS!O75</f>
        <v>0</v>
      </c>
      <c r="S26" s="57">
        <f>[2]IS!P75</f>
        <v>0</v>
      </c>
      <c r="T26" s="57">
        <f>[2]IS!Q75</f>
        <v>0</v>
      </c>
      <c r="V26" s="58" t="str">
        <f t="shared" si="7"/>
        <v>na</v>
      </c>
      <c r="W26" s="58">
        <f t="shared" si="7"/>
        <v>1.8131868131868134</v>
      </c>
      <c r="X26" s="58">
        <f t="shared" si="7"/>
        <v>-1</v>
      </c>
      <c r="Y26" s="58" t="str">
        <f t="shared" si="8"/>
        <v>na</v>
      </c>
    </row>
    <row r="27" spans="6:25" s="35" customFormat="1" ht="25">
      <c r="F27" s="80"/>
      <c r="G27" s="80" t="s">
        <v>42</v>
      </c>
      <c r="H27" s="66">
        <v>3.11</v>
      </c>
      <c r="I27" s="56">
        <f>[2]IS!I76</f>
        <v>-214000</v>
      </c>
      <c r="J27" s="56">
        <f>[2]IS!J76</f>
        <v>-221000</v>
      </c>
      <c r="K27" s="56">
        <f>[2]IS!K76</f>
        <v>-3153000</v>
      </c>
      <c r="L27" s="12">
        <f>[2]IS!L76</f>
        <v>-265000</v>
      </c>
      <c r="M27" s="13">
        <f>[2]IS!AJ76</f>
        <v>-1116000</v>
      </c>
      <c r="N27" s="13">
        <f>SUM([2]IS!DD76:DE76)</f>
        <v>463879.85822192766</v>
      </c>
      <c r="O27" s="14">
        <f t="shared" si="6"/>
        <v>-1667950.1968039395</v>
      </c>
      <c r="P27" s="14">
        <f>[2]IS!M76</f>
        <v>-2320070.3385820119</v>
      </c>
      <c r="Q27" s="14">
        <f>[2]IS!N76</f>
        <v>-924860.45387807209</v>
      </c>
      <c r="R27" s="14">
        <f>[2]IS!O76</f>
        <v>-2021093.0147752073</v>
      </c>
      <c r="S27" s="57">
        <f>[2]IS!P76</f>
        <v>-1845436.9936953429</v>
      </c>
      <c r="T27" s="57">
        <f>[2]IS!Q76</f>
        <v>-2664014.5713665001</v>
      </c>
      <c r="V27" s="58">
        <f t="shared" si="7"/>
        <v>3.2710280373831724E-2</v>
      </c>
      <c r="W27" s="58">
        <f t="shared" si="7"/>
        <v>13.266968325791856</v>
      </c>
      <c r="X27" s="58">
        <f t="shared" si="7"/>
        <v>-0.91595306057722803</v>
      </c>
      <c r="Y27" s="58">
        <f t="shared" si="8"/>
        <v>7.754982409743441</v>
      </c>
    </row>
    <row r="28" spans="6:25" s="35" customFormat="1">
      <c r="F28" s="55"/>
      <c r="G28" s="76" t="s">
        <v>43</v>
      </c>
      <c r="H28" s="60">
        <v>3.12</v>
      </c>
      <c r="I28" s="61">
        <f>[2]IS!I77</f>
        <v>0</v>
      </c>
      <c r="J28" s="61">
        <f>[2]IS!J77</f>
        <v>0</v>
      </c>
      <c r="K28" s="61">
        <f>[2]IS!K77</f>
        <v>-2771000</v>
      </c>
      <c r="L28" s="77">
        <f>[2]IS!L77</f>
        <v>-33337000</v>
      </c>
      <c r="M28" s="62">
        <f>[2]IS!AJ77</f>
        <v>-10280000</v>
      </c>
      <c r="N28" s="62">
        <f>SUM([2]IS!DD77:DE77)</f>
        <v>-9552856.5133333355</v>
      </c>
      <c r="O28" s="63">
        <f t="shared" si="6"/>
        <v>-4776428.2566666678</v>
      </c>
      <c r="P28" s="63">
        <f>[2]IS!M77</f>
        <v>-24609284.770000003</v>
      </c>
      <c r="Q28" s="63">
        <f>[2]IS!N77</f>
        <v>0</v>
      </c>
      <c r="R28" s="63">
        <f>[2]IS!O77</f>
        <v>0</v>
      </c>
      <c r="S28" s="64">
        <f>[2]IS!P77</f>
        <v>0</v>
      </c>
      <c r="T28" s="64">
        <f>[2]IS!Q77</f>
        <v>0</v>
      </c>
      <c r="V28" s="65" t="str">
        <f t="shared" si="7"/>
        <v>na</v>
      </c>
      <c r="W28" s="65" t="str">
        <f t="shared" si="7"/>
        <v>na</v>
      </c>
      <c r="X28" s="65">
        <f t="shared" si="7"/>
        <v>11.030674846625766</v>
      </c>
      <c r="Y28" s="65">
        <f t="shared" si="8"/>
        <v>-0.26180265860755303</v>
      </c>
    </row>
    <row r="29" spans="6:25" s="35" customFormat="1">
      <c r="F29" s="78"/>
      <c r="G29" s="78" t="s">
        <v>44</v>
      </c>
      <c r="H29" s="66"/>
      <c r="I29" s="56">
        <f>I20+SUM(I22:I28)</f>
        <v>-96749297.278654814</v>
      </c>
      <c r="J29" s="56">
        <f>J20+SUM(J22:J28)+1000</f>
        <v>-265695560.82098663</v>
      </c>
      <c r="K29" s="56">
        <f t="shared" ref="K29:T29" si="9">K20+SUM(K22:K28)</f>
        <v>-900886986.25024796</v>
      </c>
      <c r="L29" s="12">
        <f t="shared" si="9"/>
        <v>-1581859249.8156366</v>
      </c>
      <c r="M29" s="13">
        <f t="shared" si="9"/>
        <v>-402086502.24856198</v>
      </c>
      <c r="N29" s="13">
        <f>N20+SUM(N22:N28)</f>
        <v>-39544097.230707914</v>
      </c>
      <c r="O29" s="14">
        <f t="shared" si="9"/>
        <v>-841177869.93449008</v>
      </c>
      <c r="P29" s="14">
        <f t="shared" si="9"/>
        <v>-1282808469.4137602</v>
      </c>
      <c r="Q29" s="14">
        <f t="shared" si="9"/>
        <v>-254336002.59417826</v>
      </c>
      <c r="R29" s="14">
        <f t="shared" si="9"/>
        <v>-44420790.162460014</v>
      </c>
      <c r="S29" s="57">
        <f t="shared" si="9"/>
        <v>300413509.5640226</v>
      </c>
      <c r="T29" s="57">
        <f t="shared" si="9"/>
        <v>719167372.17501712</v>
      </c>
      <c r="V29" s="58">
        <f t="shared" si="7"/>
        <v>1.7462272935764811</v>
      </c>
      <c r="W29" s="58">
        <f t="shared" si="7"/>
        <v>2.3906738353721457</v>
      </c>
      <c r="X29" s="58">
        <f t="shared" si="7"/>
        <v>0.75589088749055211</v>
      </c>
      <c r="Y29" s="58">
        <f t="shared" si="8"/>
        <v>-0.18905018283815733</v>
      </c>
    </row>
    <row r="30" spans="6:25" s="35" customFormat="1">
      <c r="F30" s="69"/>
      <c r="G30" s="70" t="s">
        <v>35</v>
      </c>
      <c r="H30" s="60"/>
      <c r="I30" s="71">
        <f t="shared" ref="I30:T30" si="10">I29/I12</f>
        <v>-0.1654933055572618</v>
      </c>
      <c r="J30" s="71">
        <f t="shared" si="10"/>
        <v>-0.20829245152697243</v>
      </c>
      <c r="K30" s="71">
        <f t="shared" si="10"/>
        <v>-0.40424567744462098</v>
      </c>
      <c r="L30" s="72">
        <f>L29/L12</f>
        <v>-0.43000614886064176</v>
      </c>
      <c r="M30" s="73">
        <f t="shared" si="10"/>
        <v>-0.40721455514145838</v>
      </c>
      <c r="N30" s="73">
        <f>N29/N12</f>
        <v>-5.9996968799138774E-2</v>
      </c>
      <c r="O30" s="74">
        <f t="shared" si="10"/>
        <v>-0.26092300487946485</v>
      </c>
      <c r="P30" s="74">
        <f t="shared" si="10"/>
        <v>-0.26339071233423678</v>
      </c>
      <c r="Q30" s="74">
        <f t="shared" si="10"/>
        <v>-3.8010753700262925E-2</v>
      </c>
      <c r="R30" s="74">
        <f t="shared" si="10"/>
        <v>-5.0416720963432906E-3</v>
      </c>
      <c r="S30" s="75">
        <f t="shared" si="10"/>
        <v>2.7197570121100599E-2</v>
      </c>
      <c r="T30" s="75">
        <f t="shared" si="10"/>
        <v>5.2233179193551492E-2</v>
      </c>
      <c r="V30" s="65"/>
      <c r="W30" s="65"/>
      <c r="X30" s="65"/>
      <c r="Y30" s="65"/>
    </row>
    <row r="31" spans="6:25" s="35" customFormat="1">
      <c r="F31" s="81"/>
      <c r="G31" s="81" t="s">
        <v>45</v>
      </c>
      <c r="H31" s="66"/>
      <c r="I31" s="56">
        <f>[2]IS!I81</f>
        <v>-6423000</v>
      </c>
      <c r="J31" s="56">
        <f>[2]IS!J81</f>
        <v>-8236000</v>
      </c>
      <c r="K31" s="56">
        <f>[2]IS!K81</f>
        <v>-18793000</v>
      </c>
      <c r="L31" s="12">
        <f>[2]IS!L81</f>
        <v>-17115000</v>
      </c>
      <c r="M31" s="13">
        <f>[2]IS!AJ81</f>
        <v>-2329000</v>
      </c>
      <c r="N31" s="13">
        <f>SUM([2]IS!DD81:DE81)</f>
        <v>-708876.693496792</v>
      </c>
      <c r="O31" s="14">
        <f>P31-M31-N31</f>
        <v>-9013412.6306380779</v>
      </c>
      <c r="P31" s="14">
        <f>[2]IS!M81</f>
        <v>-12051289.32413487</v>
      </c>
      <c r="Q31" s="14">
        <f>[2]IS!N81</f>
        <v>-2843899.8309128266</v>
      </c>
      <c r="R31" s="14">
        <f>[2]IS!O81</f>
        <v>-5167782.0253394572</v>
      </c>
      <c r="S31" s="57">
        <f>[2]IS!P81</f>
        <v>-75103374.324989825</v>
      </c>
      <c r="T31" s="57">
        <f>[2]IS!Q81</f>
        <v>-179791841.07676858</v>
      </c>
      <c r="V31" s="58">
        <f t="shared" ref="V31:X32" si="11">IFERROR(J31/I31-1,"na")</f>
        <v>0.28226685349525149</v>
      </c>
      <c r="W31" s="58">
        <f t="shared" si="11"/>
        <v>1.2818115590092276</v>
      </c>
      <c r="X31" s="58">
        <f t="shared" si="11"/>
        <v>-8.9288564891182864E-2</v>
      </c>
      <c r="Y31" s="58">
        <f>IFERROR(P31/L31-1,"na")</f>
        <v>-0.29586390159889753</v>
      </c>
    </row>
    <row r="32" spans="6:25" s="35" customFormat="1">
      <c r="F32" s="78"/>
      <c r="G32" s="78" t="s">
        <v>46</v>
      </c>
      <c r="H32" s="66">
        <v>3.13</v>
      </c>
      <c r="I32" s="56">
        <f>I29+I31</f>
        <v>-103172297.27865481</v>
      </c>
      <c r="J32" s="56">
        <f>J29+J31+1000</f>
        <v>-273930560.82098663</v>
      </c>
      <c r="K32" s="56">
        <f t="shared" ref="K32:T32" si="12">K29+K31</f>
        <v>-919679986.25024796</v>
      </c>
      <c r="L32" s="12">
        <f t="shared" si="12"/>
        <v>-1598974249.8156366</v>
      </c>
      <c r="M32" s="13">
        <f t="shared" si="12"/>
        <v>-404415502.24856198</v>
      </c>
      <c r="N32" s="13">
        <f>N29+N31</f>
        <v>-40252973.924204707</v>
      </c>
      <c r="O32" s="14">
        <f t="shared" si="12"/>
        <v>-850191282.56512821</v>
      </c>
      <c r="P32" s="14">
        <f t="shared" si="12"/>
        <v>-1294859758.737895</v>
      </c>
      <c r="Q32" s="14">
        <f t="shared" si="12"/>
        <v>-257179902.42509109</v>
      </c>
      <c r="R32" s="14">
        <f t="shared" si="12"/>
        <v>-49588572.187799469</v>
      </c>
      <c r="S32" s="57">
        <f t="shared" si="12"/>
        <v>225310135.23903278</v>
      </c>
      <c r="T32" s="57">
        <f t="shared" si="12"/>
        <v>539375531.09824848</v>
      </c>
      <c r="V32" s="58">
        <f t="shared" si="11"/>
        <v>1.6550786213583688</v>
      </c>
      <c r="W32" s="58">
        <f t="shared" si="11"/>
        <v>2.3573471448162295</v>
      </c>
      <c r="X32" s="58">
        <f t="shared" si="11"/>
        <v>0.73862025239347817</v>
      </c>
      <c r="Y32" s="58">
        <f>IFERROR(P32/L32-1,"na")</f>
        <v>-0.19019348880246589</v>
      </c>
    </row>
    <row r="33" spans="6:34" s="35" customFormat="1">
      <c r="F33" s="69"/>
      <c r="G33" s="69" t="s">
        <v>47</v>
      </c>
      <c r="H33" s="66"/>
      <c r="I33" s="82">
        <f t="shared" ref="I33:T33" si="13">I32/I12</f>
        <v>-0.1764800882160833</v>
      </c>
      <c r="J33" s="82">
        <f t="shared" si="13"/>
        <v>-0.21474829268978471</v>
      </c>
      <c r="K33" s="82">
        <f t="shared" si="13"/>
        <v>-0.41267846549924436</v>
      </c>
      <c r="L33" s="83">
        <f>L32/L12</f>
        <v>-0.43465862046240256</v>
      </c>
      <c r="M33" s="83">
        <f t="shared" si="13"/>
        <v>-0.40957325829021057</v>
      </c>
      <c r="N33" s="83">
        <f>N32/N12</f>
        <v>-6.1072488430147995E-2</v>
      </c>
      <c r="O33" s="84">
        <f t="shared" si="13"/>
        <v>-0.26371885435656511</v>
      </c>
      <c r="P33" s="84">
        <f t="shared" si="13"/>
        <v>-0.26586512512095661</v>
      </c>
      <c r="Q33" s="84">
        <f t="shared" si="13"/>
        <v>-3.843577719248762E-2</v>
      </c>
      <c r="R33" s="84">
        <f t="shared" si="13"/>
        <v>-5.6282051665982359E-3</v>
      </c>
      <c r="S33" s="85">
        <f t="shared" si="13"/>
        <v>2.0398177868403446E-2</v>
      </c>
      <c r="T33" s="85">
        <f t="shared" si="13"/>
        <v>3.9174884538025929E-2</v>
      </c>
      <c r="V33" s="58"/>
      <c r="W33" s="58"/>
      <c r="X33" s="58"/>
      <c r="Y33" s="58"/>
    </row>
    <row r="34" spans="6:34" s="86" customFormat="1" hidden="1" outlineLevel="1">
      <c r="G34" s="87" t="s">
        <v>48</v>
      </c>
      <c r="H34" s="88">
        <v>3.13</v>
      </c>
      <c r="I34" s="89"/>
      <c r="J34" s="89">
        <f>J32/I32-1</f>
        <v>1.6550786213583688</v>
      </c>
      <c r="K34" s="89">
        <f>K32/J32-1</f>
        <v>2.3573471448162295</v>
      </c>
      <c r="L34" s="1">
        <f>L32/K32-1</f>
        <v>0.73862025239347817</v>
      </c>
      <c r="M34" s="1"/>
      <c r="N34" s="1"/>
      <c r="O34" s="90"/>
      <c r="P34" s="90">
        <f>P32/L32-1</f>
        <v>-0.19019348880246589</v>
      </c>
      <c r="Q34" s="90">
        <f>Q32/P32-1</f>
        <v>-0.80138397174705212</v>
      </c>
      <c r="R34" s="90">
        <f>R32/Q32-1</f>
        <v>-0.80718333073385018</v>
      </c>
      <c r="S34" s="91" t="s">
        <v>49</v>
      </c>
      <c r="T34" s="2">
        <f>T32/S32-1</f>
        <v>1.3939248473044588</v>
      </c>
      <c r="U34" s="92"/>
      <c r="V34" s="88">
        <v>1.6551018834167248</v>
      </c>
      <c r="W34" s="88">
        <v>2.357319190410434</v>
      </c>
      <c r="X34" s="88">
        <v>0.73861919654643171</v>
      </c>
      <c r="Y34" s="88">
        <v>-0.49426322157982638</v>
      </c>
      <c r="Z34" s="88"/>
      <c r="AA34" s="35"/>
      <c r="AB34" s="35"/>
      <c r="AC34" s="35"/>
      <c r="AD34" s="35"/>
      <c r="AE34" s="35"/>
      <c r="AF34" s="35"/>
      <c r="AG34" s="35"/>
      <c r="AH34" s="35"/>
    </row>
    <row r="35" spans="6:34" s="35" customFormat="1" ht="12.5" hidden="1" outlineLevel="1">
      <c r="G35" s="87" t="s">
        <v>50</v>
      </c>
      <c r="H35" s="92"/>
      <c r="I35" s="13">
        <f t="shared" ref="I35:S35" si="14">I20+I46</f>
        <v>-66287297.278654814</v>
      </c>
      <c r="J35" s="13">
        <f t="shared" si="14"/>
        <v>-118449560.82098663</v>
      </c>
      <c r="K35" s="13">
        <f t="shared" si="14"/>
        <v>-148269986.25024796</v>
      </c>
      <c r="L35" s="13">
        <f t="shared" si="14"/>
        <v>-338257608.68988675</v>
      </c>
      <c r="M35" s="13">
        <f t="shared" si="14"/>
        <v>-40636003.518561974</v>
      </c>
      <c r="N35" s="13">
        <f t="shared" si="14"/>
        <v>-5539186.9999999925</v>
      </c>
      <c r="O35" s="14">
        <f t="shared" si="14"/>
        <v>-94816309.45157522</v>
      </c>
      <c r="P35" s="14">
        <f t="shared" si="14"/>
        <v>-140991499.97013748</v>
      </c>
      <c r="Q35" s="14">
        <f t="shared" si="14"/>
        <v>-148476162.9551388</v>
      </c>
      <c r="R35" s="14">
        <f t="shared" si="14"/>
        <v>5218734.8314580619</v>
      </c>
      <c r="S35" s="14">
        <f t="shared" si="14"/>
        <v>310209652.92811769</v>
      </c>
      <c r="T35" s="57">
        <f>T20-'[2]COGs&amp;Expense'!Q430</f>
        <v>723227587.3661871</v>
      </c>
      <c r="U35" s="68"/>
      <c r="V35" s="92"/>
      <c r="W35" s="92"/>
      <c r="X35" s="92"/>
      <c r="Y35" s="92"/>
      <c r="Z35" s="92"/>
    </row>
    <row r="36" spans="6:34" s="35" customFormat="1" hidden="1" outlineLevel="1">
      <c r="G36" s="69" t="s">
        <v>51</v>
      </c>
      <c r="H36" s="92"/>
      <c r="I36" s="1">
        <f t="shared" ref="I36:T36" si="15">I35/I12</f>
        <v>-0.11338691082691443</v>
      </c>
      <c r="J36" s="1">
        <f t="shared" si="15"/>
        <v>-9.2858718939303184E-2</v>
      </c>
      <c r="K36" s="1">
        <f t="shared" si="15"/>
        <v>-6.6531653749282507E-2</v>
      </c>
      <c r="L36" s="1">
        <f t="shared" si="15"/>
        <v>-9.1950564914356617E-2</v>
      </c>
      <c r="M36" s="1">
        <f t="shared" si="15"/>
        <v>-4.1154259103451739E-2</v>
      </c>
      <c r="N36" s="1">
        <f t="shared" si="15"/>
        <v>-8.4041475943347835E-3</v>
      </c>
      <c r="O36" s="90">
        <f t="shared" si="15"/>
        <v>-2.9410850258831601E-2</v>
      </c>
      <c r="P36" s="90">
        <f t="shared" si="15"/>
        <v>-2.8948866877358561E-2</v>
      </c>
      <c r="Q36" s="90">
        <f t="shared" si="15"/>
        <v>-2.2189901558895803E-2</v>
      </c>
      <c r="R36" s="90">
        <f t="shared" si="15"/>
        <v>5.9231611328274957E-4</v>
      </c>
      <c r="S36" s="90">
        <f t="shared" si="15"/>
        <v>2.8084451994182778E-2</v>
      </c>
      <c r="T36" s="2">
        <f t="shared" si="15"/>
        <v>5.2528072921840863E-2</v>
      </c>
      <c r="U36" s="92"/>
      <c r="V36" s="92"/>
      <c r="W36" s="92"/>
      <c r="X36" s="92"/>
      <c r="Y36" s="92"/>
      <c r="Z36" s="92"/>
    </row>
    <row r="37" spans="6:34" s="81" customFormat="1" ht="12.5" collapsed="1">
      <c r="G37" s="93"/>
      <c r="H37" s="56"/>
      <c r="I37" s="92"/>
      <c r="J37" s="92"/>
      <c r="K37" s="92"/>
      <c r="L37" s="94"/>
      <c r="M37" s="94"/>
      <c r="N37" s="94"/>
      <c r="O37" s="17"/>
      <c r="P37" s="17"/>
      <c r="Q37" s="17"/>
      <c r="R37" s="17"/>
      <c r="S37" s="17"/>
      <c r="T37" s="95">
        <f>T35/S35-1</f>
        <v>1.3314154815607062</v>
      </c>
      <c r="U37" s="92"/>
      <c r="V37" s="56"/>
      <c r="W37" s="56"/>
      <c r="X37" s="56"/>
      <c r="Y37" s="56"/>
      <c r="Z37" s="56"/>
    </row>
    <row r="38" spans="6:34" s="35" customFormat="1">
      <c r="F38" s="96"/>
      <c r="G38" s="96" t="s">
        <v>52</v>
      </c>
      <c r="H38" s="66"/>
      <c r="L38" s="97"/>
      <c r="M38" s="94"/>
      <c r="N38" s="94"/>
      <c r="O38" s="84"/>
      <c r="P38" s="84"/>
      <c r="Q38" s="97"/>
      <c r="R38" s="97"/>
      <c r="S38" s="97"/>
      <c r="T38" s="85"/>
      <c r="V38" s="40"/>
      <c r="W38" s="40"/>
      <c r="X38" s="40"/>
      <c r="Y38" s="40"/>
    </row>
    <row r="39" spans="6:34" s="35" customFormat="1" ht="26" outlineLevel="1">
      <c r="F39" s="41"/>
      <c r="G39" s="42"/>
      <c r="H39" s="43"/>
      <c r="I39" s="44">
        <v>2018</v>
      </c>
      <c r="J39" s="44">
        <v>2019</v>
      </c>
      <c r="K39" s="44">
        <v>2020</v>
      </c>
      <c r="L39" s="44">
        <v>2021</v>
      </c>
      <c r="M39" s="98" t="s">
        <v>19</v>
      </c>
      <c r="N39" s="45" t="s">
        <v>20</v>
      </c>
      <c r="O39" s="99" t="s">
        <v>21</v>
      </c>
      <c r="P39" s="100">
        <v>2022</v>
      </c>
      <c r="Q39" s="47">
        <v>2023</v>
      </c>
      <c r="R39" s="47">
        <v>2024</v>
      </c>
      <c r="S39" s="47">
        <v>2025</v>
      </c>
      <c r="T39" s="47">
        <v>2026</v>
      </c>
      <c r="V39" s="48" t="s">
        <v>10</v>
      </c>
      <c r="W39" s="48" t="s">
        <v>11</v>
      </c>
      <c r="X39" s="48" t="s">
        <v>12</v>
      </c>
      <c r="Y39" s="48" t="s">
        <v>22</v>
      </c>
    </row>
    <row r="40" spans="6:34" s="35" customFormat="1" outlineLevel="1">
      <c r="F40" s="41"/>
      <c r="G40" s="41"/>
      <c r="H40" s="49"/>
      <c r="I40" s="50"/>
      <c r="J40" s="50"/>
      <c r="K40" s="50"/>
      <c r="L40" s="50"/>
      <c r="M40" s="10"/>
      <c r="N40" s="50"/>
      <c r="O40" s="11"/>
      <c r="P40" s="11"/>
      <c r="Q40" s="51"/>
      <c r="R40" s="51"/>
      <c r="S40" s="51"/>
      <c r="T40" s="51"/>
      <c r="V40" s="52"/>
      <c r="W40" s="52"/>
      <c r="X40" s="52"/>
      <c r="Y40" s="52"/>
    </row>
    <row r="41" spans="6:34" s="35" customFormat="1" outlineLevel="1">
      <c r="F41" s="41"/>
      <c r="G41" s="41"/>
      <c r="H41" s="38"/>
      <c r="I41" s="50" t="s">
        <v>24</v>
      </c>
      <c r="J41" s="50" t="s">
        <v>24</v>
      </c>
      <c r="K41" s="50" t="s">
        <v>24</v>
      </c>
      <c r="L41" s="50" t="s">
        <v>53</v>
      </c>
      <c r="M41" s="10" t="s">
        <v>24</v>
      </c>
      <c r="N41" s="50" t="s">
        <v>24</v>
      </c>
      <c r="O41" s="11" t="s">
        <v>24</v>
      </c>
      <c r="P41" s="11" t="s">
        <v>24</v>
      </c>
      <c r="Q41" s="51" t="s">
        <v>24</v>
      </c>
      <c r="R41" s="51" t="s">
        <v>24</v>
      </c>
      <c r="S41" s="51" t="s">
        <v>24</v>
      </c>
      <c r="T41" s="51" t="s">
        <v>24</v>
      </c>
      <c r="V41" s="40"/>
      <c r="W41" s="40"/>
      <c r="X41" s="40"/>
      <c r="Y41" s="40"/>
    </row>
    <row r="42" spans="6:34" s="35" customFormat="1" outlineLevel="1">
      <c r="F42" s="41"/>
      <c r="G42" s="41"/>
      <c r="H42" s="38"/>
      <c r="I42" s="50" t="s">
        <v>14</v>
      </c>
      <c r="J42" s="50" t="s">
        <v>14</v>
      </c>
      <c r="K42" s="50" t="s">
        <v>14</v>
      </c>
      <c r="L42" s="50" t="s">
        <v>14</v>
      </c>
      <c r="M42" s="50" t="s">
        <v>15</v>
      </c>
      <c r="N42" s="50" t="s">
        <v>25</v>
      </c>
      <c r="O42" s="11" t="s">
        <v>16</v>
      </c>
      <c r="P42" s="11" t="s">
        <v>16</v>
      </c>
      <c r="Q42" s="51" t="s">
        <v>16</v>
      </c>
      <c r="R42" s="51" t="s">
        <v>16</v>
      </c>
      <c r="S42" s="51" t="s">
        <v>16</v>
      </c>
      <c r="T42" s="51" t="s">
        <v>16</v>
      </c>
      <c r="V42" s="40"/>
      <c r="W42" s="40"/>
      <c r="X42" s="40"/>
      <c r="Y42" s="40"/>
    </row>
    <row r="43" spans="6:34" s="35" customFormat="1" outlineLevel="1">
      <c r="F43" s="41"/>
      <c r="G43" s="41"/>
      <c r="H43" s="38"/>
      <c r="I43" s="50"/>
      <c r="J43" s="50"/>
      <c r="K43" s="50"/>
      <c r="L43" s="50"/>
      <c r="M43" s="10"/>
      <c r="N43" s="10"/>
      <c r="O43" s="11"/>
      <c r="P43" s="11"/>
      <c r="Q43" s="51"/>
      <c r="R43" s="51"/>
      <c r="S43" s="51"/>
      <c r="T43" s="51"/>
      <c r="V43" s="40"/>
      <c r="W43" s="40"/>
      <c r="X43" s="40"/>
      <c r="Y43" s="40"/>
    </row>
    <row r="44" spans="6:34" s="35" customFormat="1" outlineLevel="1">
      <c r="G44" s="35" t="s">
        <v>46</v>
      </c>
      <c r="H44" s="66"/>
      <c r="I44" s="101">
        <f t="shared" ref="I44:T44" si="16">I32</f>
        <v>-103172297.27865481</v>
      </c>
      <c r="J44" s="101">
        <f t="shared" si="16"/>
        <v>-273930560.82098663</v>
      </c>
      <c r="K44" s="101">
        <f t="shared" si="16"/>
        <v>-919679986.25024796</v>
      </c>
      <c r="L44" s="101">
        <f t="shared" si="16"/>
        <v>-1598974249.8156366</v>
      </c>
      <c r="M44" s="20">
        <f t="shared" si="16"/>
        <v>-404415502.24856198</v>
      </c>
      <c r="N44" s="20">
        <f>N32</f>
        <v>-40252973.924204707</v>
      </c>
      <c r="O44" s="102">
        <f t="shared" si="16"/>
        <v>-850191282.56512821</v>
      </c>
      <c r="P44" s="102">
        <f t="shared" si="16"/>
        <v>-1294859758.737895</v>
      </c>
      <c r="Q44" s="103">
        <f t="shared" si="16"/>
        <v>-257179902.42509109</v>
      </c>
      <c r="R44" s="103">
        <f t="shared" si="16"/>
        <v>-49588572.187799469</v>
      </c>
      <c r="S44" s="103">
        <f t="shared" si="16"/>
        <v>225310135.23903278</v>
      </c>
      <c r="T44" s="103">
        <f t="shared" si="16"/>
        <v>539375531.09824848</v>
      </c>
      <c r="V44" s="58">
        <f>IFERROR(J44/I44-1,"na")</f>
        <v>1.6550786213583688</v>
      </c>
      <c r="W44" s="58">
        <f>IFERROR(K44/J44-1,"na")</f>
        <v>2.3573471448162295</v>
      </c>
      <c r="X44" s="58">
        <f>IFERROR(L44/K44-1,"na")</f>
        <v>0.73862025239347817</v>
      </c>
      <c r="Y44" s="58">
        <f>IFERROR(P44/L44-1,"na")</f>
        <v>-0.19019348880246589</v>
      </c>
    </row>
    <row r="45" spans="6:34" s="35" customFormat="1" outlineLevel="1">
      <c r="G45" s="35" t="s">
        <v>54</v>
      </c>
      <c r="H45" s="66"/>
      <c r="I45" s="101"/>
      <c r="J45" s="101"/>
      <c r="K45" s="101"/>
      <c r="L45" s="101"/>
      <c r="M45" s="20"/>
      <c r="N45" s="20"/>
      <c r="O45" s="102"/>
      <c r="P45" s="102"/>
      <c r="Q45" s="103"/>
      <c r="R45" s="103"/>
      <c r="S45" s="103"/>
      <c r="T45" s="103"/>
      <c r="V45" s="40"/>
      <c r="W45" s="40"/>
      <c r="X45" s="40"/>
      <c r="Y45" s="40"/>
    </row>
    <row r="46" spans="6:34" s="35" customFormat="1" outlineLevel="1">
      <c r="G46" s="23" t="s">
        <v>55</v>
      </c>
      <c r="H46" s="24"/>
      <c r="I46" s="20">
        <f>[2]CFS!I24</f>
        <v>0</v>
      </c>
      <c r="J46" s="20">
        <f>[2]CFS!J24</f>
        <v>0</v>
      </c>
      <c r="K46" s="20">
        <f>[2]CFS!K24</f>
        <v>13064000</v>
      </c>
      <c r="L46" s="20">
        <f>[2]CFS!L24</f>
        <v>323910641.12574989</v>
      </c>
      <c r="M46" s="20">
        <f>[2]CFS!AJ24</f>
        <v>69418498.730000004</v>
      </c>
      <c r="N46" s="13">
        <f>-SUM('[2]COGs&amp;Expense'!DD417:DE417)</f>
        <v>39541321.507967062</v>
      </c>
      <c r="O46" s="102">
        <f>P46-M46-N46</f>
        <v>138210625.27788478</v>
      </c>
      <c r="P46" s="102">
        <f>[2]CFS!M24</f>
        <v>247170445.51585186</v>
      </c>
      <c r="Q46" s="102">
        <f>[2]CFS!N24</f>
        <v>108224296.96387945</v>
      </c>
      <c r="R46" s="102">
        <f>[2]CFS!O24</f>
        <v>49081896.346480817</v>
      </c>
      <c r="S46" s="102">
        <f>[2]CFS!P24</f>
        <v>7661460.3975987053</v>
      </c>
      <c r="T46" s="103">
        <f>[2]CFS!Q24</f>
        <v>0</v>
      </c>
      <c r="V46" s="58" t="str">
        <f t="shared" ref="V46:X47" si="17">IFERROR(J46/I46-1,"na")</f>
        <v>na</v>
      </c>
      <c r="W46" s="58" t="str">
        <f t="shared" si="17"/>
        <v>na</v>
      </c>
      <c r="X46" s="58">
        <f t="shared" si="17"/>
        <v>23.794139706502595</v>
      </c>
      <c r="Y46" s="58">
        <f>IFERROR(P46/L46-1,"na")</f>
        <v>-0.2369177972763965</v>
      </c>
    </row>
    <row r="47" spans="6:34" s="35" customFormat="1" outlineLevel="1">
      <c r="G47" s="35" t="s">
        <v>56</v>
      </c>
      <c r="H47" s="66"/>
      <c r="I47" s="101">
        <f>-I28</f>
        <v>0</v>
      </c>
      <c r="J47" s="101">
        <f>-J28</f>
        <v>0</v>
      </c>
      <c r="K47" s="101">
        <f>-K28</f>
        <v>2771000</v>
      </c>
      <c r="L47" s="101">
        <f>-L28</f>
        <v>33337000</v>
      </c>
      <c r="M47" s="20">
        <f t="shared" ref="M47:T47" si="18">-M28</f>
        <v>10280000</v>
      </c>
      <c r="N47" s="20">
        <f>-N28</f>
        <v>9552856.5133333355</v>
      </c>
      <c r="O47" s="102">
        <f>P47-M47-N47</f>
        <v>4776428.2566666678</v>
      </c>
      <c r="P47" s="102">
        <f t="shared" si="18"/>
        <v>24609284.770000003</v>
      </c>
      <c r="Q47" s="103">
        <f t="shared" si="18"/>
        <v>0</v>
      </c>
      <c r="R47" s="103">
        <f t="shared" si="18"/>
        <v>0</v>
      </c>
      <c r="S47" s="103">
        <f t="shared" si="18"/>
        <v>0</v>
      </c>
      <c r="T47" s="103">
        <f t="shared" si="18"/>
        <v>0</v>
      </c>
      <c r="V47" s="58" t="str">
        <f t="shared" si="17"/>
        <v>na</v>
      </c>
      <c r="W47" s="58" t="str">
        <f t="shared" si="17"/>
        <v>na</v>
      </c>
      <c r="X47" s="58">
        <f t="shared" si="17"/>
        <v>11.030674846625766</v>
      </c>
      <c r="Y47" s="58">
        <f>IFERROR(P47/L47-1,"na")</f>
        <v>-0.26180265860755303</v>
      </c>
    </row>
    <row r="48" spans="6:34" s="35" customFormat="1" outlineLevel="1">
      <c r="G48" s="55" t="s">
        <v>36</v>
      </c>
      <c r="H48" s="66"/>
      <c r="I48" s="101">
        <f>-I22</f>
        <v>33620000</v>
      </c>
      <c r="J48" s="101">
        <f>-J22</f>
        <v>150685000</v>
      </c>
      <c r="K48" s="101">
        <f>-K22</f>
        <v>754591000</v>
      </c>
      <c r="L48" s="101">
        <f>-L22</f>
        <v>912201000</v>
      </c>
      <c r="M48" s="20">
        <f t="shared" ref="M48:T48" si="19">-M22</f>
        <v>280615000</v>
      </c>
      <c r="N48" s="13">
        <f>-SUM([2]IS!DD71:DE71)</f>
        <v>0</v>
      </c>
      <c r="O48" s="102">
        <f>P48-M48-N48</f>
        <v>592997365.1875267</v>
      </c>
      <c r="P48" s="102">
        <f t="shared" si="19"/>
        <v>873612365.1875267</v>
      </c>
      <c r="Q48" s="103">
        <f t="shared" si="19"/>
        <v>0</v>
      </c>
      <c r="R48" s="103">
        <f t="shared" si="19"/>
        <v>0</v>
      </c>
      <c r="S48" s="103">
        <f t="shared" si="19"/>
        <v>0</v>
      </c>
      <c r="T48" s="103">
        <f t="shared" si="19"/>
        <v>0</v>
      </c>
      <c r="V48" s="58"/>
      <c r="W48" s="58"/>
      <c r="X48" s="58"/>
      <c r="Y48" s="58"/>
    </row>
    <row r="49" spans="2:25" s="35" customFormat="1">
      <c r="G49" s="35" t="s">
        <v>57</v>
      </c>
      <c r="H49" s="66"/>
      <c r="I49" s="101">
        <f t="shared" ref="I49:M49" si="20">SUM(I44:I48)</f>
        <v>-69552297.278654814</v>
      </c>
      <c r="J49" s="101">
        <f t="shared" si="20"/>
        <v>-123245560.82098663</v>
      </c>
      <c r="K49" s="101">
        <f t="shared" si="20"/>
        <v>-149253986.25024796</v>
      </c>
      <c r="L49" s="20">
        <f t="shared" si="20"/>
        <v>-329525608.68988681</v>
      </c>
      <c r="M49" s="20">
        <f t="shared" si="20"/>
        <v>-44102003.518561959</v>
      </c>
      <c r="N49" s="20">
        <f>SUM(N44:N48)</f>
        <v>8841204.0970956907</v>
      </c>
      <c r="O49" s="102">
        <f t="shared" ref="O49:T49" si="21">SUM(O44:O48)</f>
        <v>-114206863.84305</v>
      </c>
      <c r="P49" s="102">
        <f t="shared" si="21"/>
        <v>-149467663.26451647</v>
      </c>
      <c r="Q49" s="103">
        <f t="shared" si="21"/>
        <v>-148955605.46121162</v>
      </c>
      <c r="R49" s="103">
        <f t="shared" si="21"/>
        <v>-506675.84131865203</v>
      </c>
      <c r="S49" s="103">
        <f t="shared" si="21"/>
        <v>232971595.63663149</v>
      </c>
      <c r="T49" s="103">
        <f t="shared" si="21"/>
        <v>539375531.09824848</v>
      </c>
      <c r="V49" s="58">
        <f>IFERROR(J49/I49-1,"na")</f>
        <v>0.77198404140721255</v>
      </c>
      <c r="W49" s="58">
        <f>IFERROR(K49/J49-1,"na")</f>
        <v>0.21102930812281673</v>
      </c>
      <c r="X49" s="58">
        <f>IFERROR(L49/K49-1,"na")</f>
        <v>1.2078178075417356</v>
      </c>
      <c r="Y49" s="58">
        <f>IFERROR(P49/L49-1,"na")</f>
        <v>-0.54641563713738872</v>
      </c>
    </row>
    <row r="50" spans="2:25" s="35" customFormat="1">
      <c r="F50" s="69"/>
      <c r="G50" s="69" t="s">
        <v>58</v>
      </c>
      <c r="H50" s="66"/>
      <c r="I50" s="83">
        <f t="shared" ref="I50:M50" si="22">I49/I12</f>
        <v>-0.1189718159150434</v>
      </c>
      <c r="J50" s="83">
        <f t="shared" si="22"/>
        <v>-9.66185506596247E-2</v>
      </c>
      <c r="K50" s="83">
        <f t="shared" si="22"/>
        <v>-6.6973193867717523E-2</v>
      </c>
      <c r="L50" s="83">
        <f t="shared" si="22"/>
        <v>-8.9576893747159714E-2</v>
      </c>
      <c r="M50" s="83">
        <f t="shared" si="22"/>
        <v>-4.4664463102410616E-2</v>
      </c>
      <c r="N50" s="83">
        <f>N49/N12</f>
        <v>1.3414023419615492E-2</v>
      </c>
      <c r="O50" s="84">
        <f t="shared" ref="O50:T50" si="23">O49/O12</f>
        <v>-3.5425561176626347E-2</v>
      </c>
      <c r="P50" s="84">
        <f t="shared" si="23"/>
        <v>-3.0689222309364762E-2</v>
      </c>
      <c r="Q50" s="84">
        <f t="shared" si="23"/>
        <v>-2.2261554690288489E-2</v>
      </c>
      <c r="R50" s="84">
        <f t="shared" si="23"/>
        <v>-5.7506708946981085E-5</v>
      </c>
      <c r="S50" s="84">
        <f t="shared" si="23"/>
        <v>2.1091798826715639E-2</v>
      </c>
      <c r="T50" s="85">
        <f t="shared" si="23"/>
        <v>3.9174884538025929E-2</v>
      </c>
      <c r="V50" s="40"/>
      <c r="W50" s="40"/>
      <c r="X50" s="40"/>
      <c r="Y50" s="40"/>
    </row>
    <row r="51" spans="2:25" s="35" customFormat="1" hidden="1" outlineLevel="1">
      <c r="G51" s="104" t="s">
        <v>48</v>
      </c>
      <c r="H51" s="66"/>
      <c r="L51" s="2">
        <f>L49/K49-1</f>
        <v>1.2078178075417356</v>
      </c>
      <c r="M51" s="1"/>
      <c r="N51" s="1"/>
      <c r="O51" s="90"/>
      <c r="P51" s="90">
        <f>P49/L49-1</f>
        <v>-0.54641563713738872</v>
      </c>
      <c r="Q51" s="105">
        <f>Q49/P49-1</f>
        <v>-3.4258768225917668E-3</v>
      </c>
      <c r="R51" s="105">
        <f>R49/Q49-1</f>
        <v>-0.99659847751449282</v>
      </c>
      <c r="S51" s="91" t="s">
        <v>49</v>
      </c>
      <c r="T51" s="101"/>
      <c r="V51" s="40"/>
      <c r="W51" s="40"/>
      <c r="X51" s="40"/>
      <c r="Y51" s="40"/>
    </row>
    <row r="52" spans="2:25" s="35" customFormat="1" collapsed="1">
      <c r="H52" s="66"/>
      <c r="J52" s="101"/>
      <c r="K52" s="101"/>
      <c r="L52" s="106"/>
      <c r="M52" s="20"/>
      <c r="N52" s="20"/>
      <c r="O52" s="102"/>
      <c r="P52" s="102"/>
      <c r="Q52" s="103"/>
      <c r="R52" s="103"/>
      <c r="S52" s="103"/>
      <c r="T52" s="101"/>
      <c r="V52" s="40"/>
      <c r="W52" s="40"/>
      <c r="X52" s="40"/>
      <c r="Y52" s="40"/>
    </row>
    <row r="53" spans="2:25" s="29" customFormat="1">
      <c r="B53" s="30"/>
      <c r="C53" s="30"/>
      <c r="D53" s="30"/>
      <c r="E53" s="30"/>
      <c r="F53" s="31"/>
      <c r="G53" s="31" t="s">
        <v>8</v>
      </c>
      <c r="H53" s="32"/>
      <c r="O53" s="33"/>
      <c r="P53" s="33"/>
      <c r="Q53" s="33"/>
      <c r="R53" s="33"/>
      <c r="S53" s="33"/>
      <c r="W53" s="34"/>
      <c r="X53" s="34"/>
      <c r="Y53" s="34"/>
    </row>
    <row r="54" spans="2:25">
      <c r="O54" s="107"/>
      <c r="P54" s="107"/>
      <c r="Q54" s="107"/>
      <c r="R54" s="107"/>
      <c r="S54" s="107"/>
      <c r="T54" s="108"/>
    </row>
    <row r="55" spans="2:25" ht="26">
      <c r="F55" s="15"/>
      <c r="G55" s="6"/>
      <c r="H55" s="7"/>
      <c r="I55" s="109">
        <v>2018</v>
      </c>
      <c r="J55" s="109">
        <v>2019</v>
      </c>
      <c r="K55" s="109">
        <v>2020</v>
      </c>
      <c r="L55" s="109">
        <v>2021</v>
      </c>
      <c r="M55" s="98" t="s">
        <v>19</v>
      </c>
      <c r="N55" s="45" t="s">
        <v>20</v>
      </c>
      <c r="O55" s="99" t="s">
        <v>21</v>
      </c>
      <c r="P55" s="100">
        <v>2022</v>
      </c>
      <c r="Q55" s="100">
        <v>2023</v>
      </c>
      <c r="R55" s="100">
        <v>2024</v>
      </c>
      <c r="S55" s="100">
        <v>2025</v>
      </c>
      <c r="T55" s="100">
        <v>2026</v>
      </c>
      <c r="V55" s="8" t="s">
        <v>10</v>
      </c>
      <c r="W55" s="8" t="s">
        <v>11</v>
      </c>
      <c r="X55" s="8" t="s">
        <v>12</v>
      </c>
      <c r="Y55" s="8" t="s">
        <v>22</v>
      </c>
    </row>
    <row r="56" spans="2:25">
      <c r="F56" s="15"/>
      <c r="G56" s="15"/>
      <c r="H56" s="16"/>
      <c r="I56" s="10"/>
      <c r="J56" s="10"/>
      <c r="K56" s="10"/>
      <c r="L56" s="10"/>
      <c r="M56" s="10"/>
      <c r="N56" s="50"/>
      <c r="O56" s="11"/>
      <c r="P56" s="11"/>
      <c r="Q56" s="11"/>
      <c r="R56" s="11"/>
      <c r="S56" s="11"/>
      <c r="T56" s="11"/>
      <c r="V56" s="110"/>
      <c r="W56" s="110"/>
      <c r="X56" s="110"/>
      <c r="Y56" s="110"/>
    </row>
    <row r="57" spans="2:25">
      <c r="F57" s="15"/>
      <c r="G57" s="15"/>
      <c r="H57" s="9"/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50" t="s">
        <v>24</v>
      </c>
      <c r="O57" s="11" t="s">
        <v>24</v>
      </c>
      <c r="P57" s="11" t="s">
        <v>24</v>
      </c>
      <c r="Q57" s="11" t="s">
        <v>24</v>
      </c>
      <c r="R57" s="11" t="s">
        <v>24</v>
      </c>
      <c r="S57" s="11" t="s">
        <v>24</v>
      </c>
      <c r="T57" s="11" t="s">
        <v>24</v>
      </c>
    </row>
    <row r="58" spans="2:25">
      <c r="F58" s="15"/>
      <c r="G58" s="15"/>
      <c r="H58" s="9"/>
      <c r="I58" s="10" t="s">
        <v>14</v>
      </c>
      <c r="J58" s="10" t="s">
        <v>14</v>
      </c>
      <c r="K58" s="10" t="s">
        <v>14</v>
      </c>
      <c r="L58" s="10" t="s">
        <v>14</v>
      </c>
      <c r="M58" s="50" t="s">
        <v>15</v>
      </c>
      <c r="N58" s="50" t="s">
        <v>25</v>
      </c>
      <c r="O58" s="11" t="s">
        <v>16</v>
      </c>
      <c r="P58" s="11" t="s">
        <v>16</v>
      </c>
      <c r="Q58" s="11" t="s">
        <v>16</v>
      </c>
      <c r="R58" s="11" t="s">
        <v>16</v>
      </c>
      <c r="S58" s="11" t="s">
        <v>16</v>
      </c>
      <c r="T58" s="11" t="s">
        <v>16</v>
      </c>
    </row>
    <row r="59" spans="2:25">
      <c r="F59" s="15"/>
      <c r="G59" s="15"/>
      <c r="H59" s="9"/>
      <c r="I59" s="10"/>
      <c r="J59" s="10"/>
      <c r="K59" s="10"/>
      <c r="L59" s="10"/>
      <c r="M59" s="10"/>
      <c r="N59" s="10"/>
      <c r="O59" s="11"/>
      <c r="P59" s="11"/>
      <c r="Q59" s="11"/>
      <c r="R59" s="11"/>
      <c r="S59" s="11"/>
      <c r="T59" s="11"/>
    </row>
    <row r="60" spans="2:25">
      <c r="F60" s="111"/>
      <c r="G60" s="111" t="s">
        <v>59</v>
      </c>
      <c r="I60" s="21">
        <f>SUM('[2]COGs&amp;Expense'!I21:I26)</f>
        <v>562123000</v>
      </c>
      <c r="J60" s="21">
        <f>SUM('[2]COGs&amp;Expense'!J21:J26)</f>
        <v>1250895080.4262693</v>
      </c>
      <c r="K60" s="21">
        <f>SUM('[2]COGs&amp;Expense'!K21:K26)</f>
        <v>2204689065.7699823</v>
      </c>
      <c r="L60" s="21">
        <f>SUM('[2]COGs&amp;Expense'!L21:L26)</f>
        <v>3561335566.3592615</v>
      </c>
      <c r="M60" s="21">
        <f>SUM('[2]COGs&amp;Expense'!AJ21:AJ26)</f>
        <v>956613309.20999956</v>
      </c>
      <c r="N60" s="21">
        <f>SUM([2]IS!DD12:DE17)</f>
        <v>641328522</v>
      </c>
      <c r="O60" s="112">
        <f>P60-M60-N60</f>
        <v>3108081297.0056281</v>
      </c>
      <c r="P60" s="112">
        <f>SUM('[2]COGs&amp;Expense'!M21:M26)</f>
        <v>4706023128.2156277</v>
      </c>
      <c r="Q60" s="112">
        <f>SUM('[2]COGs&amp;Expense'!N21:N26)</f>
        <v>6491660549.2218428</v>
      </c>
      <c r="R60" s="112">
        <f>SUM('[2]COGs&amp;Expense'!O21:O26)</f>
        <v>8556067833.861908</v>
      </c>
      <c r="S60" s="112">
        <f>SUM('[2]COGs&amp;Expense'!P21:P26)</f>
        <v>10727169623.456179</v>
      </c>
      <c r="T60" s="112">
        <f>SUM('[2]COGs&amp;Expense'!Q21:Q26)</f>
        <v>13374139976.795761</v>
      </c>
      <c r="U60" s="113"/>
      <c r="V60" s="114">
        <f>IFERROR(J60/I60-1,"na")</f>
        <v>1.2253049251254073</v>
      </c>
      <c r="W60" s="114">
        <f>IFERROR(K60/J60-1,"na")</f>
        <v>0.76248919695062467</v>
      </c>
      <c r="X60" s="114">
        <f>IFERROR(L60/K60-1,"na")</f>
        <v>0.61534595587767105</v>
      </c>
      <c r="Y60" s="114">
        <f>IFERROR(P60/L60-1,"na")</f>
        <v>0.32142086600016051</v>
      </c>
    </row>
    <row r="61" spans="2:25">
      <c r="F61" s="115"/>
      <c r="G61" s="115" t="s">
        <v>35</v>
      </c>
      <c r="I61" s="116">
        <f t="shared" ref="I61:T61" si="24">I60/I$64</f>
        <v>0.96153249704573063</v>
      </c>
      <c r="J61" s="116">
        <f t="shared" si="24"/>
        <v>0.98064115975413257</v>
      </c>
      <c r="K61" s="83">
        <f t="shared" si="24"/>
        <v>0.98928726749235996</v>
      </c>
      <c r="L61" s="83">
        <f t="shared" si="24"/>
        <v>0.9680988949358551</v>
      </c>
      <c r="M61" s="83">
        <f t="shared" si="24"/>
        <v>0.96881357860537709</v>
      </c>
      <c r="N61" s="83">
        <f t="shared" si="24"/>
        <v>0.97303441016607473</v>
      </c>
      <c r="O61" s="84">
        <f t="shared" si="24"/>
        <v>0.96408850067290808</v>
      </c>
      <c r="P61" s="84">
        <f t="shared" si="24"/>
        <v>0.96625709414638172</v>
      </c>
      <c r="Q61" s="84">
        <f t="shared" si="24"/>
        <v>0.97018474665541976</v>
      </c>
      <c r="R61" s="84">
        <f t="shared" si="24"/>
        <v>0.9710968286389674</v>
      </c>
      <c r="S61" s="84">
        <f t="shared" si="24"/>
        <v>0.97117119818712028</v>
      </c>
      <c r="T61" s="84">
        <f t="shared" si="24"/>
        <v>0.97136477125606879</v>
      </c>
    </row>
    <row r="62" spans="2:25">
      <c r="F62" s="111"/>
      <c r="G62" s="111" t="s">
        <v>60</v>
      </c>
      <c r="I62" s="21">
        <f>'[2]COGs&amp;Expense'!I27</f>
        <v>22488546.387771554</v>
      </c>
      <c r="J62" s="21">
        <f>'[2]COGs&amp;Expense'!J27</f>
        <v>24693923.751257855</v>
      </c>
      <c r="K62" s="21">
        <f>'[2]COGs&amp;Expense'!K27</f>
        <v>23874000</v>
      </c>
      <c r="L62" s="21">
        <f>'[2]COGs&amp;Expense'!L27</f>
        <v>117354271</v>
      </c>
      <c r="M62" s="3">
        <f>'[2]COGs&amp;Expense'!AJ27</f>
        <v>30793690.790000439</v>
      </c>
      <c r="N62" s="21">
        <f>SUM([2]Revenue!DD57:DE57)</f>
        <v>17773063</v>
      </c>
      <c r="O62" s="117">
        <f>P62-M62-N62</f>
        <v>115773457.85999957</v>
      </c>
      <c r="P62" s="117">
        <f>'[2]COGs&amp;Expense'!M27</f>
        <v>164340211.65000001</v>
      </c>
      <c r="Q62" s="117">
        <f>'[2]COGs&amp;Expense'!N27</f>
        <v>199498605.36285037</v>
      </c>
      <c r="R62" s="117">
        <f>'[2]COGs&amp;Expense'!O27</f>
        <v>254657916.1681819</v>
      </c>
      <c r="S62" s="117">
        <f>'[2]COGs&amp;Expense'!P27</f>
        <v>318431444.08013707</v>
      </c>
      <c r="T62" s="117">
        <f>'[2]COGs&amp;Expense'!Q27</f>
        <v>394261320.58884752</v>
      </c>
      <c r="U62" s="113"/>
      <c r="V62" s="114">
        <f>IFERROR(J62/I62-1,"na")</f>
        <v>9.8066692504656716E-2</v>
      </c>
      <c r="W62" s="114">
        <f>IFERROR(K62/J62-1,"na")</f>
        <v>-3.3203461690290981E-2</v>
      </c>
      <c r="X62" s="114">
        <f>IFERROR(L62/K62-1,"na")</f>
        <v>3.9155680237915726</v>
      </c>
      <c r="Y62" s="114">
        <f>IFERROR(P62/L62-1,"na")</f>
        <v>0.40037691214493587</v>
      </c>
    </row>
    <row r="63" spans="2:25">
      <c r="F63" s="115"/>
      <c r="G63" s="115" t="s">
        <v>35</v>
      </c>
      <c r="I63" s="83">
        <f>I62/I$64</f>
        <v>3.846750295426931E-2</v>
      </c>
      <c r="J63" s="83">
        <f>J62/J$64</f>
        <v>1.9358840245867419E-2</v>
      </c>
      <c r="K63" s="83">
        <f>K62/K$64</f>
        <v>1.0712732507640023E-2</v>
      </c>
      <c r="L63" s="83">
        <f>L62/L$64</f>
        <v>3.1901105064144925E-2</v>
      </c>
      <c r="M63" s="83">
        <f t="shared" ref="M63:T63" si="25">M62/M$64</f>
        <v>3.1186421394622924E-2</v>
      </c>
      <c r="N63" s="83">
        <f>N62/N$64</f>
        <v>2.6965589833925222E-2</v>
      </c>
      <c r="O63" s="84">
        <f t="shared" si="25"/>
        <v>3.5911499327092075E-2</v>
      </c>
      <c r="P63" s="84">
        <f t="shared" si="25"/>
        <v>3.3742905853618332E-2</v>
      </c>
      <c r="Q63" s="84">
        <f t="shared" si="25"/>
        <v>2.9815253344580302E-2</v>
      </c>
      <c r="R63" s="84">
        <f t="shared" si="25"/>
        <v>2.8903171361032567E-2</v>
      </c>
      <c r="S63" s="84">
        <f t="shared" si="25"/>
        <v>2.8828801812879716E-2</v>
      </c>
      <c r="T63" s="84">
        <f t="shared" si="25"/>
        <v>2.863522874393121E-2</v>
      </c>
    </row>
    <row r="64" spans="2:25">
      <c r="F64" s="18"/>
      <c r="G64" s="18" t="s">
        <v>8</v>
      </c>
      <c r="I64" s="21">
        <f t="shared" ref="I64:M64" si="26">I60+I62</f>
        <v>584611546.38777161</v>
      </c>
      <c r="J64" s="21">
        <f t="shared" si="26"/>
        <v>1275589004.1775272</v>
      </c>
      <c r="K64" s="21">
        <f t="shared" si="26"/>
        <v>2228563065.7699823</v>
      </c>
      <c r="L64" s="21">
        <f t="shared" si="26"/>
        <v>3678689837.3592615</v>
      </c>
      <c r="M64" s="21">
        <f t="shared" si="26"/>
        <v>987407000</v>
      </c>
      <c r="N64" s="21">
        <f>N60+N62</f>
        <v>659101585</v>
      </c>
      <c r="O64" s="112">
        <f>P64-M64-N64</f>
        <v>3223854754.8656273</v>
      </c>
      <c r="P64" s="112">
        <f>P60+P62</f>
        <v>4870363339.8656273</v>
      </c>
      <c r="Q64" s="112">
        <f>Q60+Q62</f>
        <v>6691159154.584693</v>
      </c>
      <c r="R64" s="112">
        <f>R60+R62</f>
        <v>8810725750.0300903</v>
      </c>
      <c r="S64" s="112">
        <f>S60+S62</f>
        <v>11045601067.536316</v>
      </c>
      <c r="T64" s="112">
        <f>T60+T62</f>
        <v>13768401297.384609</v>
      </c>
      <c r="V64" s="114">
        <f>IFERROR(J64/I64-1,"na")</f>
        <v>1.1819428850819031</v>
      </c>
      <c r="W64" s="114">
        <f>IFERROR(K64/J64-1,"na")</f>
        <v>0.74708550988718558</v>
      </c>
      <c r="X64" s="114">
        <f>IFERROR(L64/K64-1,"na")</f>
        <v>0.65070035210704313</v>
      </c>
      <c r="Y64" s="114">
        <f>IFERROR(P64/L64-1,"na")</f>
        <v>0.32393965112367451</v>
      </c>
    </row>
    <row r="65" spans="6:25">
      <c r="F65" s="18"/>
      <c r="G65" s="18"/>
      <c r="K65" s="20"/>
      <c r="L65" s="20"/>
      <c r="M65" s="94"/>
      <c r="N65" s="94"/>
    </row>
    <row r="66" spans="6:25">
      <c r="F66" s="111"/>
      <c r="G66" s="111" t="s">
        <v>61</v>
      </c>
    </row>
    <row r="67" spans="6:25" ht="26">
      <c r="F67" s="15"/>
      <c r="G67" s="6"/>
      <c r="H67" s="7"/>
      <c r="I67" s="109">
        <v>2018</v>
      </c>
      <c r="J67" s="109">
        <v>2019</v>
      </c>
      <c r="K67" s="109">
        <v>2020</v>
      </c>
      <c r="L67" s="109">
        <v>2021</v>
      </c>
      <c r="M67" s="98" t="s">
        <v>19</v>
      </c>
      <c r="N67" s="45" t="s">
        <v>20</v>
      </c>
      <c r="O67" s="99" t="s">
        <v>21</v>
      </c>
      <c r="P67" s="100">
        <v>2022</v>
      </c>
      <c r="Q67" s="100">
        <v>2023</v>
      </c>
      <c r="R67" s="100">
        <v>2024</v>
      </c>
      <c r="S67" s="100">
        <v>2025</v>
      </c>
      <c r="T67" s="100">
        <v>2026</v>
      </c>
      <c r="V67" s="8" t="s">
        <v>10</v>
      </c>
      <c r="W67" s="8" t="s">
        <v>11</v>
      </c>
      <c r="X67" s="8" t="s">
        <v>12</v>
      </c>
      <c r="Y67" s="8" t="s">
        <v>22</v>
      </c>
    </row>
    <row r="68" spans="6:25">
      <c r="F68" s="15"/>
      <c r="G68" s="15"/>
      <c r="H68" s="16"/>
      <c r="I68" s="10"/>
      <c r="J68" s="10"/>
      <c r="K68" s="10"/>
      <c r="L68" s="10"/>
      <c r="M68" s="10"/>
      <c r="N68" s="50"/>
      <c r="O68" s="11"/>
      <c r="P68" s="11"/>
      <c r="Q68" s="11"/>
      <c r="R68" s="11"/>
      <c r="S68" s="11"/>
      <c r="T68" s="11"/>
      <c r="V68" s="110"/>
      <c r="W68" s="110"/>
      <c r="X68" s="110"/>
      <c r="Y68" s="110"/>
    </row>
    <row r="69" spans="6:25">
      <c r="F69" s="15"/>
      <c r="G69" s="15"/>
      <c r="H69" s="9"/>
      <c r="I69" s="10" t="s">
        <v>24</v>
      </c>
      <c r="J69" s="10" t="s">
        <v>24</v>
      </c>
      <c r="K69" s="10" t="s">
        <v>24</v>
      </c>
      <c r="L69" s="10" t="s">
        <v>24</v>
      </c>
      <c r="M69" s="10" t="s">
        <v>24</v>
      </c>
      <c r="N69" s="50" t="s">
        <v>24</v>
      </c>
      <c r="O69" s="11" t="s">
        <v>24</v>
      </c>
      <c r="P69" s="11" t="s">
        <v>24</v>
      </c>
      <c r="Q69" s="11" t="s">
        <v>24</v>
      </c>
      <c r="R69" s="11" t="s">
        <v>24</v>
      </c>
      <c r="S69" s="11" t="s">
        <v>24</v>
      </c>
      <c r="T69" s="11" t="s">
        <v>24</v>
      </c>
    </row>
    <row r="70" spans="6:25">
      <c r="F70" s="15"/>
      <c r="G70" s="15"/>
      <c r="H70" s="9"/>
      <c r="I70" s="10" t="s">
        <v>14</v>
      </c>
      <c r="J70" s="10" t="s">
        <v>14</v>
      </c>
      <c r="K70" s="10" t="s">
        <v>14</v>
      </c>
      <c r="L70" s="10" t="s">
        <v>14</v>
      </c>
      <c r="M70" s="50" t="s">
        <v>15</v>
      </c>
      <c r="N70" s="50" t="s">
        <v>25</v>
      </c>
      <c r="O70" s="11" t="s">
        <v>16</v>
      </c>
      <c r="P70" s="11" t="s">
        <v>16</v>
      </c>
      <c r="Q70" s="11" t="s">
        <v>16</v>
      </c>
      <c r="R70" s="11" t="s">
        <v>16</v>
      </c>
      <c r="S70" s="11" t="s">
        <v>16</v>
      </c>
      <c r="T70" s="11" t="s">
        <v>16</v>
      </c>
    </row>
    <row r="71" spans="6:25">
      <c r="F71" s="15"/>
      <c r="G71" s="15"/>
      <c r="H71" s="9"/>
      <c r="I71" s="10"/>
      <c r="J71" s="10"/>
      <c r="K71" s="10"/>
      <c r="L71" s="10"/>
      <c r="M71" s="118"/>
      <c r="N71" s="118"/>
      <c r="O71" s="11"/>
      <c r="P71" s="11"/>
      <c r="Q71" s="11"/>
      <c r="R71" s="11"/>
      <c r="S71" s="11"/>
      <c r="T71" s="11"/>
    </row>
    <row r="72" spans="6:25">
      <c r="F72" s="111"/>
      <c r="G72" s="111" t="s">
        <v>0</v>
      </c>
      <c r="I72" s="21">
        <f t="shared" ref="I72:M72" si="27">I74+I76</f>
        <v>389579000.00000006</v>
      </c>
      <c r="J72" s="21">
        <f t="shared" si="27"/>
        <v>906517057.23626924</v>
      </c>
      <c r="K72" s="21">
        <f t="shared" si="27"/>
        <v>1695490065.7701676</v>
      </c>
      <c r="L72" s="21">
        <f t="shared" si="27"/>
        <v>2583613295.417696</v>
      </c>
      <c r="M72" s="21">
        <f t="shared" si="27"/>
        <v>712453309.20999956</v>
      </c>
      <c r="N72" s="21">
        <f>N74+N76</f>
        <v>449579117</v>
      </c>
      <c r="O72" s="112">
        <f>P72-M72-N72</f>
        <v>2485274171.4524245</v>
      </c>
      <c r="P72" s="112">
        <f>P74+P76</f>
        <v>3647306597.6624241</v>
      </c>
      <c r="Q72" s="112">
        <f>Q74+Q76</f>
        <v>5175293821.4563437</v>
      </c>
      <c r="R72" s="112">
        <f>R74+R76</f>
        <v>6952949914.0044575</v>
      </c>
      <c r="S72" s="112">
        <f>S74+S76</f>
        <v>8753538877.5412159</v>
      </c>
      <c r="T72" s="112">
        <f>T74+T76</f>
        <v>11055593209.574667</v>
      </c>
      <c r="U72" s="113"/>
      <c r="V72" s="114">
        <f>IFERROR(J72/I72-1,"na")</f>
        <v>1.3269145853248485</v>
      </c>
      <c r="W72" s="114">
        <f>IFERROR(K72/J72-1,"na")</f>
        <v>0.87033443246977438</v>
      </c>
      <c r="X72" s="114">
        <f>IFERROR(L72/K72-1,"na")</f>
        <v>0.52381505947904383</v>
      </c>
      <c r="Y72" s="114">
        <f>IFERROR(P72/L72-1,"na")</f>
        <v>0.41170762827830987</v>
      </c>
    </row>
    <row r="73" spans="6:25">
      <c r="F73" s="115"/>
      <c r="G73" s="115" t="s">
        <v>35</v>
      </c>
      <c r="I73" s="83">
        <f t="shared" ref="I73:T73" si="28">I72/I$64</f>
        <v>0.66638950668550967</v>
      </c>
      <c r="J73" s="83">
        <f t="shared" si="28"/>
        <v>0.71066546847569623</v>
      </c>
      <c r="K73" s="83">
        <f t="shared" si="28"/>
        <v>0.76079967931460146</v>
      </c>
      <c r="L73" s="83">
        <f t="shared" si="28"/>
        <v>0.70231887156660544</v>
      </c>
      <c r="M73" s="83">
        <f t="shared" si="28"/>
        <v>0.72153965812476473</v>
      </c>
      <c r="N73" s="83">
        <f t="shared" si="28"/>
        <v>0.68210899083181542</v>
      </c>
      <c r="O73" s="84">
        <f t="shared" si="28"/>
        <v>0.7709014085394218</v>
      </c>
      <c r="P73" s="84">
        <f t="shared" si="28"/>
        <v>0.74887772084845172</v>
      </c>
      <c r="Q73" s="84">
        <f t="shared" si="28"/>
        <v>0.77345250679178679</v>
      </c>
      <c r="R73" s="84">
        <f t="shared" si="28"/>
        <v>0.78914610569744625</v>
      </c>
      <c r="S73" s="84">
        <f t="shared" si="28"/>
        <v>0.79249094947565979</v>
      </c>
      <c r="T73" s="84">
        <f t="shared" si="28"/>
        <v>0.80296854883760127</v>
      </c>
    </row>
    <row r="74" spans="6:25">
      <c r="F74" s="115"/>
      <c r="G74" s="119" t="s">
        <v>1</v>
      </c>
      <c r="I74" s="20">
        <f>'[2]COGs&amp;Expense'!I21+'[2]COGs&amp;Expense'!I23</f>
        <v>202746328.89026666</v>
      </c>
      <c r="J74" s="20">
        <f>'[2]COGs&amp;Expense'!J21+'[2]COGs&amp;Expense'!J23</f>
        <v>399622093.62655252</v>
      </c>
      <c r="K74" s="20">
        <f>'[2]COGs&amp;Expense'!K21+'[2]COGs&amp;Expense'!K23</f>
        <v>619597236.7319169</v>
      </c>
      <c r="L74" s="20">
        <f>'[2]COGs&amp;Expense'!L21+'[2]COGs&amp;Expense'!L23</f>
        <v>788205906.98999691</v>
      </c>
      <c r="M74" s="20">
        <f>[2]Revenue!AJ39+[2]Revenue!AJ45</f>
        <v>194948185.42999998</v>
      </c>
      <c r="N74" s="20">
        <f>SUM([2]Revenue!DD39:DE39,[2]Revenue!DD45:DE45)</f>
        <v>134453275</v>
      </c>
      <c r="O74" s="102">
        <f>P74-M74-N74</f>
        <v>702905637.03977835</v>
      </c>
      <c r="P74" s="102">
        <f>'[2]COGs&amp;Expense'!M21+'[2]COGs&amp;Expense'!M23</f>
        <v>1032307097.4697783</v>
      </c>
      <c r="Q74" s="102">
        <f>'[2]COGs&amp;Expense'!N21+'[2]COGs&amp;Expense'!N23</f>
        <v>1578776979.3946669</v>
      </c>
      <c r="R74" s="102">
        <f>'[2]COGs&amp;Expense'!O21+'[2]COGs&amp;Expense'!O23</f>
        <v>2430687024.2336226</v>
      </c>
      <c r="S74" s="102">
        <f>'[2]COGs&amp;Expense'!P21+'[2]COGs&amp;Expense'!P23</f>
        <v>3311978520.9968343</v>
      </c>
      <c r="T74" s="102">
        <f>'[2]COGs&amp;Expense'!Q21+'[2]COGs&amp;Expense'!Q23</f>
        <v>4215435126.3663449</v>
      </c>
      <c r="V74" s="114">
        <f>IFERROR(J74/I74-1,"na")</f>
        <v>0.97104478198883615</v>
      </c>
      <c r="W74" s="114">
        <f>IFERROR(K74/J74-1,"na")</f>
        <v>0.55045791164622515</v>
      </c>
      <c r="X74" s="114">
        <f>IFERROR(L74/K74-1,"na")</f>
        <v>0.27212624631351034</v>
      </c>
      <c r="Y74" s="114">
        <f>IFERROR(P74/L74-1,"na")</f>
        <v>0.30969216078569595</v>
      </c>
    </row>
    <row r="75" spans="6:25">
      <c r="F75" s="115"/>
      <c r="G75" s="115" t="s">
        <v>62</v>
      </c>
      <c r="I75" s="83">
        <f>I74/I$64</f>
        <v>0.34680520790772312</v>
      </c>
      <c r="J75" s="83">
        <f>J74/J$64</f>
        <v>0.3132843669221031</v>
      </c>
      <c r="K75" s="83">
        <f>K74/K$64</f>
        <v>0.27802544439900884</v>
      </c>
      <c r="L75" s="83">
        <f>L74/L$64</f>
        <v>0.21426267009121067</v>
      </c>
      <c r="M75" s="83">
        <f t="shared" ref="M75:T75" si="29">M74/M$64</f>
        <v>0.19743447780904932</v>
      </c>
      <c r="N75" s="83">
        <f>N74/N$64</f>
        <v>0.20399476812060768</v>
      </c>
      <c r="O75" s="84">
        <f t="shared" si="29"/>
        <v>0.21803266291042198</v>
      </c>
      <c r="P75" s="84">
        <f t="shared" si="29"/>
        <v>0.21195689632023626</v>
      </c>
      <c r="Q75" s="84">
        <f t="shared" si="29"/>
        <v>0.23594969764138848</v>
      </c>
      <c r="R75" s="84">
        <f t="shared" si="29"/>
        <v>0.27587818452132862</v>
      </c>
      <c r="S75" s="84">
        <f t="shared" si="29"/>
        <v>0.29984592968244506</v>
      </c>
      <c r="T75" s="84">
        <f t="shared" si="29"/>
        <v>0.30616736361156849</v>
      </c>
    </row>
    <row r="76" spans="6:25">
      <c r="F76" s="115"/>
      <c r="G76" s="119" t="s">
        <v>2</v>
      </c>
      <c r="I76" s="20">
        <f>'[2]COGs&amp;Expense'!I22+'[2]COGs&amp;Expense'!I24</f>
        <v>186832671.1097334</v>
      </c>
      <c r="J76" s="20">
        <f>'[2]COGs&amp;Expense'!J22+'[2]COGs&amp;Expense'!J24</f>
        <v>506894963.60971677</v>
      </c>
      <c r="K76" s="20">
        <f>'[2]COGs&amp;Expense'!K22+'[2]COGs&amp;Expense'!K24</f>
        <v>1075892829.0382507</v>
      </c>
      <c r="L76" s="20">
        <f>'[2]COGs&amp;Expense'!L22+'[2]COGs&amp;Expense'!L24</f>
        <v>1795407388.4276991</v>
      </c>
      <c r="M76" s="20">
        <f>[2]Revenue!AJ42+[2]Revenue!AJ48</f>
        <v>517505123.77999955</v>
      </c>
      <c r="N76" s="20">
        <f>SUM([2]Revenue!DD42:DE42,[2]Revenue!DD48:DE48)</f>
        <v>315125842</v>
      </c>
      <c r="O76" s="102">
        <f>P76-M76-N76</f>
        <v>1782368534.4126465</v>
      </c>
      <c r="P76" s="102">
        <f>'[2]COGs&amp;Expense'!M22+'[2]COGs&amp;Expense'!M24</f>
        <v>2614999500.192646</v>
      </c>
      <c r="Q76" s="102">
        <f>'[2]COGs&amp;Expense'!N22+'[2]COGs&amp;Expense'!N24</f>
        <v>3596516842.0616765</v>
      </c>
      <c r="R76" s="102">
        <f>'[2]COGs&amp;Expense'!O22+'[2]COGs&amp;Expense'!O24</f>
        <v>4522262889.7708349</v>
      </c>
      <c r="S76" s="102">
        <f>'[2]COGs&amp;Expense'!P22+'[2]COGs&amp;Expense'!P24</f>
        <v>5441560356.5443811</v>
      </c>
      <c r="T76" s="102">
        <f>'[2]COGs&amp;Expense'!Q22+'[2]COGs&amp;Expense'!Q24</f>
        <v>6840158083.2083225</v>
      </c>
      <c r="V76" s="114">
        <f>IFERROR(J76/I76-1,"na")</f>
        <v>1.7130959515747626</v>
      </c>
      <c r="W76" s="114">
        <f>IFERROR(K76/J76-1,"na")</f>
        <v>1.1225163126036368</v>
      </c>
      <c r="X76" s="114">
        <f>IFERROR(L76/K76-1,"na")</f>
        <v>0.66876043781482242</v>
      </c>
      <c r="Y76" s="114">
        <f>IFERROR(P76/L76-1,"na")</f>
        <v>0.45649367215910397</v>
      </c>
    </row>
    <row r="77" spans="6:25">
      <c r="F77" s="115"/>
      <c r="G77" s="115" t="s">
        <v>62</v>
      </c>
      <c r="I77" s="83">
        <f t="shared" ref="I77:T77" si="30">I76/I$64</f>
        <v>0.31958429877778649</v>
      </c>
      <c r="J77" s="83">
        <f t="shared" si="30"/>
        <v>0.39738110155359324</v>
      </c>
      <c r="K77" s="83">
        <f t="shared" si="30"/>
        <v>0.48277423491559257</v>
      </c>
      <c r="L77" s="83">
        <f t="shared" si="30"/>
        <v>0.4880562014753948</v>
      </c>
      <c r="M77" s="83">
        <f t="shared" si="30"/>
        <v>0.5241051803157154</v>
      </c>
      <c r="N77" s="83">
        <f t="shared" si="30"/>
        <v>0.47811422271120774</v>
      </c>
      <c r="O77" s="84">
        <f t="shared" si="30"/>
        <v>0.55286874562900001</v>
      </c>
      <c r="P77" s="84">
        <f t="shared" si="30"/>
        <v>0.53692082452821555</v>
      </c>
      <c r="Q77" s="84">
        <f t="shared" si="30"/>
        <v>0.53750280915039828</v>
      </c>
      <c r="R77" s="84">
        <f t="shared" si="30"/>
        <v>0.51326792117611775</v>
      </c>
      <c r="S77" s="84">
        <f t="shared" si="30"/>
        <v>0.49264501979321462</v>
      </c>
      <c r="T77" s="84">
        <f t="shared" si="30"/>
        <v>0.49680118522603289</v>
      </c>
      <c r="X77" s="27">
        <f>IFERROR(L77/K77-1,"na")</f>
        <v>1.0940862576739985E-2</v>
      </c>
    </row>
    <row r="78" spans="6:25">
      <c r="F78" s="119"/>
      <c r="G78" s="120" t="s">
        <v>3</v>
      </c>
      <c r="H78" s="121"/>
      <c r="I78" s="21">
        <f>'[2]COGs&amp;Expense'!I26</f>
        <v>118378000</v>
      </c>
      <c r="J78" s="21">
        <f>'[2]COGs&amp;Expense'!J26</f>
        <v>229571999.99995998</v>
      </c>
      <c r="K78" s="21">
        <f>'[2]COGs&amp;Expense'!K26</f>
        <v>339163000.00040001</v>
      </c>
      <c r="L78" s="21">
        <f>'[2]COGs&amp;Expense'!L26</f>
        <v>408917812.482301</v>
      </c>
      <c r="M78" s="21">
        <f>'[2]COGs&amp;Expense'!AJ26</f>
        <v>84991000</v>
      </c>
      <c r="N78" s="21">
        <f>SUM([2]Revenue!DD54:DE54)</f>
        <v>92322539</v>
      </c>
      <c r="O78" s="112">
        <f>P78-M78-N78</f>
        <v>236015176.60287625</v>
      </c>
      <c r="P78" s="112">
        <f>'[2]COGs&amp;Expense'!M26</f>
        <v>413328715.60287625</v>
      </c>
      <c r="Q78" s="112">
        <f>'[2]COGs&amp;Expense'!N26</f>
        <v>500562455.56629944</v>
      </c>
      <c r="R78" s="112">
        <f>'[2]COGs&amp;Expense'!O26</f>
        <v>535296936.33611029</v>
      </c>
      <c r="S78" s="112">
        <f>'[2]COGs&amp;Expense'!P26</f>
        <v>569103057.07763052</v>
      </c>
      <c r="T78" s="112">
        <f>'[2]COGs&amp;Expense'!Q26</f>
        <v>601341004.59044707</v>
      </c>
      <c r="U78" s="113"/>
      <c r="V78" s="114">
        <f>IFERROR(J78/I78-1,"na")</f>
        <v>0.93931304803223559</v>
      </c>
      <c r="W78" s="114">
        <f>IFERROR(K78/J78-1,"na")</f>
        <v>0.47737093373956374</v>
      </c>
      <c r="X78" s="114">
        <f>IFERROR(L78/K78-1,"na")</f>
        <v>0.20566751821931861</v>
      </c>
      <c r="Y78" s="114">
        <f>IFERROR(P78/L78-1,"na")</f>
        <v>1.0786771781349458E-2</v>
      </c>
    </row>
    <row r="79" spans="6:25">
      <c r="F79" s="115"/>
      <c r="G79" s="115" t="s">
        <v>63</v>
      </c>
      <c r="I79" s="83">
        <f t="shared" ref="I79:T79" si="31">I78/I$64</f>
        <v>0.2024900136363029</v>
      </c>
      <c r="J79" s="83">
        <f t="shared" si="31"/>
        <v>0.17997332937812768</v>
      </c>
      <c r="K79" s="83">
        <f t="shared" si="31"/>
        <v>0.15218909673674283</v>
      </c>
      <c r="L79" s="83">
        <f t="shared" si="31"/>
        <v>0.11115854572176752</v>
      </c>
      <c r="M79" s="83">
        <f t="shared" si="31"/>
        <v>8.6074941741348804E-2</v>
      </c>
      <c r="N79" s="83">
        <f t="shared" si="31"/>
        <v>0.14007330751601818</v>
      </c>
      <c r="O79" s="84">
        <f t="shared" si="31"/>
        <v>7.3208998093561295E-2</v>
      </c>
      <c r="P79" s="84">
        <f t="shared" si="31"/>
        <v>8.4866094531312719E-2</v>
      </c>
      <c r="Q79" s="84">
        <f t="shared" si="31"/>
        <v>7.4809527617247115E-2</v>
      </c>
      <c r="R79" s="84">
        <f t="shared" si="31"/>
        <v>6.075514679755889E-2</v>
      </c>
      <c r="S79" s="84">
        <f t="shared" si="31"/>
        <v>5.1523050090072374E-2</v>
      </c>
      <c r="T79" s="84">
        <f t="shared" si="31"/>
        <v>4.3675441440298189E-2</v>
      </c>
    </row>
    <row r="80" spans="6:25">
      <c r="F80" s="120"/>
      <c r="G80" s="120" t="s">
        <v>4</v>
      </c>
      <c r="I80" s="21">
        <f>'[2]COGs&amp;Expense'!I25</f>
        <v>54166000</v>
      </c>
      <c r="J80" s="21">
        <f>'[2]COGs&amp;Expense'!J25</f>
        <v>114806023.19004004</v>
      </c>
      <c r="K80" s="21">
        <f>'[2]COGs&amp;Expense'!K25</f>
        <v>170035999.99941456</v>
      </c>
      <c r="L80" s="21">
        <f>'[2]COGs&amp;Expense'!L25+500</f>
        <v>568804958.45926476</v>
      </c>
      <c r="M80" s="21">
        <f>'[2]COGs&amp;Expense'!AJ25</f>
        <v>159169000</v>
      </c>
      <c r="N80" s="21">
        <f>SUM([2]Revenue!DD51:DE51)</f>
        <v>99426866</v>
      </c>
      <c r="O80" s="112">
        <f>P80-M80-N80</f>
        <v>386791948.95032716</v>
      </c>
      <c r="P80" s="112">
        <f>'[2]COGs&amp;Expense'!M25</f>
        <v>645387814.95032716</v>
      </c>
      <c r="Q80" s="112">
        <f>'[2]COGs&amp;Expense'!N25</f>
        <v>815804272.19919944</v>
      </c>
      <c r="R80" s="112">
        <f>'[2]COGs&amp;Expense'!O25</f>
        <v>1067820983.5213392</v>
      </c>
      <c r="S80" s="112">
        <f>'[2]COGs&amp;Expense'!P25</f>
        <v>1404527688.8373327</v>
      </c>
      <c r="T80" s="112">
        <f>'[2]COGs&amp;Expense'!Q25</f>
        <v>1717205762.6306477</v>
      </c>
      <c r="U80" s="113"/>
      <c r="V80" s="114">
        <f>IFERROR(J80/I80-1,"na")</f>
        <v>1.1195218991625748</v>
      </c>
      <c r="W80" s="114">
        <f>IFERROR(K80/J80-1,"na")</f>
        <v>0.4810721186461755</v>
      </c>
      <c r="X80" s="114">
        <f>IFERROR(L80/K80-1,"na")</f>
        <v>2.3452031244043798</v>
      </c>
      <c r="Y80" s="114">
        <f>IFERROR(P80/L80-1,"na")</f>
        <v>0.13463816612728574</v>
      </c>
    </row>
    <row r="81" spans="2:25">
      <c r="F81" s="115"/>
      <c r="G81" s="115" t="s">
        <v>35</v>
      </c>
      <c r="I81" s="116">
        <f t="shared" ref="I81:T81" si="32">I80/I$64</f>
        <v>9.265297672391816E-2</v>
      </c>
      <c r="J81" s="83">
        <f t="shared" si="32"/>
        <v>9.0002361900308581E-2</v>
      </c>
      <c r="K81" s="83">
        <f t="shared" si="32"/>
        <v>7.6298491441015637E-2</v>
      </c>
      <c r="L81" s="83">
        <f t="shared" si="32"/>
        <v>0.15462161356543719</v>
      </c>
      <c r="M81" s="83">
        <f t="shared" si="32"/>
        <v>0.16119897873926353</v>
      </c>
      <c r="N81" s="83">
        <f t="shared" si="32"/>
        <v>0.15085211181824118</v>
      </c>
      <c r="O81" s="84">
        <f t="shared" si="32"/>
        <v>0.11997809403992486</v>
      </c>
      <c r="P81" s="84">
        <f t="shared" si="32"/>
        <v>0.13251327876661731</v>
      </c>
      <c r="Q81" s="84">
        <f t="shared" si="32"/>
        <v>0.12192271224638578</v>
      </c>
      <c r="R81" s="84">
        <f t="shared" si="32"/>
        <v>0.12119557614396208</v>
      </c>
      <c r="S81" s="84">
        <f t="shared" si="32"/>
        <v>0.12715719862138819</v>
      </c>
      <c r="T81" s="84">
        <f t="shared" si="32"/>
        <v>0.12472078097816928</v>
      </c>
    </row>
    <row r="82" spans="2:25">
      <c r="F82" s="111"/>
      <c r="G82" s="111"/>
      <c r="K82" s="20"/>
      <c r="L82" s="20"/>
      <c r="M82" s="94"/>
      <c r="N82" s="94"/>
    </row>
    <row r="83" spans="2:25">
      <c r="M83" s="94"/>
      <c r="N83" s="94"/>
    </row>
    <row r="84" spans="2:25" s="29" customFormat="1">
      <c r="B84" s="30"/>
      <c r="C84" s="30"/>
      <c r="D84" s="30"/>
      <c r="E84" s="30"/>
      <c r="F84" s="31"/>
      <c r="G84" s="31" t="s">
        <v>9</v>
      </c>
      <c r="H84" s="32"/>
      <c r="O84" s="33"/>
      <c r="P84" s="33"/>
      <c r="Q84" s="33"/>
      <c r="R84" s="33"/>
      <c r="S84" s="33"/>
      <c r="W84" s="34"/>
      <c r="X84" s="34"/>
      <c r="Y84" s="34"/>
    </row>
    <row r="86" spans="2:25" ht="26">
      <c r="F86" s="15"/>
      <c r="G86" s="6"/>
      <c r="H86" s="7"/>
      <c r="I86" s="109">
        <v>2018</v>
      </c>
      <c r="J86" s="109">
        <v>2019</v>
      </c>
      <c r="K86" s="109">
        <v>2020</v>
      </c>
      <c r="L86" s="109">
        <v>2021</v>
      </c>
      <c r="M86" s="98" t="s">
        <v>19</v>
      </c>
      <c r="N86" s="45" t="s">
        <v>20</v>
      </c>
      <c r="O86" s="99" t="s">
        <v>21</v>
      </c>
      <c r="P86" s="100">
        <v>2022</v>
      </c>
      <c r="Q86" s="100">
        <v>2023</v>
      </c>
      <c r="R86" s="100">
        <v>2024</v>
      </c>
      <c r="S86" s="100">
        <v>2025</v>
      </c>
      <c r="T86" s="100">
        <v>2026</v>
      </c>
      <c r="V86" s="8" t="s">
        <v>10</v>
      </c>
      <c r="W86" s="8" t="s">
        <v>11</v>
      </c>
      <c r="X86" s="8" t="s">
        <v>12</v>
      </c>
      <c r="Y86" s="8" t="s">
        <v>22</v>
      </c>
    </row>
    <row r="87" spans="2:25">
      <c r="F87" s="15"/>
      <c r="G87" s="15"/>
      <c r="H87" s="16"/>
      <c r="I87" s="10"/>
      <c r="J87" s="10"/>
      <c r="K87" s="10"/>
      <c r="L87" s="10"/>
      <c r="M87" s="10"/>
      <c r="N87" s="50"/>
      <c r="O87" s="11"/>
      <c r="P87" s="11"/>
      <c r="Q87" s="11"/>
      <c r="R87" s="11"/>
      <c r="S87" s="11"/>
      <c r="T87" s="11"/>
      <c r="V87" s="110"/>
      <c r="W87" s="110"/>
      <c r="X87" s="110"/>
      <c r="Y87" s="110"/>
    </row>
    <row r="88" spans="2:25">
      <c r="F88" s="15"/>
      <c r="G88" s="15"/>
      <c r="H88" s="9"/>
      <c r="I88" s="10" t="s">
        <v>24</v>
      </c>
      <c r="J88" s="10" t="s">
        <v>24</v>
      </c>
      <c r="K88" s="10" t="s">
        <v>24</v>
      </c>
      <c r="L88" s="10" t="s">
        <v>24</v>
      </c>
      <c r="M88" s="10" t="s">
        <v>24</v>
      </c>
      <c r="N88" s="50" t="s">
        <v>24</v>
      </c>
      <c r="O88" s="11" t="s">
        <v>24</v>
      </c>
      <c r="P88" s="11" t="s">
        <v>24</v>
      </c>
      <c r="Q88" s="11" t="s">
        <v>24</v>
      </c>
      <c r="R88" s="11" t="s">
        <v>24</v>
      </c>
      <c r="S88" s="11" t="s">
        <v>24</v>
      </c>
      <c r="T88" s="11" t="s">
        <v>24</v>
      </c>
    </row>
    <row r="89" spans="2:25">
      <c r="F89" s="15"/>
      <c r="G89" s="15"/>
      <c r="H89" s="9"/>
      <c r="I89" s="10" t="s">
        <v>14</v>
      </c>
      <c r="J89" s="10" t="s">
        <v>14</v>
      </c>
      <c r="K89" s="10" t="s">
        <v>14</v>
      </c>
      <c r="L89" s="10" t="s">
        <v>14</v>
      </c>
      <c r="M89" s="50" t="s">
        <v>15</v>
      </c>
      <c r="N89" s="50" t="s">
        <v>25</v>
      </c>
      <c r="O89" s="11" t="s">
        <v>16</v>
      </c>
      <c r="P89" s="11" t="s">
        <v>16</v>
      </c>
      <c r="Q89" s="11" t="s">
        <v>16</v>
      </c>
      <c r="R89" s="11" t="s">
        <v>16</v>
      </c>
      <c r="S89" s="11" t="s">
        <v>16</v>
      </c>
      <c r="T89" s="11" t="s">
        <v>16</v>
      </c>
    </row>
    <row r="90" spans="2:25">
      <c r="F90" s="15"/>
      <c r="G90" s="15"/>
      <c r="H90" s="9"/>
      <c r="I90" s="10"/>
      <c r="J90" s="10"/>
      <c r="K90" s="10"/>
      <c r="L90" s="10"/>
      <c r="M90" s="10"/>
      <c r="N90" s="10"/>
      <c r="O90" s="11"/>
      <c r="P90" s="11"/>
      <c r="Q90" s="11"/>
      <c r="R90" s="11"/>
      <c r="S90" s="11"/>
      <c r="T90" s="11"/>
    </row>
    <row r="91" spans="2:25">
      <c r="F91" s="111"/>
      <c r="G91" s="111" t="s">
        <v>61</v>
      </c>
      <c r="I91" s="21">
        <f>'[2]COGs&amp;Expense'!I91+'[2]COGs&amp;Expense'!I99+'[2]COGs&amp;Expense'!I107+'[2]COGs&amp;Expense'!I115+'[2]COGs&amp;Expense'!I123+'[2]COGs&amp;Expense'!I131</f>
        <v>-339681286.65684271</v>
      </c>
      <c r="J91" s="21">
        <f>'[2]COGs&amp;Expense'!J91+'[2]COGs&amp;Expense'!J99+'[2]COGs&amp;Expense'!J107+'[2]COGs&amp;Expense'!J115+'[2]COGs&amp;Expense'!J123+'[2]COGs&amp;Expense'!J131</f>
        <v>-803372124.31689894</v>
      </c>
      <c r="K91" s="21">
        <f>'[2]COGs&amp;Expense'!K91+'[2]COGs&amp;Expense'!K99+'[2]COGs&amp;Expense'!K107+'[2]COGs&amp;Expense'!K115+'[2]COGs&amp;Expense'!K123+'[2]COGs&amp;Expense'!K131</f>
        <v>-1459420665.7699819</v>
      </c>
      <c r="L91" s="21">
        <f>'[2]COGs&amp;Expense'!L91+'[2]COGs&amp;Expense'!L99+'[2]COGs&amp;Expense'!L107+'[2]COGs&amp;Expense'!L115+'[2]COGs&amp;Expense'!L123+'[2]COGs&amp;Expense'!L131</f>
        <v>-2510205184.111167</v>
      </c>
      <c r="M91" s="21">
        <f>'[2]COGs&amp;Expense'!AJ91+'[2]COGs&amp;Expense'!AJ99+'[2]COGs&amp;Expense'!AJ107+'[2]COGs&amp;Expense'!AJ115+'[2]COGs&amp;Expense'!AJ123+'[2]COGs&amp;Expense'!AJ131</f>
        <v>-651387314.97343862</v>
      </c>
      <c r="N91" s="21">
        <f>N93+N95+N97</f>
        <v>-440075273</v>
      </c>
      <c r="O91" s="112">
        <f>P91-M91-N91</f>
        <v>-2185051499.6653156</v>
      </c>
      <c r="P91" s="112">
        <f>'[2]COGs&amp;Expense'!M91+'[2]COGs&amp;Expense'!M99+'[2]COGs&amp;Expense'!M107+'[2]COGs&amp;Expense'!M115+'[2]COGs&amp;Expense'!M123+'[2]COGs&amp;Expense'!M131</f>
        <v>-3276514087.6387544</v>
      </c>
      <c r="Q91" s="112">
        <f>'[2]COGs&amp;Expense'!N91+'[2]COGs&amp;Expense'!N99+'[2]COGs&amp;Expense'!N107+'[2]COGs&amp;Expense'!N115+'[2]COGs&amp;Expense'!N123+'[2]COGs&amp;Expense'!N131</f>
        <v>-4451753445.247324</v>
      </c>
      <c r="R91" s="112">
        <f>'[2]COGs&amp;Expense'!O91+'[2]COGs&amp;Expense'!O99+'[2]COGs&amp;Expense'!O107+'[2]COGs&amp;Expense'!O115+'[2]COGs&amp;Expense'!O123+'[2]COGs&amp;Expense'!O131</f>
        <v>-5854248573.8904886</v>
      </c>
      <c r="S91" s="112">
        <f>'[2]COGs&amp;Expense'!P91+'[2]COGs&amp;Expense'!P99+'[2]COGs&amp;Expense'!P107+'[2]COGs&amp;Expense'!P115+'[2]COGs&amp;Expense'!P123+'[2]COGs&amp;Expense'!P131</f>
        <v>-7315354126.5436268</v>
      </c>
      <c r="T91" s="112">
        <f>'[2]COGs&amp;Expense'!Q91+'[2]COGs&amp;Expense'!Q99+'[2]COGs&amp;Expense'!Q107+'[2]COGs&amp;Expense'!Q115+'[2]COGs&amp;Expense'!Q123+'[2]COGs&amp;Expense'!Q131</f>
        <v>-9016935964.0523968</v>
      </c>
      <c r="V91" s="114">
        <f>IFERROR(J91/I91-1,"na")</f>
        <v>1.3650761931094899</v>
      </c>
      <c r="W91" s="114">
        <f>IFERROR(K91/J91-1,"na")</f>
        <v>0.81661850292716576</v>
      </c>
      <c r="X91" s="114">
        <f>IFERROR(L91/K91-1,"na")</f>
        <v>0.72000112303932418</v>
      </c>
      <c r="Y91" s="114">
        <f>IFERROR(P91/L91-1,"na")</f>
        <v>0.3052773965961384</v>
      </c>
    </row>
    <row r="92" spans="2:25">
      <c r="F92" s="115"/>
      <c r="G92" s="115" t="s">
        <v>64</v>
      </c>
      <c r="I92" s="116">
        <f>I91/I60</f>
        <v>-0.60428284673788957</v>
      </c>
      <c r="J92" s="116">
        <f>J91/J60</f>
        <v>-0.64223781585513362</v>
      </c>
      <c r="K92" s="83">
        <f>K91/K60</f>
        <v>-0.66196212809731636</v>
      </c>
      <c r="L92" s="83">
        <f>L91/L60</f>
        <v>-0.70484938510788497</v>
      </c>
      <c r="M92" s="83">
        <f t="shared" ref="M92:T92" si="33">M91/M60</f>
        <v>-0.68093064219582533</v>
      </c>
      <c r="N92" s="83">
        <f>N91/N60</f>
        <v>-0.68619320348892887</v>
      </c>
      <c r="O92" s="84">
        <f t="shared" si="33"/>
        <v>-0.703022633857881</v>
      </c>
      <c r="P92" s="84">
        <f t="shared" si="33"/>
        <v>-0.69623841582799506</v>
      </c>
      <c r="Q92" s="122">
        <f t="shared" si="33"/>
        <v>-0.68576497669474679</v>
      </c>
      <c r="R92" s="122">
        <f t="shared" si="33"/>
        <v>-0.68422185138848846</v>
      </c>
      <c r="S92" s="122">
        <f t="shared" si="33"/>
        <v>-0.68194634589796843</v>
      </c>
      <c r="T92" s="122">
        <f t="shared" si="33"/>
        <v>-0.67420678860075134</v>
      </c>
    </row>
    <row r="93" spans="2:25">
      <c r="F93" s="115"/>
      <c r="G93" s="111" t="s">
        <v>65</v>
      </c>
      <c r="I93" s="21">
        <f>'[2]COGs&amp;Expense'!I91+'[2]COGs&amp;Expense'!I99+'[2]COGs&amp;Expense'!I107+'[2]COGs&amp;Expense'!I115</f>
        <v>-237391286.65684271</v>
      </c>
      <c r="J93" s="21">
        <f>'[2]COGs&amp;Expense'!J91+'[2]COGs&amp;Expense'!J99+'[2]COGs&amp;Expense'!J107+'[2]COGs&amp;Expense'!J115</f>
        <v>-585457101.126899</v>
      </c>
      <c r="K93" s="21">
        <f>'[2]COGs&amp;Expense'!K91+'[2]COGs&amp;Expense'!K99+'[2]COGs&amp;Expense'!K107+'[2]COGs&amp;Expense'!K115</f>
        <v>-1121095665.7701674</v>
      </c>
      <c r="L93" s="21">
        <f>'[2]COGs&amp;Expense'!L91+'[2]COGs&amp;Expense'!L99+'[2]COGs&amp;Expense'!L107+'[2]COGs&amp;Expense'!L115</f>
        <v>-1810516191.7824214</v>
      </c>
      <c r="M93" s="21">
        <f>'[2]COGs&amp;Expense'!AJ91+'[2]COGs&amp;Expense'!AJ99+'[2]COGs&amp;Expense'!AJ107+'[2]COGs&amp;Expense'!AJ115</f>
        <v>-480281314.97343862</v>
      </c>
      <c r="N93" s="21">
        <f>SUM('[2]COGs&amp;Expense'!DD91:DE91,'[2]COGs&amp;Expense'!DD99:DE99,'[2]COGs&amp;Expense'!DD107:DE107,'[2]COGs&amp;Expense'!DD115:DE115)</f>
        <v>-304738581</v>
      </c>
      <c r="O93" s="112">
        <f>P93-M93-N93</f>
        <v>-1736849127.153378</v>
      </c>
      <c r="P93" s="112">
        <f>'[2]COGs&amp;Expense'!M91+'[2]COGs&amp;Expense'!M99+'[2]COGs&amp;Expense'!M107+'[2]COGs&amp;Expense'!M115</f>
        <v>-2521869023.1268167</v>
      </c>
      <c r="Q93" s="112">
        <f>'[2]COGs&amp;Expense'!N91+'[2]COGs&amp;Expense'!N99+'[2]COGs&amp;Expense'!N107+'[2]COGs&amp;Expense'!N115</f>
        <v>-3528814201.0700898</v>
      </c>
      <c r="R93" s="112">
        <f>'[2]COGs&amp;Expense'!O91+'[2]COGs&amp;Expense'!O99+'[2]COGs&amp;Expense'!O107+'[2]COGs&amp;Expense'!O115</f>
        <v>-4736230230.6111259</v>
      </c>
      <c r="S93" s="112">
        <f>'[2]COGs&amp;Expense'!P91+'[2]COGs&amp;Expense'!P99+'[2]COGs&amp;Expense'!P107+'[2]COGs&amp;Expense'!P115</f>
        <v>-5949751969.4945087</v>
      </c>
      <c r="T93" s="112">
        <f>'[2]COGs&amp;Expense'!Q91+'[2]COGs&amp;Expense'!Q99+'[2]COGs&amp;Expense'!Q107+'[2]COGs&amp;Expense'!Q115</f>
        <v>-7421089707.878355</v>
      </c>
      <c r="V93" s="114">
        <f>IFERROR(J93/I93-1,"na")</f>
        <v>1.4662114156413728</v>
      </c>
      <c r="W93" s="114">
        <f>IFERROR(K93/J93-1,"na")</f>
        <v>0.91490659795954477</v>
      </c>
      <c r="X93" s="114">
        <f>IFERROR(L93/K93-1,"na")</f>
        <v>0.61495244969896268</v>
      </c>
      <c r="Y93" s="114">
        <f>IFERROR(P93/L93-1,"na")</f>
        <v>0.39290056315049093</v>
      </c>
    </row>
    <row r="94" spans="2:25">
      <c r="F94" s="115"/>
      <c r="G94" s="115" t="s">
        <v>66</v>
      </c>
      <c r="I94" s="116">
        <f>I93/I72</f>
        <v>-0.60935339599116656</v>
      </c>
      <c r="J94" s="116">
        <f>J93/J72</f>
        <v>-0.64583131277397343</v>
      </c>
      <c r="K94" s="83">
        <f>K93/K72</f>
        <v>-0.66122219669916815</v>
      </c>
      <c r="L94" s="83">
        <f>L93/L72</f>
        <v>-0.70076903342832231</v>
      </c>
      <c r="M94" s="83">
        <f t="shared" ref="M94:T94" si="34">M93/M72</f>
        <v>-0.67412321448263923</v>
      </c>
      <c r="N94" s="83">
        <f>N93/N72</f>
        <v>-0.67783081881892659</v>
      </c>
      <c r="O94" s="84">
        <f t="shared" si="34"/>
        <v>-0.6988561451706321</v>
      </c>
      <c r="P94" s="84">
        <f t="shared" si="34"/>
        <v>-0.69143324137956885</v>
      </c>
      <c r="Q94" s="122">
        <f t="shared" si="34"/>
        <v>-0.68185775007399885</v>
      </c>
      <c r="R94" s="122">
        <f t="shared" si="34"/>
        <v>-0.68118284889001279</v>
      </c>
      <c r="S94" s="122">
        <f t="shared" si="34"/>
        <v>-0.67969675496154724</v>
      </c>
      <c r="T94" s="122">
        <f t="shared" si="34"/>
        <v>-0.67125205922476783</v>
      </c>
    </row>
    <row r="95" spans="2:25">
      <c r="F95" s="115"/>
      <c r="G95" s="120" t="s">
        <v>67</v>
      </c>
      <c r="I95" s="21">
        <f>'[2]COGs&amp;Expense'!I131</f>
        <v>-74459999.999999985</v>
      </c>
      <c r="J95" s="21">
        <f>'[2]COGs&amp;Expense'!J131</f>
        <v>-151254999.99995998</v>
      </c>
      <c r="K95" s="21">
        <f>'[2]COGs&amp;Expense'!K131</f>
        <v>-233671000.00039995</v>
      </c>
      <c r="L95" s="21">
        <f>'[2]COGs&amp;Expense'!L131</f>
        <v>-258218174.57714251</v>
      </c>
      <c r="M95" s="21">
        <f>'[2]COGs&amp;Expense'!AJ131</f>
        <v>-58018000</v>
      </c>
      <c r="N95" s="21">
        <f>SUM('[2]COGs&amp;Expense'!DD131:DE131)</f>
        <v>-62895597</v>
      </c>
      <c r="O95" s="112">
        <f>P95-M95-N95</f>
        <v>-150650007.77109778</v>
      </c>
      <c r="P95" s="112">
        <f>'[2]COGs&amp;Expense'!M131</f>
        <v>-271563604.77109778</v>
      </c>
      <c r="Q95" s="112">
        <f>'[2]COGs&amp;Expense'!N131</f>
        <v>-322862783.84026313</v>
      </c>
      <c r="R95" s="112">
        <f>'[2]COGs&amp;Expense'!O131</f>
        <v>-342590039.25511056</v>
      </c>
      <c r="S95" s="112">
        <f>'[2]COGs&amp;Expense'!P131</f>
        <v>-361380441.24429536</v>
      </c>
      <c r="T95" s="112">
        <f>'[2]COGs&amp;Expense'!Q131</f>
        <v>-378844832.89198172</v>
      </c>
      <c r="V95" s="114">
        <f>IFERROR(J95/I95-1,"na")</f>
        <v>1.0313591189895246</v>
      </c>
      <c r="W95" s="114">
        <f>IFERROR(K95/J95-1,"na")</f>
        <v>0.54488116095640993</v>
      </c>
      <c r="X95" s="114">
        <f>IFERROR(L95/K95-1,"na")</f>
        <v>0.10505015417702901</v>
      </c>
      <c r="Y95" s="114">
        <f>IFERROR(P95/L95-1,"na")</f>
        <v>5.1682768712193461E-2</v>
      </c>
    </row>
    <row r="96" spans="2:25">
      <c r="F96" s="115"/>
      <c r="G96" s="115" t="s">
        <v>66</v>
      </c>
      <c r="I96" s="116">
        <f>I95/I78</f>
        <v>-0.6290020105087093</v>
      </c>
      <c r="J96" s="116">
        <f>J95/J78</f>
        <v>-0.65885648075543335</v>
      </c>
      <c r="K96" s="83">
        <f>K95/K78</f>
        <v>-0.68896371361299535</v>
      </c>
      <c r="L96" s="83">
        <f>L95/L78</f>
        <v>-0.63146717187410084</v>
      </c>
      <c r="M96" s="83">
        <f t="shared" ref="M96:T96" si="35">M95/M78</f>
        <v>-0.68263698509253923</v>
      </c>
      <c r="N96" s="83">
        <f>N95/N78</f>
        <v>-0.68125939430673588</v>
      </c>
      <c r="O96" s="84">
        <f t="shared" si="35"/>
        <v>-0.63830644257502323</v>
      </c>
      <c r="P96" s="84">
        <f t="shared" si="35"/>
        <v>-0.65701606135687529</v>
      </c>
      <c r="Q96" s="122">
        <f t="shared" si="35"/>
        <v>-0.64500000000000002</v>
      </c>
      <c r="R96" s="122">
        <f t="shared" si="35"/>
        <v>-0.6399999999999999</v>
      </c>
      <c r="S96" s="122">
        <f t="shared" si="35"/>
        <v>-0.63500000000000001</v>
      </c>
      <c r="T96" s="122">
        <f t="shared" si="35"/>
        <v>-0.63000000000000012</v>
      </c>
    </row>
    <row r="97" spans="2:25">
      <c r="F97" s="115"/>
      <c r="G97" s="120" t="s">
        <v>68</v>
      </c>
      <c r="I97" s="21">
        <f>'[2]COGs&amp;Expense'!I123</f>
        <v>-27830000</v>
      </c>
      <c r="J97" s="21">
        <f>'[2]COGs&amp;Expense'!J123</f>
        <v>-66660023.190040037</v>
      </c>
      <c r="K97" s="21">
        <f>'[2]COGs&amp;Expense'!K123</f>
        <v>-104653999.99941456</v>
      </c>
      <c r="L97" s="21">
        <f>'[2]COGs&amp;Expense'!L123</f>
        <v>-441470817.75160283</v>
      </c>
      <c r="M97" s="21">
        <f>'[2]COGs&amp;Expense'!AJ123</f>
        <v>-113088000</v>
      </c>
      <c r="N97" s="21">
        <f>SUM('[2]COGs&amp;Expense'!DD123:DE123)</f>
        <v>-72441095</v>
      </c>
      <c r="O97" s="112">
        <f>P97-M97-N97</f>
        <v>-297552364.74083972</v>
      </c>
      <c r="P97" s="112">
        <f>'[2]COGs&amp;Expense'!M123</f>
        <v>-483081459.74083972</v>
      </c>
      <c r="Q97" s="112">
        <f>'[2]COGs&amp;Expense'!N123</f>
        <v>-600076460.33697104</v>
      </c>
      <c r="R97" s="112">
        <f>'[2]COGs&amp;Expense'!O123</f>
        <v>-775428304.02425218</v>
      </c>
      <c r="S97" s="112">
        <f>'[2]COGs&amp;Expense'!P123</f>
        <v>-1004221715.8048226</v>
      </c>
      <c r="T97" s="112">
        <f>'[2]COGs&amp;Expense'!Q123</f>
        <v>-1217001423.2820616</v>
      </c>
      <c r="U97" s="113"/>
      <c r="V97" s="114">
        <f>IFERROR(J97/I97-1,"na")</f>
        <v>1.395257750270932</v>
      </c>
      <c r="W97" s="114">
        <f>IFERROR(K97/J97-1,"na")</f>
        <v>0.56996645052249795</v>
      </c>
      <c r="X97" s="114">
        <f>IFERROR(L97/K97-1,"na")</f>
        <v>3.2183845601130621</v>
      </c>
      <c r="Y97" s="114">
        <f>IFERROR(P97/L97-1,"na")</f>
        <v>9.425456976105151E-2</v>
      </c>
    </row>
    <row r="98" spans="2:25" ht="12.5" customHeight="1">
      <c r="F98" s="115"/>
      <c r="G98" s="115" t="s">
        <v>66</v>
      </c>
      <c r="I98" s="83">
        <f>I97/I80</f>
        <v>-0.51379093896540262</v>
      </c>
      <c r="J98" s="83">
        <f>J97/J80</f>
        <v>-0.58063175901230157</v>
      </c>
      <c r="K98" s="83">
        <f>K97/K80</f>
        <v>-0.6154814274610958</v>
      </c>
      <c r="L98" s="83">
        <f>L97/L80</f>
        <v>-0.77613742845601263</v>
      </c>
      <c r="M98" s="83">
        <f t="shared" ref="M98:T98" si="36">M97/M80</f>
        <v>-0.71049010799841683</v>
      </c>
      <c r="N98" s="83">
        <f>N97/N80</f>
        <v>-0.72858672825914073</v>
      </c>
      <c r="O98" s="84">
        <f t="shared" si="36"/>
        <v>-0.76928272563153111</v>
      </c>
      <c r="P98" s="84">
        <f t="shared" si="36"/>
        <v>-0.7485134496659509</v>
      </c>
      <c r="Q98" s="84">
        <f t="shared" si="36"/>
        <v>-0.73556425332183972</v>
      </c>
      <c r="R98" s="84">
        <f t="shared" si="36"/>
        <v>-0.72617818528638811</v>
      </c>
      <c r="S98" s="84">
        <f t="shared" si="36"/>
        <v>-0.71498890608281052</v>
      </c>
      <c r="T98" s="84">
        <f t="shared" si="36"/>
        <v>-0.70871030703839155</v>
      </c>
    </row>
    <row r="99" spans="2:25">
      <c r="F99" s="111"/>
      <c r="G99" s="111" t="s">
        <v>60</v>
      </c>
      <c r="I99" s="21">
        <f>'[2]COGs&amp;Expense'!I139</f>
        <v>-4691493.9700000025</v>
      </c>
      <c r="J99" s="21">
        <f>'[2]COGs&amp;Expense'!J139</f>
        <v>-2263191.5899999952</v>
      </c>
      <c r="K99" s="21">
        <f>'[2]COGs&amp;Expense'!K139</f>
        <v>-2949000</v>
      </c>
      <c r="L99" s="21">
        <f>'[2]COGs&amp;Expense'!L139</f>
        <v>-6173856.9999999972</v>
      </c>
      <c r="M99" s="21">
        <f>'[2]COGs&amp;Expense'!AJ139</f>
        <v>-1598685.0265614986</v>
      </c>
      <c r="N99" s="21">
        <f>SUM('[2]COGs&amp;Expense'!DD139:DE139)</f>
        <v>-937542</v>
      </c>
      <c r="O99" s="112">
        <f>P99-M99-N99</f>
        <v>-4744429.4278574595</v>
      </c>
      <c r="P99" s="112">
        <f>'[2]COGs&amp;Expense'!M139</f>
        <v>-7280656.4544189582</v>
      </c>
      <c r="Q99" s="112">
        <f>'[2]COGs&amp;Expense'!N139</f>
        <v>-11969916.321771022</v>
      </c>
      <c r="R99" s="112">
        <f>'[2]COGs&amp;Expense'!O139</f>
        <v>-16552764.550931823</v>
      </c>
      <c r="S99" s="112">
        <f>'[2]COGs&amp;Expense'!P139</f>
        <v>-22290201.0856096</v>
      </c>
      <c r="T99" s="112">
        <f>'[2]COGs&amp;Expense'!Q139</f>
        <v>-31540905.647107802</v>
      </c>
      <c r="V99" s="114">
        <f>IFERROR(J99/I99-1,"na")</f>
        <v>-0.51759682427983722</v>
      </c>
      <c r="W99" s="114">
        <f>IFERROR(K99/J99-1,"na")</f>
        <v>0.30302711137239879</v>
      </c>
      <c r="X99" s="114">
        <f>IFERROR(L99/K99-1,"na")</f>
        <v>1.0935425567989139</v>
      </c>
      <c r="Y99" s="114">
        <f>IFERROR(P99/L99-1,"na")</f>
        <v>0.17927196150136959</v>
      </c>
    </row>
    <row r="100" spans="2:25">
      <c r="F100" s="115"/>
      <c r="G100" s="115" t="s">
        <v>64</v>
      </c>
      <c r="I100" s="83">
        <f>I99/I62</f>
        <v>-0.20861703949665084</v>
      </c>
      <c r="J100" s="83">
        <f>J99/J62</f>
        <v>-9.1649735894430831E-2</v>
      </c>
      <c r="K100" s="83">
        <f>K99/K62</f>
        <v>-0.12352349836642372</v>
      </c>
      <c r="L100" s="83">
        <f>L99/L62</f>
        <v>-5.2608711616469392E-2</v>
      </c>
      <c r="M100" s="83">
        <f t="shared" ref="M100:T100" si="37">M99/M62</f>
        <v>-5.1915992709800018E-2</v>
      </c>
      <c r="N100" s="83">
        <f>N99/N62</f>
        <v>-5.2750727322577996E-2</v>
      </c>
      <c r="O100" s="84">
        <f t="shared" si="37"/>
        <v>-4.0980286117002031E-2</v>
      </c>
      <c r="P100" s="84">
        <f t="shared" si="37"/>
        <v>-4.4302343177729249E-2</v>
      </c>
      <c r="Q100" s="84">
        <f t="shared" si="37"/>
        <v>-0.06</v>
      </c>
      <c r="R100" s="84">
        <f t="shared" si="37"/>
        <v>-6.5000000000000002E-2</v>
      </c>
      <c r="S100" s="84">
        <f t="shared" si="37"/>
        <v>-7.0000000000000021E-2</v>
      </c>
      <c r="T100" s="84">
        <f t="shared" si="37"/>
        <v>-0.08</v>
      </c>
    </row>
    <row r="101" spans="2:25">
      <c r="F101" s="18"/>
      <c r="G101" s="18" t="s">
        <v>9</v>
      </c>
      <c r="I101" s="21">
        <f t="shared" ref="I101:N101" si="38">I91+I99</f>
        <v>-344372780.62684274</v>
      </c>
      <c r="J101" s="21">
        <f t="shared" si="38"/>
        <v>-805635315.90689898</v>
      </c>
      <c r="K101" s="21">
        <f t="shared" si="38"/>
        <v>-1462369665.7699819</v>
      </c>
      <c r="L101" s="21">
        <f t="shared" si="38"/>
        <v>-2516379041.111167</v>
      </c>
      <c r="M101" s="21">
        <f t="shared" si="38"/>
        <v>-652986000.00000012</v>
      </c>
      <c r="N101" s="21">
        <f t="shared" si="38"/>
        <v>-441012815</v>
      </c>
      <c r="O101" s="112">
        <f>P101-M101-N101</f>
        <v>-2189795929.0931735</v>
      </c>
      <c r="P101" s="112">
        <f>P91+P99</f>
        <v>-3283794744.0931735</v>
      </c>
      <c r="Q101" s="112">
        <f>Q91+Q99</f>
        <v>-4463723361.5690947</v>
      </c>
      <c r="R101" s="112">
        <f>R91+R99</f>
        <v>-5870801338.4414206</v>
      </c>
      <c r="S101" s="112">
        <f>S91+S99</f>
        <v>-7337644327.6292362</v>
      </c>
      <c r="T101" s="112">
        <f>T91+T99</f>
        <v>-9048476869.6995049</v>
      </c>
      <c r="V101" s="114">
        <f>IFERROR(J101/I101-1,"na")</f>
        <v>1.3394279723282589</v>
      </c>
      <c r="W101" s="114">
        <f>IFERROR(K101/J101-1,"na")</f>
        <v>0.81517572144140793</v>
      </c>
      <c r="X101" s="114">
        <f>IFERROR(L101/K101-1,"na")</f>
        <v>0.72075440294791493</v>
      </c>
      <c r="Y101" s="114">
        <f>IFERROR(P101/L101-1,"na")</f>
        <v>0.30496824621585472</v>
      </c>
    </row>
    <row r="102" spans="2:25">
      <c r="F102" s="115"/>
      <c r="G102" s="115" t="s">
        <v>35</v>
      </c>
      <c r="I102" s="83">
        <f>I101/I$64</f>
        <v>-0.5890625711289339</v>
      </c>
      <c r="J102" s="83">
        <f>J101/J$64</f>
        <v>-0.6315790691738955</v>
      </c>
      <c r="K102" s="83">
        <f>K101/K$64</f>
        <v>-0.65619397908522914</v>
      </c>
      <c r="L102" s="83">
        <f>L101/L$64</f>
        <v>-0.68404218685572671</v>
      </c>
      <c r="M102" s="83">
        <f t="shared" ref="M102:T102" si="39">M101/M$64</f>
        <v>-0.66131392627356311</v>
      </c>
      <c r="N102" s="83">
        <f>N101/N$64</f>
        <v>-0.6691120534932411</v>
      </c>
      <c r="O102" s="84">
        <f t="shared" si="39"/>
        <v>-0.67924770053247818</v>
      </c>
      <c r="P102" s="84">
        <f t="shared" si="39"/>
        <v>-0.67424019830597959</v>
      </c>
      <c r="Q102" s="84">
        <f t="shared" si="39"/>
        <v>-0.6671076353804275</v>
      </c>
      <c r="R102" s="84">
        <f t="shared" si="39"/>
        <v>-0.6663243761073111</v>
      </c>
      <c r="S102" s="84">
        <f t="shared" si="39"/>
        <v>-0.66430466597195992</v>
      </c>
      <c r="T102" s="84">
        <f t="shared" si="39"/>
        <v>-0.65719154128797197</v>
      </c>
    </row>
    <row r="103" spans="2:25">
      <c r="G103" s="123" t="s">
        <v>69</v>
      </c>
      <c r="I103" s="124">
        <f t="shared" ref="I103:T103" si="40">I101-I13</f>
        <v>0</v>
      </c>
      <c r="J103" s="124">
        <f t="shared" si="40"/>
        <v>0</v>
      </c>
      <c r="K103" s="124">
        <f t="shared" si="40"/>
        <v>0</v>
      </c>
      <c r="L103" s="124">
        <f>L101-L13</f>
        <v>0</v>
      </c>
      <c r="M103" s="20">
        <f t="shared" si="40"/>
        <v>0</v>
      </c>
      <c r="N103" s="20">
        <f>N101-N13</f>
        <v>0</v>
      </c>
      <c r="O103" s="102">
        <f t="shared" si="40"/>
        <v>0</v>
      </c>
      <c r="P103" s="102">
        <f t="shared" si="40"/>
        <v>0</v>
      </c>
      <c r="Q103" s="102">
        <f t="shared" si="40"/>
        <v>0</v>
      </c>
      <c r="R103" s="102">
        <f t="shared" si="40"/>
        <v>0</v>
      </c>
      <c r="S103" s="102">
        <f t="shared" si="40"/>
        <v>0</v>
      </c>
      <c r="T103" s="124">
        <f t="shared" si="40"/>
        <v>0</v>
      </c>
    </row>
    <row r="104" spans="2:25">
      <c r="M104" s="94"/>
      <c r="N104" s="94"/>
    </row>
    <row r="105" spans="2:25" s="29" customFormat="1">
      <c r="B105" s="30"/>
      <c r="C105" s="30"/>
      <c r="D105" s="30"/>
      <c r="E105" s="30"/>
      <c r="F105" s="31"/>
      <c r="G105" s="31" t="s">
        <v>70</v>
      </c>
      <c r="H105" s="32"/>
      <c r="O105" s="33"/>
      <c r="P105" s="33"/>
      <c r="Q105" s="33"/>
      <c r="R105" s="33"/>
      <c r="S105" s="33"/>
      <c r="W105" s="34"/>
      <c r="X105" s="34"/>
      <c r="Y105" s="34"/>
    </row>
    <row r="107" spans="2:25" ht="26">
      <c r="F107" s="15"/>
      <c r="G107" s="6"/>
      <c r="H107" s="7"/>
      <c r="I107" s="109">
        <v>2018</v>
      </c>
      <c r="J107" s="109">
        <v>2019</v>
      </c>
      <c r="K107" s="109">
        <v>2020</v>
      </c>
      <c r="L107" s="109">
        <v>2021</v>
      </c>
      <c r="M107" s="98" t="s">
        <v>19</v>
      </c>
      <c r="N107" s="45" t="s">
        <v>20</v>
      </c>
      <c r="O107" s="99" t="s">
        <v>21</v>
      </c>
      <c r="P107" s="100">
        <v>2022</v>
      </c>
      <c r="Q107" s="100">
        <v>2023</v>
      </c>
      <c r="R107" s="100">
        <v>2024</v>
      </c>
      <c r="S107" s="100">
        <v>2025</v>
      </c>
      <c r="T107" s="100">
        <v>2026</v>
      </c>
      <c r="V107" s="8" t="s">
        <v>10</v>
      </c>
      <c r="W107" s="8" t="s">
        <v>11</v>
      </c>
      <c r="X107" s="8" t="s">
        <v>12</v>
      </c>
      <c r="Y107" s="8" t="s">
        <v>22</v>
      </c>
    </row>
    <row r="108" spans="2:25">
      <c r="F108" s="15"/>
      <c r="G108" s="15"/>
      <c r="H108" s="16"/>
      <c r="I108" s="10"/>
      <c r="J108" s="10"/>
      <c r="K108" s="10"/>
      <c r="L108" s="10"/>
      <c r="M108" s="10"/>
      <c r="N108" s="50"/>
      <c r="O108" s="11"/>
      <c r="P108" s="11"/>
      <c r="Q108" s="11"/>
      <c r="R108" s="11"/>
      <c r="S108" s="11"/>
      <c r="T108" s="11"/>
      <c r="V108" s="110"/>
      <c r="W108" s="110"/>
      <c r="X108" s="110"/>
      <c r="Y108" s="110"/>
    </row>
    <row r="109" spans="2:25">
      <c r="F109" s="15"/>
      <c r="G109" s="15"/>
      <c r="H109" s="9"/>
      <c r="I109" s="10" t="s">
        <v>24</v>
      </c>
      <c r="J109" s="10" t="s">
        <v>24</v>
      </c>
      <c r="K109" s="10" t="s">
        <v>24</v>
      </c>
      <c r="L109" s="10" t="s">
        <v>24</v>
      </c>
      <c r="M109" s="10" t="s">
        <v>24</v>
      </c>
      <c r="N109" s="50" t="s">
        <v>24</v>
      </c>
      <c r="O109" s="11" t="s">
        <v>24</v>
      </c>
      <c r="P109" s="11" t="s">
        <v>24</v>
      </c>
      <c r="Q109" s="11" t="s">
        <v>24</v>
      </c>
      <c r="R109" s="11" t="s">
        <v>24</v>
      </c>
      <c r="S109" s="11" t="s">
        <v>24</v>
      </c>
      <c r="T109" s="11" t="s">
        <v>24</v>
      </c>
    </row>
    <row r="110" spans="2:25">
      <c r="F110" s="15"/>
      <c r="G110" s="15"/>
      <c r="H110" s="9"/>
      <c r="I110" s="10" t="s">
        <v>14</v>
      </c>
      <c r="J110" s="10" t="s">
        <v>14</v>
      </c>
      <c r="K110" s="10" t="s">
        <v>14</v>
      </c>
      <c r="L110" s="10" t="s">
        <v>14</v>
      </c>
      <c r="M110" s="50" t="s">
        <v>15</v>
      </c>
      <c r="N110" s="50" t="s">
        <v>25</v>
      </c>
      <c r="O110" s="11" t="s">
        <v>16</v>
      </c>
      <c r="P110" s="11" t="s">
        <v>16</v>
      </c>
      <c r="Q110" s="11" t="s">
        <v>16</v>
      </c>
      <c r="R110" s="11" t="s">
        <v>16</v>
      </c>
      <c r="S110" s="11" t="s">
        <v>16</v>
      </c>
      <c r="T110" s="11" t="s">
        <v>16</v>
      </c>
    </row>
    <row r="111" spans="2:25">
      <c r="F111" s="15"/>
      <c r="G111" s="15"/>
      <c r="H111" s="9"/>
      <c r="I111" s="10"/>
      <c r="J111" s="10"/>
      <c r="K111" s="10"/>
      <c r="L111" s="10"/>
      <c r="M111" s="10"/>
      <c r="N111" s="10"/>
      <c r="O111" s="11"/>
      <c r="P111" s="11"/>
      <c r="Q111" s="11"/>
      <c r="R111" s="11"/>
      <c r="S111" s="11"/>
      <c r="T111" s="11"/>
    </row>
    <row r="112" spans="2:25">
      <c r="F112" s="111"/>
      <c r="G112" s="111" t="s">
        <v>61</v>
      </c>
      <c r="I112" s="21">
        <f t="shared" ref="I112:N112" si="41">I60+I91</f>
        <v>222441713.34315729</v>
      </c>
      <c r="J112" s="21">
        <f t="shared" si="41"/>
        <v>447522956.10937035</v>
      </c>
      <c r="K112" s="21">
        <f t="shared" si="41"/>
        <v>745268400.00000048</v>
      </c>
      <c r="L112" s="21">
        <f t="shared" si="41"/>
        <v>1051130382.2480946</v>
      </c>
      <c r="M112" s="21">
        <f t="shared" si="41"/>
        <v>305225994.23656094</v>
      </c>
      <c r="N112" s="21">
        <f t="shared" si="41"/>
        <v>201253249</v>
      </c>
      <c r="O112" s="112">
        <f>P112-M112-N112</f>
        <v>923029797.34031248</v>
      </c>
      <c r="P112" s="112">
        <f>P60+P91</f>
        <v>1429509040.5768733</v>
      </c>
      <c r="Q112" s="112">
        <f>Q60+Q91</f>
        <v>2039907103.9745188</v>
      </c>
      <c r="R112" s="112">
        <f>R60+R91</f>
        <v>2701819259.9714193</v>
      </c>
      <c r="S112" s="112">
        <f>S60+S91</f>
        <v>3411815496.9125519</v>
      </c>
      <c r="T112" s="112">
        <f>T60+T91</f>
        <v>4357204012.7433643</v>
      </c>
      <c r="V112" s="114">
        <f>IFERROR(J112/I112-1,"na")</f>
        <v>1.0118661620762821</v>
      </c>
      <c r="W112" s="114">
        <f>IFERROR(K112/J112-1,"na")</f>
        <v>0.66531881733875564</v>
      </c>
      <c r="X112" s="114">
        <f>IFERROR(L112/K112-1,"na")</f>
        <v>0.41040514027978903</v>
      </c>
      <c r="Y112" s="114">
        <f>IFERROR(P112/L112-1,"na")</f>
        <v>0.35997309631515462</v>
      </c>
    </row>
    <row r="113" spans="2:25">
      <c r="F113" s="115"/>
      <c r="G113" s="115" t="s">
        <v>71</v>
      </c>
      <c r="I113" s="83">
        <f>I112/I60</f>
        <v>0.39571715326211043</v>
      </c>
      <c r="J113" s="83">
        <f>J112/J60</f>
        <v>0.35776218414486632</v>
      </c>
      <c r="K113" s="83">
        <f>K112/K60</f>
        <v>0.33803787190268358</v>
      </c>
      <c r="L113" s="83">
        <f>L112/L60</f>
        <v>0.29515061489211497</v>
      </c>
      <c r="M113" s="83">
        <f t="shared" ref="M113:T113" si="42">M112/M60</f>
        <v>0.31906935780417467</v>
      </c>
      <c r="N113" s="83">
        <f>N112/N60</f>
        <v>0.31380679651107113</v>
      </c>
      <c r="O113" s="84">
        <f t="shared" si="42"/>
        <v>0.296977366142119</v>
      </c>
      <c r="P113" s="84">
        <f t="shared" si="42"/>
        <v>0.30376158417200494</v>
      </c>
      <c r="Q113" s="122">
        <f t="shared" si="42"/>
        <v>0.31423502330525321</v>
      </c>
      <c r="R113" s="122">
        <f t="shared" si="42"/>
        <v>0.31577814861151154</v>
      </c>
      <c r="S113" s="122">
        <f t="shared" si="42"/>
        <v>0.31805365410203157</v>
      </c>
      <c r="T113" s="122">
        <f t="shared" si="42"/>
        <v>0.32579321139924866</v>
      </c>
    </row>
    <row r="114" spans="2:25">
      <c r="F114" s="115"/>
      <c r="G114" s="111" t="s">
        <v>65</v>
      </c>
      <c r="H114" s="121"/>
      <c r="I114" s="21">
        <f t="shared" ref="I114:N114" si="43">I72+I93</f>
        <v>152187713.34315735</v>
      </c>
      <c r="J114" s="21">
        <f t="shared" si="43"/>
        <v>321059956.10937023</v>
      </c>
      <c r="K114" s="21">
        <f t="shared" si="43"/>
        <v>574394400.00000024</v>
      </c>
      <c r="L114" s="21">
        <f t="shared" si="43"/>
        <v>773097103.63527465</v>
      </c>
      <c r="M114" s="21">
        <f t="shared" si="43"/>
        <v>232171994.23656094</v>
      </c>
      <c r="N114" s="21">
        <f t="shared" si="43"/>
        <v>144840536</v>
      </c>
      <c r="O114" s="112">
        <f>P114-M114-N114</f>
        <v>748425044.2990464</v>
      </c>
      <c r="P114" s="112">
        <f>P72+P93</f>
        <v>1125437574.5356073</v>
      </c>
      <c r="Q114" s="112">
        <f>Q72+Q93</f>
        <v>1646479620.3862538</v>
      </c>
      <c r="R114" s="112">
        <f>R72+R93</f>
        <v>2216719683.3933315</v>
      </c>
      <c r="S114" s="112">
        <f>S72+S93</f>
        <v>2803786908.0467072</v>
      </c>
      <c r="T114" s="112">
        <f>T72+T93</f>
        <v>3634503501.696312</v>
      </c>
      <c r="V114" s="114">
        <f>IFERROR(J114/I114-1,"na")</f>
        <v>1.1096312511472903</v>
      </c>
      <c r="W114" s="114">
        <f>IFERROR(K114/J114-1,"na")</f>
        <v>0.78905649574165748</v>
      </c>
      <c r="X114" s="114">
        <f>IFERROR(L114/K114-1,"na")</f>
        <v>0.34593426334810085</v>
      </c>
      <c r="Y114" s="114">
        <f>IFERROR(P114/L114-1,"na")</f>
        <v>0.45575189616356004</v>
      </c>
    </row>
    <row r="115" spans="2:25">
      <c r="F115" s="115"/>
      <c r="G115" s="115" t="s">
        <v>72</v>
      </c>
      <c r="I115" s="83">
        <f>I114/I72</f>
        <v>0.39064660400883344</v>
      </c>
      <c r="J115" s="83">
        <f>J114/J72</f>
        <v>0.35416868722602651</v>
      </c>
      <c r="K115" s="83">
        <f>K114/K72</f>
        <v>0.33877780330083179</v>
      </c>
      <c r="L115" s="83">
        <f>L114/L72</f>
        <v>0.29923096657167769</v>
      </c>
      <c r="M115" s="83">
        <f t="shared" ref="M115:T115" si="44">M114/M72</f>
        <v>0.32587678551736077</v>
      </c>
      <c r="N115" s="83">
        <f>N114/N72</f>
        <v>0.32216918118107341</v>
      </c>
      <c r="O115" s="84">
        <f t="shared" si="44"/>
        <v>0.30114385482936784</v>
      </c>
      <c r="P115" s="84">
        <f t="shared" si="44"/>
        <v>0.3085667586204312</v>
      </c>
      <c r="Q115" s="122">
        <f t="shared" si="44"/>
        <v>0.31814224992600121</v>
      </c>
      <c r="R115" s="122">
        <f t="shared" si="44"/>
        <v>0.31881715110998721</v>
      </c>
      <c r="S115" s="122">
        <f t="shared" si="44"/>
        <v>0.32030324503845281</v>
      </c>
      <c r="T115" s="122">
        <f t="shared" si="44"/>
        <v>0.32874794077523223</v>
      </c>
    </row>
    <row r="116" spans="2:25">
      <c r="F116" s="115"/>
      <c r="G116" s="120" t="s">
        <v>67</v>
      </c>
      <c r="I116" s="21">
        <f t="shared" ref="I116:N116" si="45">I78+I95</f>
        <v>43918000.000000015</v>
      </c>
      <c r="J116" s="21">
        <f t="shared" si="45"/>
        <v>78317000</v>
      </c>
      <c r="K116" s="21">
        <f t="shared" si="45"/>
        <v>105492000.00000006</v>
      </c>
      <c r="L116" s="21">
        <f t="shared" si="45"/>
        <v>150699637.90515849</v>
      </c>
      <c r="M116" s="21">
        <f t="shared" si="45"/>
        <v>26973000</v>
      </c>
      <c r="N116" s="21">
        <f t="shared" si="45"/>
        <v>29426942</v>
      </c>
      <c r="O116" s="112">
        <f>P116-M116-N116</f>
        <v>85365168.831778467</v>
      </c>
      <c r="P116" s="112">
        <f>P78+P95</f>
        <v>141765110.83177847</v>
      </c>
      <c r="Q116" s="112">
        <f>Q78+Q95</f>
        <v>177699671.72603631</v>
      </c>
      <c r="R116" s="112">
        <f>R78+R95</f>
        <v>192706897.08099973</v>
      </c>
      <c r="S116" s="112">
        <f>S78+S95</f>
        <v>207722615.83333516</v>
      </c>
      <c r="T116" s="112">
        <f>T78+T95</f>
        <v>222496171.69846535</v>
      </c>
      <c r="V116" s="114">
        <f>IFERROR(J116/I116-1,"na")</f>
        <v>0.78325515733867612</v>
      </c>
      <c r="W116" s="114">
        <f>IFERROR(K116/J116-1,"na")</f>
        <v>0.34698724414878068</v>
      </c>
      <c r="X116" s="114">
        <f>IFERROR(L116/K116-1,"na")</f>
        <v>0.42854091215597778</v>
      </c>
      <c r="Y116" s="114">
        <f>IFERROR(P116/L116-1,"na")</f>
        <v>-5.9286984345661708E-2</v>
      </c>
    </row>
    <row r="117" spans="2:25">
      <c r="F117" s="115"/>
      <c r="G117" s="115" t="s">
        <v>73</v>
      </c>
      <c r="I117" s="83">
        <f>I116/I78</f>
        <v>0.37099798949129076</v>
      </c>
      <c r="J117" s="83">
        <f>J116/J78</f>
        <v>0.34114351924456665</v>
      </c>
      <c r="K117" s="83">
        <f>K116/K78</f>
        <v>0.31103628638700459</v>
      </c>
      <c r="L117" s="83">
        <f>L116/L78</f>
        <v>0.36853282812589916</v>
      </c>
      <c r="M117" s="83">
        <f t="shared" ref="M117:T117" si="46">M116/M78</f>
        <v>0.31736301490746077</v>
      </c>
      <c r="N117" s="83">
        <f>N116/N78</f>
        <v>0.31874060569326412</v>
      </c>
      <c r="O117" s="84">
        <f t="shared" si="46"/>
        <v>0.36169355742497683</v>
      </c>
      <c r="P117" s="84">
        <f t="shared" si="46"/>
        <v>0.34298393864312476</v>
      </c>
      <c r="Q117" s="122">
        <f t="shared" si="46"/>
        <v>0.35500000000000004</v>
      </c>
      <c r="R117" s="122">
        <f t="shared" si="46"/>
        <v>0.36000000000000004</v>
      </c>
      <c r="S117" s="122">
        <f t="shared" si="46"/>
        <v>0.36500000000000005</v>
      </c>
      <c r="T117" s="122">
        <f t="shared" si="46"/>
        <v>0.36999999999999988</v>
      </c>
    </row>
    <row r="118" spans="2:25">
      <c r="F118" s="115"/>
      <c r="G118" s="120" t="s">
        <v>68</v>
      </c>
      <c r="H118" s="121"/>
      <c r="I118" s="21">
        <f t="shared" ref="I118:N118" si="47">I80+I97</f>
        <v>26336000</v>
      </c>
      <c r="J118" s="21">
        <f t="shared" si="47"/>
        <v>48146000</v>
      </c>
      <c r="K118" s="21">
        <f t="shared" si="47"/>
        <v>65382000</v>
      </c>
      <c r="L118" s="21">
        <f t="shared" si="47"/>
        <v>127334140.70766193</v>
      </c>
      <c r="M118" s="21">
        <f t="shared" si="47"/>
        <v>46081000</v>
      </c>
      <c r="N118" s="21">
        <f t="shared" si="47"/>
        <v>26985771</v>
      </c>
      <c r="O118" s="112">
        <f>P118-M118-N118</f>
        <v>89239584.209487438</v>
      </c>
      <c r="P118" s="112">
        <f>P80+P97</f>
        <v>162306355.20948744</v>
      </c>
      <c r="Q118" s="112">
        <f>Q80+Q97</f>
        <v>215727811.86222839</v>
      </c>
      <c r="R118" s="112">
        <f>R80+R97</f>
        <v>292392679.497087</v>
      </c>
      <c r="S118" s="112">
        <f>S80+S97</f>
        <v>400305973.03251016</v>
      </c>
      <c r="T118" s="112">
        <f>T80+T97</f>
        <v>500204339.34858608</v>
      </c>
      <c r="V118" s="114">
        <f>IFERROR(J118/I118-1,"na")</f>
        <v>0.82814398541919809</v>
      </c>
      <c r="W118" s="114">
        <f>IFERROR(K118/J118-1,"na")</f>
        <v>0.35799443359780669</v>
      </c>
      <c r="X118" s="114">
        <f>IFERROR(L118/K118-1,"na")</f>
        <v>0.94754123011932845</v>
      </c>
      <c r="Y118" s="114">
        <f>IFERROR(P118/L118-1,"na")</f>
        <v>0.27464915777863474</v>
      </c>
    </row>
    <row r="119" spans="2:25">
      <c r="F119" s="115"/>
      <c r="G119" s="115" t="s">
        <v>72</v>
      </c>
      <c r="I119" s="83">
        <f t="shared" ref="I119:T119" si="48">I118/I80</f>
        <v>0.48620906103459732</v>
      </c>
      <c r="J119" s="83">
        <f t="shared" si="48"/>
        <v>0.41936824098769837</v>
      </c>
      <c r="K119" s="83">
        <f t="shared" si="48"/>
        <v>0.3845185725389042</v>
      </c>
      <c r="L119" s="83">
        <f t="shared" si="48"/>
        <v>0.22386257154398739</v>
      </c>
      <c r="M119" s="83">
        <f t="shared" si="48"/>
        <v>0.28950989200158322</v>
      </c>
      <c r="N119" s="83">
        <f t="shared" si="48"/>
        <v>0.27141327174085927</v>
      </c>
      <c r="O119" s="84">
        <f t="shared" si="48"/>
        <v>0.23071727436846887</v>
      </c>
      <c r="P119" s="84">
        <f t="shared" si="48"/>
        <v>0.25148655033404915</v>
      </c>
      <c r="Q119" s="84">
        <f t="shared" si="48"/>
        <v>0.26443574667816028</v>
      </c>
      <c r="R119" s="84">
        <f t="shared" si="48"/>
        <v>0.27382181471361194</v>
      </c>
      <c r="S119" s="84">
        <f t="shared" si="48"/>
        <v>0.28501109391718948</v>
      </c>
      <c r="T119" s="84">
        <f t="shared" si="48"/>
        <v>0.29128969296160845</v>
      </c>
    </row>
    <row r="120" spans="2:25">
      <c r="F120" s="111"/>
      <c r="G120" s="111" t="s">
        <v>60</v>
      </c>
      <c r="I120" s="21">
        <f t="shared" ref="I120:N120" si="49">I62+I99</f>
        <v>17797052.417771552</v>
      </c>
      <c r="J120" s="21">
        <f t="shared" si="49"/>
        <v>22430732.161257859</v>
      </c>
      <c r="K120" s="21">
        <f t="shared" si="49"/>
        <v>20925000</v>
      </c>
      <c r="L120" s="21">
        <f t="shared" si="49"/>
        <v>111180414</v>
      </c>
      <c r="M120" s="21">
        <f t="shared" si="49"/>
        <v>29195005.76343894</v>
      </c>
      <c r="N120" s="21">
        <f t="shared" si="49"/>
        <v>16835521</v>
      </c>
      <c r="O120" s="112">
        <f>P120-M120-N120</f>
        <v>111029028.43214211</v>
      </c>
      <c r="P120" s="112">
        <f>P62+P99</f>
        <v>157059555.19558105</v>
      </c>
      <c r="Q120" s="112">
        <f>Q62+Q99</f>
        <v>187528689.04107934</v>
      </c>
      <c r="R120" s="112">
        <f>R62+R99</f>
        <v>238105151.61725008</v>
      </c>
      <c r="S120" s="112">
        <f>S62+S99</f>
        <v>296141242.99452746</v>
      </c>
      <c r="T120" s="112">
        <f>T62+T99</f>
        <v>362720414.94173974</v>
      </c>
      <c r="V120" s="114">
        <f>IFERROR(J120/I120-1,"na")</f>
        <v>0.2603622012631297</v>
      </c>
      <c r="W120" s="114">
        <f>IFERROR(K120/J120-1,"na")</f>
        <v>-6.7128087947951443E-2</v>
      </c>
      <c r="X120" s="114">
        <f>IFERROR(L120/K120-1,"na")</f>
        <v>4.3132814336917562</v>
      </c>
      <c r="Y120" s="114">
        <f>IFERROR(P120/L120-1,"na")</f>
        <v>0.41265488717806931</v>
      </c>
    </row>
    <row r="121" spans="2:25">
      <c r="F121" s="115"/>
      <c r="G121" s="115" t="s">
        <v>71</v>
      </c>
      <c r="I121" s="83">
        <f t="shared" ref="I121:T121" si="50">I120/I62</f>
        <v>0.79138296050334922</v>
      </c>
      <c r="J121" s="83">
        <f t="shared" si="50"/>
        <v>0.90835026410556918</v>
      </c>
      <c r="K121" s="83">
        <f t="shared" si="50"/>
        <v>0.87647650163357627</v>
      </c>
      <c r="L121" s="83">
        <f t="shared" si="50"/>
        <v>0.94739128838353059</v>
      </c>
      <c r="M121" s="83">
        <f t="shared" si="50"/>
        <v>0.94808400729020004</v>
      </c>
      <c r="N121" s="83">
        <f t="shared" si="50"/>
        <v>0.94724927267742198</v>
      </c>
      <c r="O121" s="84">
        <f t="shared" si="50"/>
        <v>0.959019713882998</v>
      </c>
      <c r="P121" s="84">
        <f t="shared" si="50"/>
        <v>0.95569765682227081</v>
      </c>
      <c r="Q121" s="84">
        <f t="shared" si="50"/>
        <v>0.94</v>
      </c>
      <c r="R121" s="84">
        <f t="shared" si="50"/>
        <v>0.93500000000000005</v>
      </c>
      <c r="S121" s="84">
        <f t="shared" si="50"/>
        <v>0.92999999999999994</v>
      </c>
      <c r="T121" s="84">
        <f t="shared" si="50"/>
        <v>0.92</v>
      </c>
    </row>
    <row r="122" spans="2:25">
      <c r="F122" s="18"/>
      <c r="G122" s="18" t="s">
        <v>74</v>
      </c>
      <c r="I122" s="21">
        <f t="shared" ref="I122:N122" si="51">I64+I101</f>
        <v>240238765.76092887</v>
      </c>
      <c r="J122" s="21">
        <f t="shared" si="51"/>
        <v>469953688.27062821</v>
      </c>
      <c r="K122" s="21">
        <f t="shared" si="51"/>
        <v>766193400.00000048</v>
      </c>
      <c r="L122" s="21">
        <f t="shared" si="51"/>
        <v>1162310796.2480946</v>
      </c>
      <c r="M122" s="21">
        <f t="shared" si="51"/>
        <v>334420999.99999988</v>
      </c>
      <c r="N122" s="21">
        <f t="shared" si="51"/>
        <v>218088770</v>
      </c>
      <c r="O122" s="112">
        <f>P122-M122-N122</f>
        <v>1034058825.7724538</v>
      </c>
      <c r="P122" s="112">
        <f>P64+P101</f>
        <v>1586568595.7724538</v>
      </c>
      <c r="Q122" s="112">
        <f>Q64+Q101</f>
        <v>2227435793.0155983</v>
      </c>
      <c r="R122" s="112">
        <f>R64+R101</f>
        <v>2939924411.5886698</v>
      </c>
      <c r="S122" s="112">
        <f>S64+S101</f>
        <v>3707956739.9070797</v>
      </c>
      <c r="T122" s="112">
        <f>T64+T101</f>
        <v>4719924427.6851044</v>
      </c>
      <c r="U122" s="113"/>
      <c r="V122" s="114">
        <f>IFERROR(J122/I122-1,"na")</f>
        <v>0.95619423360798383</v>
      </c>
      <c r="W122" s="114">
        <f>IFERROR(K122/J122-1,"na")</f>
        <v>0.63035937183405877</v>
      </c>
      <c r="X122" s="114">
        <f>IFERROR(L122/K122-1,"na")</f>
        <v>0.51699400731994527</v>
      </c>
      <c r="Y122" s="114">
        <f>IFERROR(P122/L122-1,"na")</f>
        <v>0.36501235374725161</v>
      </c>
    </row>
    <row r="123" spans="2:25">
      <c r="F123" s="115"/>
      <c r="G123" s="115" t="s">
        <v>27</v>
      </c>
      <c r="I123" s="83">
        <f t="shared" ref="I123:T123" si="52">I122/I64</f>
        <v>0.4109374288710661</v>
      </c>
      <c r="J123" s="83">
        <f t="shared" si="52"/>
        <v>0.36842093082610444</v>
      </c>
      <c r="K123" s="83">
        <f t="shared" si="52"/>
        <v>0.34380602091477086</v>
      </c>
      <c r="L123" s="83">
        <f t="shared" si="52"/>
        <v>0.31595781314427329</v>
      </c>
      <c r="M123" s="83">
        <f t="shared" si="52"/>
        <v>0.33868607372643689</v>
      </c>
      <c r="N123" s="83">
        <f t="shared" si="52"/>
        <v>0.3308879465067589</v>
      </c>
      <c r="O123" s="84">
        <f t="shared" si="52"/>
        <v>0.32075229946752182</v>
      </c>
      <c r="P123" s="84">
        <f t="shared" si="52"/>
        <v>0.32575980169402041</v>
      </c>
      <c r="Q123" s="84">
        <f t="shared" si="52"/>
        <v>0.33289236461957256</v>
      </c>
      <c r="R123" s="84">
        <f t="shared" si="52"/>
        <v>0.3336756238926889</v>
      </c>
      <c r="S123" s="84">
        <f t="shared" si="52"/>
        <v>0.33569533402804008</v>
      </c>
      <c r="T123" s="84">
        <f t="shared" si="52"/>
        <v>0.34280845871202797</v>
      </c>
    </row>
    <row r="124" spans="2:25">
      <c r="I124" s="20"/>
      <c r="J124" s="20"/>
      <c r="K124" s="20"/>
      <c r="L124" s="20"/>
      <c r="M124" s="94"/>
      <c r="N124" s="94"/>
      <c r="O124" s="102"/>
      <c r="P124" s="102"/>
      <c r="Q124" s="102"/>
      <c r="R124" s="102"/>
      <c r="S124" s="102"/>
      <c r="T124" s="102"/>
    </row>
    <row r="126" spans="2:25" s="29" customFormat="1">
      <c r="B126" s="30"/>
      <c r="C126" s="30"/>
      <c r="D126" s="30"/>
      <c r="E126" s="30"/>
      <c r="F126" s="31"/>
      <c r="G126" s="31" t="s">
        <v>75</v>
      </c>
      <c r="H126" s="32"/>
      <c r="O126" s="33"/>
      <c r="P126" s="33"/>
      <c r="Q126" s="33"/>
      <c r="R126" s="33"/>
      <c r="S126" s="33"/>
      <c r="W126" s="34"/>
      <c r="X126" s="34"/>
      <c r="Y126" s="34"/>
    </row>
    <row r="128" spans="2:25" ht="26">
      <c r="F128" s="15"/>
      <c r="G128" s="6"/>
      <c r="H128" s="7"/>
      <c r="I128" s="109">
        <v>2018</v>
      </c>
      <c r="J128" s="109">
        <v>2019</v>
      </c>
      <c r="K128" s="109">
        <v>2020</v>
      </c>
      <c r="L128" s="109">
        <v>2021</v>
      </c>
      <c r="M128" s="98" t="s">
        <v>19</v>
      </c>
      <c r="N128" s="45" t="s">
        <v>20</v>
      </c>
      <c r="O128" s="99" t="s">
        <v>21</v>
      </c>
      <c r="P128" s="100">
        <v>2022</v>
      </c>
      <c r="Q128" s="100">
        <v>2023</v>
      </c>
      <c r="R128" s="100">
        <v>2024</v>
      </c>
      <c r="S128" s="100">
        <v>2025</v>
      </c>
      <c r="T128" s="100">
        <v>2026</v>
      </c>
      <c r="V128" s="8" t="s">
        <v>10</v>
      </c>
      <c r="W128" s="8" t="s">
        <v>11</v>
      </c>
      <c r="X128" s="8" t="s">
        <v>12</v>
      </c>
      <c r="Y128" s="8" t="s">
        <v>22</v>
      </c>
    </row>
    <row r="129" spans="6:26">
      <c r="F129" s="15"/>
      <c r="G129" s="15"/>
      <c r="H129" s="16"/>
      <c r="I129" s="10"/>
      <c r="J129" s="10"/>
      <c r="K129" s="10"/>
      <c r="L129" s="10"/>
      <c r="M129" s="10"/>
      <c r="N129" s="50"/>
      <c r="O129" s="11"/>
      <c r="P129" s="11"/>
      <c r="Q129" s="11"/>
      <c r="R129" s="11"/>
      <c r="S129" s="11"/>
      <c r="T129" s="11"/>
      <c r="V129" s="110"/>
      <c r="W129" s="110"/>
      <c r="X129" s="110"/>
      <c r="Y129" s="110"/>
    </row>
    <row r="130" spans="6:26">
      <c r="F130" s="15"/>
      <c r="G130" s="15"/>
      <c r="H130" s="9"/>
      <c r="I130" s="10" t="s">
        <v>24</v>
      </c>
      <c r="J130" s="10" t="s">
        <v>24</v>
      </c>
      <c r="K130" s="10" t="s">
        <v>24</v>
      </c>
      <c r="L130" s="10" t="s">
        <v>24</v>
      </c>
      <c r="M130" s="10" t="s">
        <v>24</v>
      </c>
      <c r="N130" s="50" t="s">
        <v>24</v>
      </c>
      <c r="O130" s="11" t="s">
        <v>24</v>
      </c>
      <c r="P130" s="11" t="s">
        <v>24</v>
      </c>
      <c r="Q130" s="11" t="s">
        <v>24</v>
      </c>
      <c r="R130" s="11" t="s">
        <v>24</v>
      </c>
      <c r="S130" s="11" t="s">
        <v>24</v>
      </c>
      <c r="T130" s="11" t="s">
        <v>24</v>
      </c>
    </row>
    <row r="131" spans="6:26">
      <c r="F131" s="15"/>
      <c r="G131" s="15"/>
      <c r="H131" s="9"/>
      <c r="I131" s="10" t="s">
        <v>14</v>
      </c>
      <c r="J131" s="10" t="s">
        <v>14</v>
      </c>
      <c r="K131" s="10" t="s">
        <v>14</v>
      </c>
      <c r="L131" s="10" t="s">
        <v>14</v>
      </c>
      <c r="M131" s="50" t="s">
        <v>15</v>
      </c>
      <c r="N131" s="50" t="s">
        <v>25</v>
      </c>
      <c r="O131" s="11" t="s">
        <v>16</v>
      </c>
      <c r="P131" s="11" t="s">
        <v>16</v>
      </c>
      <c r="Q131" s="11" t="s">
        <v>16</v>
      </c>
      <c r="R131" s="11" t="s">
        <v>16</v>
      </c>
      <c r="S131" s="11" t="s">
        <v>16</v>
      </c>
      <c r="T131" s="11" t="s">
        <v>16</v>
      </c>
    </row>
    <row r="132" spans="6:26">
      <c r="F132" s="15"/>
      <c r="G132" s="15"/>
      <c r="H132" s="9"/>
      <c r="I132" s="50"/>
      <c r="J132" s="50"/>
      <c r="K132" s="50"/>
      <c r="L132" s="50"/>
      <c r="M132" s="50"/>
      <c r="N132" s="50"/>
      <c r="O132" s="51"/>
      <c r="P132" s="51"/>
      <c r="Q132" s="51"/>
      <c r="R132" s="51"/>
      <c r="S132" s="51"/>
      <c r="T132" s="51"/>
      <c r="U132" s="35"/>
      <c r="V132" s="40"/>
      <c r="W132" s="40"/>
      <c r="X132" s="40"/>
      <c r="Y132" s="40"/>
      <c r="Z132" s="35"/>
    </row>
    <row r="133" spans="6:26">
      <c r="F133" s="111"/>
      <c r="G133" s="125" t="s">
        <v>76</v>
      </c>
      <c r="I133" s="21">
        <f>'[2]COGs&amp;Expense'!I155</f>
        <v>-97510000</v>
      </c>
      <c r="J133" s="21">
        <f>'[2]COGs&amp;Expense'!J155</f>
        <v>-199676000</v>
      </c>
      <c r="K133" s="21">
        <f>'[2]COGs&amp;Expense'!K155</f>
        <v>-283178000</v>
      </c>
      <c r="L133" s="21">
        <f>'[2]COGs&amp;Expense'!L155</f>
        <v>-412279000</v>
      </c>
      <c r="M133" s="21">
        <f>'[2]COGs&amp;Expense'!AJ155</f>
        <v>-112374000</v>
      </c>
      <c r="N133" s="21">
        <f>SUM('[2]COGs&amp;Expense'!DD155:DE155)</f>
        <v>-64817185</v>
      </c>
      <c r="O133" s="112">
        <f>P133-M133-N133</f>
        <v>-304652941.42075318</v>
      </c>
      <c r="P133" s="112">
        <f>'[2]COGs&amp;Expense'!M155</f>
        <v>-481844126.42075318</v>
      </c>
      <c r="Q133" s="112">
        <f>'[2]COGs&amp;Expense'!N155</f>
        <v>-641227558.72569823</v>
      </c>
      <c r="R133" s="112">
        <f>'[2]COGs&amp;Expense'!O155</f>
        <v>-785362044.14563346</v>
      </c>
      <c r="S133" s="112">
        <f>'[2]COGs&amp;Expense'!P155</f>
        <v>-874581749.44794416</v>
      </c>
      <c r="T133" s="112">
        <f>'[2]COGs&amp;Expense'!Q155</f>
        <v>-1040567101.0248524</v>
      </c>
      <c r="U133" s="68"/>
      <c r="V133" s="58">
        <f>IFERROR(J133/I133-1,"na")</f>
        <v>1.0477489488257614</v>
      </c>
      <c r="W133" s="58">
        <f>IFERROR(K133/J133-1,"na")</f>
        <v>0.41818746369117976</v>
      </c>
      <c r="X133" s="58">
        <f>IFERROR(L133/K133-1,"na")</f>
        <v>0.45590052899589661</v>
      </c>
      <c r="Y133" s="58">
        <f>IFERROR(P133/L133-1,"na")</f>
        <v>0.1687331307700688</v>
      </c>
      <c r="Z133" s="35"/>
    </row>
    <row r="134" spans="6:26">
      <c r="F134" s="115"/>
      <c r="G134" s="69" t="s">
        <v>35</v>
      </c>
      <c r="I134" s="83">
        <f>I133/I$64</f>
        <v>-0.16679451612356938</v>
      </c>
      <c r="J134" s="83">
        <f>J133/J$64</f>
        <v>-0.15653631330002477</v>
      </c>
      <c r="K134" s="83">
        <f>K133/K$64</f>
        <v>-0.12706752810792019</v>
      </c>
      <c r="L134" s="83">
        <f>L133/L$64</f>
        <v>-0.11207223718973641</v>
      </c>
      <c r="M134" s="83">
        <f t="shared" ref="M134:T134" si="53">M133/M$64</f>
        <v>-0.11380717373889389</v>
      </c>
      <c r="N134" s="83">
        <f>N133/N$64</f>
        <v>-9.834172223997914E-2</v>
      </c>
      <c r="O134" s="84">
        <f t="shared" si="53"/>
        <v>-9.4499586546494818E-2</v>
      </c>
      <c r="P134" s="84">
        <f t="shared" si="53"/>
        <v>-9.8933917820194339E-2</v>
      </c>
      <c r="Q134" s="84">
        <f t="shared" si="53"/>
        <v>-9.583205897685719E-2</v>
      </c>
      <c r="R134" s="84">
        <f t="shared" si="53"/>
        <v>-8.9137043465795235E-2</v>
      </c>
      <c r="S134" s="84">
        <f t="shared" si="53"/>
        <v>-7.9179190349214432E-2</v>
      </c>
      <c r="T134" s="84">
        <f t="shared" si="53"/>
        <v>-7.5576465164660364E-2</v>
      </c>
      <c r="V134" s="40"/>
      <c r="W134" s="40"/>
      <c r="X134" s="40"/>
      <c r="Y134" s="40"/>
      <c r="Z134" s="35"/>
    </row>
    <row r="135" spans="6:26">
      <c r="F135" s="111"/>
      <c r="G135" s="125" t="s">
        <v>5</v>
      </c>
      <c r="I135" s="21">
        <f>'[2]COGs&amp;Expense'!I207</f>
        <v>-140933767.89571142</v>
      </c>
      <c r="J135" s="21">
        <f>'[2]COGs&amp;Expense'!J207</f>
        <v>-278464273.40158814</v>
      </c>
      <c r="K135" s="21">
        <f>'[2]COGs&amp;Expense'!K207</f>
        <v>-441310162.08876705</v>
      </c>
      <c r="L135" s="21">
        <f>'[2]COGs&amp;Expense'!L207</f>
        <v>-834783000</v>
      </c>
      <c r="M135" s="21">
        <f>'[2]COGs&amp;Expense'!AJ207</f>
        <v>-208767545.76160565</v>
      </c>
      <c r="N135" s="21">
        <f>SUM('[2]COGs&amp;Expense'!DD207:DE207)</f>
        <v>-122087515.84334704</v>
      </c>
      <c r="O135" s="112">
        <f>P135-M135-N135</f>
        <v>-689163832.52561271</v>
      </c>
      <c r="P135" s="112">
        <f>'[2]COGs&amp;Expense'!M207</f>
        <v>-1020018894.1305654</v>
      </c>
      <c r="Q135" s="112">
        <f>'[2]COGs&amp;Expense'!N207</f>
        <v>-1369625948.4001622</v>
      </c>
      <c r="R135" s="112">
        <f>'[2]COGs&amp;Expense'!O207</f>
        <v>-1670027359.2341747</v>
      </c>
      <c r="S135" s="112">
        <f>'[2]COGs&amp;Expense'!P207</f>
        <v>-1953521440.5929437</v>
      </c>
      <c r="T135" s="112">
        <f>'[2]COGs&amp;Expense'!Q207</f>
        <v>-2279616933.6164541</v>
      </c>
      <c r="U135" s="113"/>
      <c r="V135" s="58">
        <f>IFERROR(J135/I135-1,"na")</f>
        <v>0.97585204425703664</v>
      </c>
      <c r="W135" s="58">
        <f>IFERROR(K135/J135-1,"na")</f>
        <v>0.58479993393023233</v>
      </c>
      <c r="X135" s="58">
        <f>IFERROR(L135/K135-1,"na")</f>
        <v>0.89160158027833525</v>
      </c>
      <c r="Y135" s="58">
        <f>IFERROR(P135/L135-1,"na")</f>
        <v>0.22189706082965932</v>
      </c>
      <c r="Z135" s="35"/>
    </row>
    <row r="136" spans="6:26">
      <c r="F136" s="115"/>
      <c r="G136" s="69" t="s">
        <v>35</v>
      </c>
      <c r="I136" s="83">
        <f t="shared" ref="I136:T136" si="54">I135/I$64</f>
        <v>-0.24107250150381113</v>
      </c>
      <c r="J136" s="83">
        <f t="shared" si="54"/>
        <v>-0.21830250377639154</v>
      </c>
      <c r="K136" s="83">
        <f t="shared" si="54"/>
        <v>-0.19802453377566484</v>
      </c>
      <c r="L136" s="83">
        <f t="shared" si="54"/>
        <v>-0.22692399656048387</v>
      </c>
      <c r="M136" s="83">
        <f t="shared" si="54"/>
        <v>-0.21143008481974065</v>
      </c>
      <c r="N136" s="83">
        <f t="shared" si="54"/>
        <v>-0.18523323053963986</v>
      </c>
      <c r="O136" s="84">
        <f t="shared" si="54"/>
        <v>-0.21377012456454092</v>
      </c>
      <c r="P136" s="84">
        <f t="shared" si="54"/>
        <v>-0.2094338395210382</v>
      </c>
      <c r="Q136" s="84">
        <f t="shared" si="54"/>
        <v>-0.20469188024943522</v>
      </c>
      <c r="R136" s="84">
        <f t="shared" si="54"/>
        <v>-0.18954481238148529</v>
      </c>
      <c r="S136" s="84">
        <f t="shared" si="54"/>
        <v>-0.17685967731846303</v>
      </c>
      <c r="T136" s="84">
        <f t="shared" si="54"/>
        <v>-0.16556874573734867</v>
      </c>
      <c r="V136" s="40"/>
      <c r="W136" s="40"/>
      <c r="X136" s="40"/>
      <c r="Y136" s="40"/>
      <c r="Z136" s="35"/>
    </row>
    <row r="137" spans="6:26" hidden="1" outlineLevel="1">
      <c r="F137" s="115"/>
      <c r="G137" s="126" t="s">
        <v>77</v>
      </c>
      <c r="H137" s="127"/>
      <c r="I137" s="128">
        <f>I135-'[2]COGs&amp;Expense'!I196</f>
        <v>-140933767.89571142</v>
      </c>
      <c r="J137" s="128">
        <f>J135-'[2]COGs&amp;Expense'!J196</f>
        <v>-278464273.40158814</v>
      </c>
      <c r="K137" s="128">
        <f>K135-'[2]COGs&amp;Expense'!K196</f>
        <v>-440912828.09090084</v>
      </c>
      <c r="L137" s="128">
        <f>L135-'[2]COGs&amp;Expense'!L196</f>
        <v>-833166594.37725008</v>
      </c>
      <c r="M137" s="128">
        <f>M135-'[2]COGs&amp;Expense'!AJ196</f>
        <v>-208626818.76160565</v>
      </c>
      <c r="N137" s="128">
        <f>N135-'[2]COGs&amp;Expense'!AK196</f>
        <v>-121713851.07832648</v>
      </c>
      <c r="O137" s="129">
        <f>P137-M137-N137</f>
        <v>-688417662.19332802</v>
      </c>
      <c r="P137" s="129">
        <f>P135-'[2]COGs&amp;Expense'!M196</f>
        <v>-1018758332.0332601</v>
      </c>
      <c r="Q137" s="129">
        <f>Q135-'[2]COGs&amp;Expense'!N196</f>
        <v>-1368780114.771476</v>
      </c>
      <c r="R137" s="129">
        <f>R135-'[2]COGs&amp;Expense'!O196</f>
        <v>-1669759596.4667742</v>
      </c>
      <c r="S137" s="129">
        <f>S135-'[2]COGs&amp;Expense'!P196</f>
        <v>-1953490698.3837428</v>
      </c>
      <c r="T137" s="84"/>
      <c r="U137" s="68">
        <f>POWER(S137/L137,1/4)-1</f>
        <v>0.23742781740205099</v>
      </c>
      <c r="V137" s="40"/>
      <c r="W137" s="40"/>
      <c r="X137" s="40"/>
      <c r="Y137" s="40"/>
      <c r="Z137" s="35"/>
    </row>
    <row r="138" spans="6:26" hidden="1" outlineLevel="1">
      <c r="F138" s="115"/>
      <c r="G138" s="130" t="s">
        <v>35</v>
      </c>
      <c r="H138" s="127"/>
      <c r="I138" s="131">
        <f t="shared" ref="I138:S138" si="55">I137/I$64</f>
        <v>-0.24107250150381113</v>
      </c>
      <c r="J138" s="131">
        <f t="shared" si="55"/>
        <v>-0.21830250377639154</v>
      </c>
      <c r="K138" s="131">
        <f t="shared" si="55"/>
        <v>-0.19784624221014033</v>
      </c>
      <c r="L138" s="131">
        <f t="shared" si="55"/>
        <v>-0.22648459946689517</v>
      </c>
      <c r="M138" s="131">
        <f t="shared" si="55"/>
        <v>-0.21128756304300622</v>
      </c>
      <c r="N138" s="131">
        <f t="shared" si="55"/>
        <v>-0.18466630007926088</v>
      </c>
      <c r="O138" s="131">
        <f t="shared" si="55"/>
        <v>-0.21353867172654986</v>
      </c>
      <c r="P138" s="131">
        <f t="shared" si="55"/>
        <v>-0.20917501651147191</v>
      </c>
      <c r="Q138" s="131">
        <f t="shared" si="55"/>
        <v>-0.20456546962174799</v>
      </c>
      <c r="R138" s="131">
        <f t="shared" si="55"/>
        <v>-0.189514421835349</v>
      </c>
      <c r="S138" s="131">
        <f t="shared" si="55"/>
        <v>-0.17685689411010588</v>
      </c>
      <c r="T138" s="84"/>
      <c r="V138" s="40"/>
      <c r="W138" s="40"/>
      <c r="X138" s="40"/>
      <c r="Y138" s="40"/>
      <c r="Z138" s="35"/>
    </row>
    <row r="139" spans="6:26" collapsed="1">
      <c r="F139" s="18"/>
      <c r="G139" s="132" t="s">
        <v>78</v>
      </c>
      <c r="I139" s="21">
        <f>'[2]COGs&amp;Expense'!I248</f>
        <v>-31393110.23</v>
      </c>
      <c r="J139" s="21">
        <f>'[2]COGs&amp;Expense'!J248</f>
        <v>-52362930.600000001</v>
      </c>
      <c r="K139" s="21">
        <f>'[2]COGs&amp;Expense'!K248</f>
        <v>-82070987.329999998</v>
      </c>
      <c r="L139" s="21">
        <f>'[2]COGs&amp;Expense'!L248</f>
        <v>-96160999.999999985</v>
      </c>
      <c r="M139" s="21">
        <f>'[2]COGs&amp;Expense'!AJ248</f>
        <v>-22641455.240557153</v>
      </c>
      <c r="N139" s="21">
        <f>SUM('[2]COGs&amp;Expense'!DD248:DE248)</f>
        <v>-12478046.82854658</v>
      </c>
      <c r="O139" s="112">
        <f>P139-M139-N139</f>
        <v>-81721495.062405929</v>
      </c>
      <c r="P139" s="112">
        <f>'[2]COGs&amp;Expense'!M248</f>
        <v>-116840997.13150966</v>
      </c>
      <c r="Q139" s="112">
        <f>'[2]COGs&amp;Expense'!N248</f>
        <v>-155839671.60024551</v>
      </c>
      <c r="R139" s="112">
        <f>'[2]COGs&amp;Expense'!O248</f>
        <v>-206546759.77231684</v>
      </c>
      <c r="S139" s="112">
        <f>'[2]COGs&amp;Expense'!P248</f>
        <v>-242829577.46365914</v>
      </c>
      <c r="T139" s="112">
        <f>'[2]COGs&amp;Expense'!Q248</f>
        <v>-294169533.82738614</v>
      </c>
      <c r="V139" s="58">
        <f>IFERROR(J139/I139-1,"na")</f>
        <v>0.66797524094827487</v>
      </c>
      <c r="W139" s="58">
        <f>IFERROR(K139/J139-1,"na")</f>
        <v>0.56734900796404242</v>
      </c>
      <c r="X139" s="58">
        <f>IFERROR(L139/K139-1,"na")</f>
        <v>0.17168079888384091</v>
      </c>
      <c r="Y139" s="58">
        <f>IFERROR(P139/L139-1,"na")</f>
        <v>0.21505597000353238</v>
      </c>
      <c r="Z139" s="35"/>
    </row>
    <row r="140" spans="6:26" ht="13.25" customHeight="1">
      <c r="F140" s="115"/>
      <c r="G140" s="69" t="s">
        <v>35</v>
      </c>
      <c r="I140" s="83">
        <f>I139/I$64</f>
        <v>-5.369909373835223E-2</v>
      </c>
      <c r="J140" s="83">
        <f>J139/J$64</f>
        <v>-4.1050001551057987E-2</v>
      </c>
      <c r="K140" s="83">
        <f>K139/K$64</f>
        <v>-3.682686327821913E-2</v>
      </c>
      <c r="L140" s="83">
        <f>L139/L$64</f>
        <v>-2.614001295336954E-2</v>
      </c>
      <c r="M140" s="83">
        <f t="shared" ref="M140:T140" si="56">M139/M$64</f>
        <v>-2.2930215443638897E-2</v>
      </c>
      <c r="N140" s="83">
        <f>N139/N$64</f>
        <v>-1.8931902323594898E-2</v>
      </c>
      <c r="O140" s="84">
        <f t="shared" si="56"/>
        <v>-2.5349000273373713E-2</v>
      </c>
      <c r="P140" s="84">
        <f t="shared" si="56"/>
        <v>-2.3990201341884544E-2</v>
      </c>
      <c r="Q140" s="84">
        <f t="shared" si="56"/>
        <v>-2.3290384819716362E-2</v>
      </c>
      <c r="R140" s="84">
        <f t="shared" si="56"/>
        <v>-2.34426499737109E-2</v>
      </c>
      <c r="S140" s="84">
        <f t="shared" si="56"/>
        <v>-2.1984279169501228E-2</v>
      </c>
      <c r="T140" s="84">
        <f t="shared" si="56"/>
        <v>-2.136555490166207E-2</v>
      </c>
      <c r="V140" s="40"/>
      <c r="W140" s="40"/>
      <c r="X140" s="40"/>
      <c r="Y140" s="40"/>
      <c r="Z140" s="35"/>
    </row>
    <row r="141" spans="6:26" ht="13.25" hidden="1" customHeight="1" outlineLevel="1">
      <c r="F141" s="115"/>
      <c r="G141" s="133" t="s">
        <v>79</v>
      </c>
      <c r="H141" s="127"/>
      <c r="I141" s="128">
        <f>I139-'[2]COGs&amp;Expense'!I237</f>
        <v>-31393110.23</v>
      </c>
      <c r="J141" s="128">
        <f>J139-'[2]COGs&amp;Expense'!J237</f>
        <v>-52362930.600000001</v>
      </c>
      <c r="K141" s="128">
        <f>K139-'[2]COGs&amp;Expense'!K237</f>
        <v>-78064333.29841733</v>
      </c>
      <c r="L141" s="128">
        <f>L139-'[2]COGs&amp;Expense'!L237</f>
        <v>-90015171.632999986</v>
      </c>
      <c r="M141" s="128">
        <f>M139-'[2]COGs&amp;Expense'!AJ237</f>
        <v>-22327455.240557153</v>
      </c>
      <c r="N141" s="128">
        <f>N139-'[2]COGs&amp;Expense'!AK237</f>
        <v>-11454948.08572671</v>
      </c>
      <c r="O141" s="128">
        <f>P141-M141-N141</f>
        <v>-79678471.474543661</v>
      </c>
      <c r="P141" s="128">
        <f>P139-'[2]COGs&amp;Expense'!M237</f>
        <v>-113460874.80082752</v>
      </c>
      <c r="Q141" s="128">
        <f>Q139-'[2]COGs&amp;Expense'!N237</f>
        <v>-153686995.94718888</v>
      </c>
      <c r="R141" s="128">
        <f>R139-'[2]COGs&amp;Expense'!O237</f>
        <v>-205727446.31848305</v>
      </c>
      <c r="S141" s="128">
        <f>S139-'[2]COGs&amp;Expense'!P237</f>
        <v>-242701028.44925734</v>
      </c>
      <c r="T141" s="84"/>
      <c r="U141" s="68">
        <f>POWER(S141/L141,1/4)-1</f>
        <v>0.28141255763484918</v>
      </c>
      <c r="V141" s="40"/>
      <c r="W141" s="40"/>
      <c r="X141" s="40"/>
      <c r="Y141" s="40"/>
      <c r="Z141" s="35"/>
    </row>
    <row r="142" spans="6:26" ht="13.25" hidden="1" customHeight="1" outlineLevel="1">
      <c r="F142" s="115"/>
      <c r="G142" s="130" t="s">
        <v>35</v>
      </c>
      <c r="H142" s="127"/>
      <c r="I142" s="131">
        <f t="shared" ref="I142:L146" si="57">I141/I$64</f>
        <v>-5.369909373835223E-2</v>
      </c>
      <c r="J142" s="131">
        <f t="shared" si="57"/>
        <v>-4.1050001551057987E-2</v>
      </c>
      <c r="K142" s="131">
        <f t="shared" si="57"/>
        <v>-3.5028998953388658E-2</v>
      </c>
      <c r="L142" s="131">
        <f t="shared" si="57"/>
        <v>-2.4469356105764315E-2</v>
      </c>
      <c r="M142" s="131">
        <f>M141/M$64</f>
        <v>-2.2612210811303903E-2</v>
      </c>
      <c r="N142" s="131">
        <f>N141/N$64</f>
        <v>-1.7379639719310811E-2</v>
      </c>
      <c r="O142" s="131">
        <f>O141/O$64</f>
        <v>-2.4715279543623458E-2</v>
      </c>
      <c r="P142" s="131">
        <f t="shared" ref="P142:T146" si="58">P141/P$64</f>
        <v>-2.3296182827287355E-2</v>
      </c>
      <c r="Q142" s="131">
        <f t="shared" si="58"/>
        <v>-2.2968665428005044E-2</v>
      </c>
      <c r="R142" s="131">
        <f t="shared" si="58"/>
        <v>-2.3349659512189497E-2</v>
      </c>
      <c r="S142" s="131">
        <f t="shared" si="58"/>
        <v>-2.197264114151019E-2</v>
      </c>
      <c r="T142" s="84"/>
      <c r="V142" s="40"/>
      <c r="W142" s="40"/>
      <c r="X142" s="40"/>
      <c r="Y142" s="40"/>
      <c r="Z142" s="35"/>
    </row>
    <row r="143" spans="6:26" collapsed="1">
      <c r="F143" s="18"/>
      <c r="G143" s="132" t="s">
        <v>80</v>
      </c>
      <c r="I143" s="21">
        <f>'[2]COGs&amp;Expense'!I300</f>
        <v>-36689184.913872227</v>
      </c>
      <c r="J143" s="21">
        <f>'[2]COGs&amp;Expense'!J300</f>
        <v>-57900045.090026692</v>
      </c>
      <c r="K143" s="21">
        <f>'[2]COGs&amp;Expense'!K300</f>
        <v>-120968236.83148137</v>
      </c>
      <c r="L143" s="21">
        <f>'[2]COGs&amp;Expense'!L300</f>
        <v>-481256046.06373131</v>
      </c>
      <c r="M143" s="21">
        <f>'[2]COGs&amp;Expense'!AJ300</f>
        <v>-100692501.2463991</v>
      </c>
      <c r="N143" s="21">
        <f>SUM('[2]COGs&amp;Expense'!DD300:DE300)</f>
        <v>-63786530.836073428</v>
      </c>
      <c r="O143" s="112">
        <f>P143-M143-N143</f>
        <v>-191547491.4931421</v>
      </c>
      <c r="P143" s="112">
        <f>'[2]COGs&amp;Expense'!M300</f>
        <v>-356026523.57561463</v>
      </c>
      <c r="Q143" s="112">
        <f>'[2]COGs&amp;Expense'!N300</f>
        <v>-317443074.2085104</v>
      </c>
      <c r="R143" s="112">
        <f>'[2]COGs&amp;Expense'!O300</f>
        <v>-321851409.95156735</v>
      </c>
      <c r="S143" s="112">
        <f>'[2]COGs&amp;Expense'!P300</f>
        <v>-334475779.87201339</v>
      </c>
      <c r="T143" s="112">
        <f>'[2]COGs&amp;Expense'!Q300</f>
        <v>-382343271.85022432</v>
      </c>
      <c r="V143" s="58">
        <f>IFERROR(J143/I143-1,"na")</f>
        <v>0.5781229598299038</v>
      </c>
      <c r="W143" s="58">
        <f>IFERROR(K143/J143-1,"na")</f>
        <v>1.0892598035699663</v>
      </c>
      <c r="X143" s="58">
        <f>IFERROR(L143/K143-1,"na")</f>
        <v>2.9783670380693428</v>
      </c>
      <c r="Y143" s="58">
        <f>IFERROR(P143/L143-1,"na")</f>
        <v>-0.26021392045333991</v>
      </c>
      <c r="Z143" s="35"/>
    </row>
    <row r="144" spans="6:26">
      <c r="F144" s="115"/>
      <c r="G144" s="69" t="s">
        <v>35</v>
      </c>
      <c r="I144" s="83">
        <f t="shared" si="57"/>
        <v>-6.275822833224777E-2</v>
      </c>
      <c r="J144" s="83">
        <f t="shared" si="57"/>
        <v>-4.5390831137933345E-2</v>
      </c>
      <c r="K144" s="83">
        <f t="shared" si="57"/>
        <v>-5.4280822781959767E-2</v>
      </c>
      <c r="L144" s="83">
        <f t="shared" si="57"/>
        <v>-0.13082267528408967</v>
      </c>
      <c r="M144" s="83">
        <f>M143/M$64</f>
        <v>-0.10197669375080297</v>
      </c>
      <c r="N144" s="83">
        <f>N143/N$64</f>
        <v>-9.6777996423834167E-2</v>
      </c>
      <c r="O144" s="84">
        <f>O143/O$64</f>
        <v>-5.9415670387770292E-2</v>
      </c>
      <c r="P144" s="84">
        <f t="shared" si="58"/>
        <v>-7.3100608462085978E-2</v>
      </c>
      <c r="Q144" s="84">
        <f t="shared" si="58"/>
        <v>-4.7442164634658654E-2</v>
      </c>
      <c r="R144" s="84">
        <f t="shared" si="58"/>
        <v>-3.6529500416065973E-2</v>
      </c>
      <c r="S144" s="84">
        <f t="shared" si="58"/>
        <v>-3.0281356154990766E-2</v>
      </c>
      <c r="T144" s="84">
        <f t="shared" si="58"/>
        <v>-2.7769619986515989E-2</v>
      </c>
      <c r="V144" s="40"/>
      <c r="W144" s="40"/>
      <c r="X144" s="40"/>
      <c r="Y144" s="40"/>
      <c r="Z144" s="35"/>
    </row>
    <row r="145" spans="6:26" hidden="1" outlineLevel="1">
      <c r="F145" s="115"/>
      <c r="G145" s="133" t="s">
        <v>81</v>
      </c>
      <c r="H145" s="127"/>
      <c r="I145" s="128">
        <f>I143-'[2]COGs&amp;Expense'!I289</f>
        <v>-36689184.913872227</v>
      </c>
      <c r="J145" s="128">
        <f>J143-'[2]COGs&amp;Expense'!J289</f>
        <v>-57900045.090026692</v>
      </c>
      <c r="K145" s="128">
        <f>K143-'[2]COGs&amp;Expense'!K289</f>
        <v>-112308224.86093025</v>
      </c>
      <c r="L145" s="128">
        <f>L143-'[2]COGs&amp;Expense'!L289</f>
        <v>-165107638.92773139</v>
      </c>
      <c r="M145" s="128">
        <f>M143-'[2]COGs&amp;Expense'!AJ289</f>
        <v>-31728729.5163991</v>
      </c>
      <c r="N145" s="128">
        <f>N143-'[2]COGs&amp;Expense'!AK289</f>
        <v>-5871312.0819632709</v>
      </c>
      <c r="O145" s="129">
        <f>P145-M145-N145</f>
        <v>-75896720.889387861</v>
      </c>
      <c r="P145" s="129">
        <f>P143-'[2]COGs&amp;Expense'!M289</f>
        <v>-113496762.48775023</v>
      </c>
      <c r="Q145" s="129">
        <f>Q143-'[2]COGs&amp;Expense'!N289</f>
        <v>-212217286.52637365</v>
      </c>
      <c r="R145" s="129">
        <f>R143-'[2]COGs&amp;Expense'!O289</f>
        <v>-273856589.82632089</v>
      </c>
      <c r="S145" s="129">
        <f>S143-'[2]COGs&amp;Expense'!P289</f>
        <v>-326973610.69801742</v>
      </c>
      <c r="T145" s="84"/>
      <c r="U145" s="68">
        <f>POWER(S145/L145,1/4)-1</f>
        <v>0.18627774798650432</v>
      </c>
      <c r="V145" s="40"/>
      <c r="W145" s="40"/>
      <c r="X145" s="40"/>
      <c r="Y145" s="40"/>
      <c r="Z145" s="35"/>
    </row>
    <row r="146" spans="6:26" hidden="1" outlineLevel="1">
      <c r="F146" s="115"/>
      <c r="G146" s="130" t="s">
        <v>35</v>
      </c>
      <c r="H146" s="127"/>
      <c r="I146" s="131">
        <f t="shared" si="57"/>
        <v>-6.275822833224777E-2</v>
      </c>
      <c r="J146" s="131">
        <f t="shared" si="57"/>
        <v>-4.5390831137933345E-2</v>
      </c>
      <c r="K146" s="131">
        <f t="shared" si="57"/>
        <v>-5.039490539260421E-2</v>
      </c>
      <c r="L146" s="131">
        <f t="shared" si="57"/>
        <v>-4.4882185296234028E-2</v>
      </c>
      <c r="M146" s="131">
        <f>M145/M$64</f>
        <v>-3.2133385236684672E-2</v>
      </c>
      <c r="N146" s="131">
        <f>N145/N$64</f>
        <v>-8.9080533495656377E-3</v>
      </c>
      <c r="O146" s="131">
        <f>O145/O$64</f>
        <v>-2.3542227135028387E-2</v>
      </c>
      <c r="P146" s="131">
        <f t="shared" si="58"/>
        <v>-2.3303551412425339E-2</v>
      </c>
      <c r="Q146" s="131">
        <f t="shared" si="58"/>
        <v>-3.1716072151858052E-2</v>
      </c>
      <c r="R146" s="131">
        <f t="shared" si="58"/>
        <v>-3.1082182966072416E-2</v>
      </c>
      <c r="S146" s="131">
        <f t="shared" si="58"/>
        <v>-2.9602156433026761E-2</v>
      </c>
      <c r="T146" s="84"/>
      <c r="V146" s="40"/>
      <c r="W146" s="40"/>
      <c r="X146" s="40"/>
      <c r="Y146" s="40"/>
      <c r="Z146" s="35"/>
    </row>
    <row r="147" spans="6:26" collapsed="1">
      <c r="G147" s="23" t="s">
        <v>82</v>
      </c>
      <c r="I147" s="134" t="e">
        <f>I133/(#REF!+#REF!)</f>
        <v>#REF!</v>
      </c>
      <c r="J147" s="134" t="e">
        <f>J133/(#REF!+#REF!)</f>
        <v>#REF!</v>
      </c>
      <c r="K147" s="134" t="e">
        <f>K133/(#REF!+#REF!)</f>
        <v>#REF!</v>
      </c>
      <c r="L147" s="134" t="e">
        <f>L133/(#REF!+#REF!)</f>
        <v>#REF!</v>
      </c>
      <c r="M147" s="135" t="e">
        <f>#REF!</f>
        <v>#REF!</v>
      </c>
      <c r="N147" s="135" t="e">
        <f>#REF!</f>
        <v>#REF!</v>
      </c>
      <c r="O147" s="136">
        <f>O133/SUM([2]Revenue!AK13:AM13,[2]Revenue!AK15:AM15,[2]Revenue!AK17:AM17,[2]Revenue!AK19:AM19)</f>
        <v>-5.6281612096706608</v>
      </c>
      <c r="P147" s="136" t="e">
        <f>P133/(#REF!+#REF!)</f>
        <v>#REF!</v>
      </c>
      <c r="Q147" s="137" t="e">
        <f>Q133/(#REF!+#REF!)</f>
        <v>#REF!</v>
      </c>
      <c r="R147" s="137" t="e">
        <f>R133/(#REF!+#REF!)</f>
        <v>#REF!</v>
      </c>
      <c r="S147" s="137" t="e">
        <f>S133/(#REF!+#REF!)</f>
        <v>#REF!</v>
      </c>
      <c r="T147" s="138" t="e">
        <f>T133/(#REF!+#REF!)</f>
        <v>#REF!</v>
      </c>
      <c r="U147" s="139"/>
    </row>
    <row r="148" spans="6:26">
      <c r="I148" s="135"/>
      <c r="J148" s="135"/>
      <c r="K148" s="135"/>
      <c r="L148" s="140"/>
      <c r="M148" s="140"/>
      <c r="N148" s="140"/>
      <c r="O148" s="17"/>
      <c r="P148" s="17"/>
      <c r="Q148" s="17"/>
      <c r="R148" s="17"/>
      <c r="S148" s="17"/>
      <c r="T148" s="95" t="e">
        <f>T147/S147-1</f>
        <v>#REF!</v>
      </c>
      <c r="U148" s="139"/>
    </row>
    <row r="149" spans="6:26" hidden="1" outlineLevel="1">
      <c r="G149" s="23" t="s">
        <v>83</v>
      </c>
      <c r="I149" s="141">
        <f t="shared" ref="I149:P149" si="59">I133+I135+I139+I143</f>
        <v>-306526063.03958368</v>
      </c>
      <c r="J149" s="141">
        <f t="shared" si="59"/>
        <v>-588403249.09161484</v>
      </c>
      <c r="K149" s="141">
        <f t="shared" si="59"/>
        <v>-927527386.25024843</v>
      </c>
      <c r="L149" s="141">
        <f t="shared" si="59"/>
        <v>-1824479046.0637312</v>
      </c>
      <c r="M149" s="141">
        <f t="shared" si="59"/>
        <v>-444475502.24856186</v>
      </c>
      <c r="N149" s="141">
        <f>N133+N135+N139+N143</f>
        <v>-263169278.50796705</v>
      </c>
      <c r="O149" s="142">
        <f t="shared" si="59"/>
        <v>-1267085760.5019138</v>
      </c>
      <c r="P149" s="142">
        <f t="shared" si="59"/>
        <v>-1974730541.2584431</v>
      </c>
      <c r="Q149" s="142">
        <f>Q133+Q135+Q139+Q143</f>
        <v>-2484136252.9346166</v>
      </c>
      <c r="R149" s="142">
        <f>R133+R135+R139+R143</f>
        <v>-2983787573.1036925</v>
      </c>
      <c r="S149" s="142">
        <f>S133+S135+S139+S143</f>
        <v>-3405408547.3765607</v>
      </c>
      <c r="T149" s="141">
        <f>T133+T135+T139+T143</f>
        <v>-3996696840.3189173</v>
      </c>
      <c r="U149" s="139"/>
    </row>
    <row r="150" spans="6:26" hidden="1" outlineLevel="1">
      <c r="G150" s="23" t="s">
        <v>84</v>
      </c>
      <c r="I150" s="141">
        <f t="shared" ref="I150:P150" si="60">I149+I46</f>
        <v>-306526063.03958368</v>
      </c>
      <c r="J150" s="141">
        <f t="shared" si="60"/>
        <v>-588403249.09161484</v>
      </c>
      <c r="K150" s="141">
        <f t="shared" si="60"/>
        <v>-914463386.25024843</v>
      </c>
      <c r="L150" s="141">
        <f t="shared" si="60"/>
        <v>-1500568404.9379814</v>
      </c>
      <c r="M150" s="141">
        <f t="shared" si="60"/>
        <v>-375057003.51856184</v>
      </c>
      <c r="N150" s="141">
        <f>N149+N46</f>
        <v>-223627957</v>
      </c>
      <c r="O150" s="142">
        <f t="shared" si="60"/>
        <v>-1128875135.2240291</v>
      </c>
      <c r="P150" s="142">
        <f t="shared" si="60"/>
        <v>-1727560095.7425914</v>
      </c>
      <c r="Q150" s="142">
        <f>Q149+Q46</f>
        <v>-2375911955.970737</v>
      </c>
      <c r="R150" s="142">
        <f>R149+R46</f>
        <v>-2934705676.7572117</v>
      </c>
      <c r="S150" s="142">
        <f>S149+S46</f>
        <v>-3397747086.9789619</v>
      </c>
      <c r="T150" s="141">
        <f>T149+T46</f>
        <v>-3996696840.3189173</v>
      </c>
      <c r="U150" s="139"/>
    </row>
    <row r="151" spans="6:26" hidden="1" outlineLevel="1">
      <c r="G151" s="23" t="s">
        <v>7</v>
      </c>
      <c r="I151" s="143">
        <f t="shared" ref="I151:T151" si="61">I150/I12</f>
        <v>-0.52432433969798053</v>
      </c>
      <c r="J151" s="143">
        <f t="shared" si="61"/>
        <v>-0.46127964976540764</v>
      </c>
      <c r="K151" s="143">
        <f t="shared" si="61"/>
        <v>-0.41033767466405341</v>
      </c>
      <c r="L151" s="143">
        <f t="shared" si="61"/>
        <v>-0.40790837805862989</v>
      </c>
      <c r="M151" s="143">
        <f t="shared" si="61"/>
        <v>-0.37984033282988861</v>
      </c>
      <c r="N151" s="143">
        <f t="shared" si="61"/>
        <v>-0.33929209410109368</v>
      </c>
      <c r="O151" s="144">
        <f t="shared" si="61"/>
        <v>-0.35016314972635343</v>
      </c>
      <c r="P151" s="144">
        <f t="shared" si="61"/>
        <v>-0.354708668571379</v>
      </c>
      <c r="Q151" s="144">
        <f t="shared" si="61"/>
        <v>-0.35508226617846833</v>
      </c>
      <c r="R151" s="144">
        <f t="shared" si="61"/>
        <v>-0.33308330777940615</v>
      </c>
      <c r="S151" s="144">
        <f t="shared" si="61"/>
        <v>-0.30761088203385728</v>
      </c>
      <c r="T151" s="143">
        <f t="shared" si="61"/>
        <v>-0.29028038579018711</v>
      </c>
    </row>
    <row r="152" spans="6:26" collapsed="1">
      <c r="F152" s="145"/>
      <c r="G152" s="145" t="s">
        <v>5</v>
      </c>
      <c r="O152" s="142"/>
      <c r="P152" s="142"/>
    </row>
    <row r="153" spans="6:26" ht="26">
      <c r="F153" s="15"/>
      <c r="G153" s="6"/>
      <c r="H153" s="7"/>
      <c r="I153" s="109">
        <v>2018</v>
      </c>
      <c r="J153" s="109">
        <v>2019</v>
      </c>
      <c r="K153" s="109">
        <v>2020</v>
      </c>
      <c r="L153" s="109">
        <v>2021</v>
      </c>
      <c r="M153" s="98" t="s">
        <v>19</v>
      </c>
      <c r="N153" s="45" t="s">
        <v>20</v>
      </c>
      <c r="O153" s="99" t="s">
        <v>21</v>
      </c>
      <c r="P153" s="100">
        <v>2022</v>
      </c>
      <c r="Q153" s="100">
        <v>2023</v>
      </c>
      <c r="R153" s="100">
        <v>2024</v>
      </c>
      <c r="S153" s="100">
        <v>2025</v>
      </c>
      <c r="T153" s="100">
        <v>2026</v>
      </c>
      <c r="V153" s="8" t="s">
        <v>10</v>
      </c>
      <c r="W153" s="8" t="s">
        <v>11</v>
      </c>
      <c r="X153" s="8" t="s">
        <v>12</v>
      </c>
      <c r="Y153" s="8" t="s">
        <v>22</v>
      </c>
    </row>
    <row r="154" spans="6:26">
      <c r="F154" s="15"/>
      <c r="G154" s="15"/>
      <c r="H154" s="16"/>
      <c r="I154" s="10"/>
      <c r="J154" s="10"/>
      <c r="K154" s="10"/>
      <c r="L154" s="10"/>
      <c r="M154" s="10"/>
      <c r="N154" s="50"/>
      <c r="O154" s="11"/>
      <c r="P154" s="11"/>
      <c r="Q154" s="11"/>
      <c r="R154" s="11"/>
      <c r="S154" s="11"/>
      <c r="T154" s="11"/>
      <c r="V154" s="110"/>
      <c r="W154" s="110"/>
      <c r="X154" s="110"/>
      <c r="Y154" s="110"/>
    </row>
    <row r="155" spans="6:26">
      <c r="F155" s="15"/>
      <c r="G155" s="15"/>
      <c r="H155" s="9"/>
      <c r="I155" s="10" t="s">
        <v>24</v>
      </c>
      <c r="J155" s="10" t="s">
        <v>24</v>
      </c>
      <c r="K155" s="10" t="s">
        <v>24</v>
      </c>
      <c r="L155" s="10" t="s">
        <v>24</v>
      </c>
      <c r="M155" s="10" t="s">
        <v>24</v>
      </c>
      <c r="N155" s="50" t="s">
        <v>24</v>
      </c>
      <c r="O155" s="11" t="s">
        <v>24</v>
      </c>
      <c r="P155" s="11" t="s">
        <v>24</v>
      </c>
      <c r="Q155" s="11" t="s">
        <v>24</v>
      </c>
      <c r="R155" s="11" t="s">
        <v>24</v>
      </c>
      <c r="S155" s="11" t="s">
        <v>24</v>
      </c>
      <c r="T155" s="11" t="s">
        <v>24</v>
      </c>
    </row>
    <row r="156" spans="6:26">
      <c r="F156" s="15"/>
      <c r="G156" s="22"/>
      <c r="H156" s="9"/>
      <c r="I156" s="10" t="s">
        <v>14</v>
      </c>
      <c r="J156" s="10" t="s">
        <v>14</v>
      </c>
      <c r="K156" s="10" t="s">
        <v>14</v>
      </c>
      <c r="L156" s="10" t="s">
        <v>14</v>
      </c>
      <c r="M156" s="50" t="s">
        <v>15</v>
      </c>
      <c r="N156" s="50" t="s">
        <v>25</v>
      </c>
      <c r="O156" s="11" t="s">
        <v>16</v>
      </c>
      <c r="P156" s="11" t="s">
        <v>16</v>
      </c>
      <c r="Q156" s="11" t="s">
        <v>16</v>
      </c>
      <c r="R156" s="11" t="s">
        <v>16</v>
      </c>
      <c r="S156" s="11" t="s">
        <v>16</v>
      </c>
      <c r="T156" s="11" t="s">
        <v>16</v>
      </c>
    </row>
    <row r="157" spans="6:26" ht="14">
      <c r="F157" s="15"/>
      <c r="G157" s="146"/>
      <c r="H157" s="9"/>
      <c r="I157" s="21"/>
      <c r="J157" s="21"/>
      <c r="K157" s="21"/>
      <c r="L157" s="21"/>
      <c r="M157" s="21"/>
      <c r="N157" s="21"/>
      <c r="O157" s="112"/>
      <c r="P157" s="112"/>
      <c r="Q157" s="112"/>
      <c r="R157" s="112"/>
      <c r="S157" s="112"/>
      <c r="T157" s="21">
        <f>T158-'[2]COGs&amp;Expense'!Q424</f>
        <v>-888824607.52726841</v>
      </c>
    </row>
    <row r="158" spans="6:26">
      <c r="F158" s="111"/>
      <c r="G158" s="125" t="s">
        <v>85</v>
      </c>
      <c r="I158" s="21">
        <f>'[2]COGs&amp;Expense'!I169+'[2]COGs&amp;Expense'!I196</f>
        <v>-52811182.553333297</v>
      </c>
      <c r="J158" s="21">
        <f>'[2]COGs&amp;Expense'!J169+'[2]COGs&amp;Expense'!J196</f>
        <v>-104327088.705</v>
      </c>
      <c r="K158" s="21">
        <f>'[2]COGs&amp;Expense'!K169+'[2]COGs&amp;Expense'!K196</f>
        <v>-150091853.34786621</v>
      </c>
      <c r="L158" s="21">
        <f>'[2]COGs&amp;Expense'!L169+'[2]COGs&amp;Expense'!L196</f>
        <v>-270069000</v>
      </c>
      <c r="M158" s="21">
        <f>'[2]COGs&amp;Expense'!AJ169+'[2]COGs&amp;Expense'!AJ196</f>
        <v>-76910000</v>
      </c>
      <c r="N158" s="21">
        <f>SUM('[2]COGs&amp;Expense'!DD169:DE169,'[2]COGs&amp;Expense'!DD196:DE196)</f>
        <v>-24478390.031397335</v>
      </c>
      <c r="O158" s="142">
        <f>P158-M158-N158</f>
        <v>-253601071.8440237</v>
      </c>
      <c r="P158" s="142">
        <f>'[2]COGs&amp;Expense'!M169+'[2]COGs&amp;Expense'!M196</f>
        <v>-354989461.87542105</v>
      </c>
      <c r="Q158" s="112">
        <f>'[2]COGs&amp;Expense'!N169+'[2]COGs&amp;Expense'!N196</f>
        <v>-491027132.41633511</v>
      </c>
      <c r="R158" s="112">
        <f>'[2]COGs&amp;Expense'!O169+'[2]COGs&amp;Expense'!O196</f>
        <v>-610511496.93247163</v>
      </c>
      <c r="S158" s="112">
        <f>'[2]COGs&amp;Expense'!P169+'[2]COGs&amp;Expense'!P196</f>
        <v>-726739601.38610363</v>
      </c>
      <c r="T158" s="112">
        <f>'[2]COGs&amp;Expense'!Q169+'[2]COGs&amp;Expense'!Q196</f>
        <v>-888824607.52726841</v>
      </c>
      <c r="V158" s="114">
        <f>IFERROR(J158/I158-1,"na")</f>
        <v>0.97547344446683204</v>
      </c>
      <c r="W158" s="114">
        <f>IFERROR(K158/J158-1,"na")</f>
        <v>0.43866617204542857</v>
      </c>
      <c r="X158" s="114">
        <f>IFERROR(L158/K158-1,"na")</f>
        <v>0.79935815286432699</v>
      </c>
      <c r="Y158" s="114">
        <f>IFERROR(P158/L158-1,"na")</f>
        <v>0.31443987231196857</v>
      </c>
    </row>
    <row r="159" spans="6:26">
      <c r="F159" s="115"/>
      <c r="G159" s="69" t="s">
        <v>86</v>
      </c>
      <c r="I159" s="83">
        <f>I158/I$135</f>
        <v>0.37472341328738668</v>
      </c>
      <c r="J159" s="83">
        <f>J158/J$135</f>
        <v>0.37465161124832824</v>
      </c>
      <c r="K159" s="83">
        <f>K158/K$135</f>
        <v>0.34010513747851578</v>
      </c>
      <c r="L159" s="83">
        <f>L158/L$135</f>
        <v>0.32352000459999786</v>
      </c>
      <c r="M159" s="83">
        <f t="shared" ref="M159:T159" si="62">M158/M$135</f>
        <v>0.36840017311802153</v>
      </c>
      <c r="N159" s="83">
        <f>N158/N$135</f>
        <v>0.2004987148956823</v>
      </c>
      <c r="O159" s="84">
        <f t="shared" si="62"/>
        <v>0.3679837215406957</v>
      </c>
      <c r="P159" s="84">
        <f t="shared" si="62"/>
        <v>0.34802243754318274</v>
      </c>
      <c r="Q159" s="84">
        <f t="shared" si="62"/>
        <v>0.35851184988857426</v>
      </c>
      <c r="R159" s="84">
        <f t="shared" si="62"/>
        <v>0.36556975761908128</v>
      </c>
      <c r="S159" s="84">
        <f t="shared" si="62"/>
        <v>0.37201516517040101</v>
      </c>
      <c r="T159" s="84">
        <f t="shared" si="62"/>
        <v>0.38990086203527619</v>
      </c>
    </row>
    <row r="160" spans="6:26">
      <c r="F160" s="111"/>
      <c r="G160" s="125" t="s">
        <v>87</v>
      </c>
      <c r="I160" s="21">
        <f>'[2]COGs&amp;Expense'!I175</f>
        <v>-37177697.206415102</v>
      </c>
      <c r="J160" s="21">
        <f>'[2]COGs&amp;Expense'!J175</f>
        <v>-68958606.399999902</v>
      </c>
      <c r="K160" s="21">
        <f>'[2]COGs&amp;Expense'!K175</f>
        <v>-121908272.84</v>
      </c>
      <c r="L160" s="21">
        <f>'[2]COGs&amp;Expense'!L175</f>
        <v>-266637000</v>
      </c>
      <c r="M160" s="21">
        <f>'[2]COGs&amp;Expense'!AJ175</f>
        <v>-53602000</v>
      </c>
      <c r="N160" s="21">
        <f>SUM('[2]COGs&amp;Expense'!DD175:DE175)</f>
        <v>-45642151.867459886</v>
      </c>
      <c r="O160" s="112">
        <f>P160-M160-N160</f>
        <v>-211660553.38753092</v>
      </c>
      <c r="P160" s="112">
        <f>'[2]COGs&amp;Expense'!M175</f>
        <v>-310904705.25499082</v>
      </c>
      <c r="Q160" s="112">
        <f>'[2]COGs&amp;Expense'!N175</f>
        <v>-436263576.87892187</v>
      </c>
      <c r="R160" s="112">
        <f>'[2]COGs&amp;Expense'!O175</f>
        <v>-537454270.75183535</v>
      </c>
      <c r="S160" s="112">
        <f>'[2]COGs&amp;Expense'!P175</f>
        <v>-629599260.84957004</v>
      </c>
      <c r="T160" s="112">
        <f>'[2]COGs&amp;Expense'!Q175</f>
        <v>-750377870.70746124</v>
      </c>
      <c r="V160" s="114">
        <f>IFERROR(J160/I160-1,"na")</f>
        <v>0.85483802337550174</v>
      </c>
      <c r="W160" s="114">
        <f>IFERROR(K160/J160-1,"na")</f>
        <v>0.76784710718864213</v>
      </c>
      <c r="X160" s="114">
        <f>IFERROR(L160/K160-1,"na")</f>
        <v>1.1871936480467653</v>
      </c>
      <c r="Y160" s="114">
        <f>IFERROR(P160/L160-1,"na")</f>
        <v>0.16602236469428777</v>
      </c>
    </row>
    <row r="161" spans="6:25">
      <c r="F161" s="115"/>
      <c r="G161" s="115" t="s">
        <v>86</v>
      </c>
      <c r="I161" s="83">
        <f>I160/I$135</f>
        <v>0.26379552439076176</v>
      </c>
      <c r="J161" s="83">
        <f>J160/J$135</f>
        <v>0.24763897198600779</v>
      </c>
      <c r="K161" s="83">
        <f>K160/K$135</f>
        <v>0.27624170778890617</v>
      </c>
      <c r="L161" s="83">
        <f>L160/L$135</f>
        <v>0.3194087565271454</v>
      </c>
      <c r="M161" s="83">
        <f t="shared" ref="M161:T161" si="63">M160/M$135</f>
        <v>0.25675446729257817</v>
      </c>
      <c r="N161" s="83">
        <f>N160/N$135</f>
        <v>0.37384782180369902</v>
      </c>
      <c r="O161" s="84">
        <f t="shared" si="63"/>
        <v>0.30712661256736012</v>
      </c>
      <c r="P161" s="84">
        <f t="shared" si="63"/>
        <v>0.30480288849943021</v>
      </c>
      <c r="Q161" s="84">
        <f t="shared" si="63"/>
        <v>0.31852753475393353</v>
      </c>
      <c r="R161" s="84">
        <f t="shared" si="63"/>
        <v>0.3218236322776748</v>
      </c>
      <c r="S161" s="84">
        <f t="shared" si="63"/>
        <v>0.32228940403053402</v>
      </c>
      <c r="T161" s="84">
        <f t="shared" si="63"/>
        <v>0.32916840528861963</v>
      </c>
    </row>
    <row r="162" spans="6:25">
      <c r="F162" s="18"/>
      <c r="G162" s="132" t="s">
        <v>88</v>
      </c>
      <c r="I162" s="21">
        <f>'[2]COGs&amp;Expense'!I181+'[2]COGs&amp;Expense'!I191+'[2]COGs&amp;Expense'!I186</f>
        <v>-28771647.326378103</v>
      </c>
      <c r="J162" s="21">
        <f>'[2]COGs&amp;Expense'!J181+'[2]COGs&amp;Expense'!J191+'[2]COGs&amp;Expense'!J186</f>
        <v>-49114998.185588203</v>
      </c>
      <c r="K162" s="21">
        <f>'[2]COGs&amp;Expense'!K181+'[2]COGs&amp;Expense'!K191+'[2]COGs&amp;Expense'!K186+1000</f>
        <v>-62459536.935900807</v>
      </c>
      <c r="L162" s="21">
        <f>'[2]COGs&amp;Expense'!L181+'[2]COGs&amp;Expense'!L191+'[2]COGs&amp;Expense'!L186+1000</f>
        <v>-119731000</v>
      </c>
      <c r="M162" s="21">
        <f>'[2]COGs&amp;Expense'!AJ181+'[2]COGs&amp;Expense'!AJ191+'[2]COGs&amp;Expense'!AJ186</f>
        <v>-27681361.024691198</v>
      </c>
      <c r="N162" s="21">
        <f>SUM('[2]COGs&amp;Expense'!DD181:DE181,'[2]COGs&amp;Expense'!DD186:DE186,'[2]COGs&amp;Expense'!DD191:DE191)</f>
        <v>-20024815.144489825</v>
      </c>
      <c r="O162" s="112">
        <f>P162-M162-N162</f>
        <v>-75041200.82338883</v>
      </c>
      <c r="P162" s="112">
        <f>'[2]COGs&amp;Expense'!M181+'[2]COGs&amp;Expense'!M191+'[2]COGs&amp;Expense'!M186</f>
        <v>-122747376.99256985</v>
      </c>
      <c r="Q162" s="112">
        <f>'[2]COGs&amp;Expense'!N181+'[2]COGs&amp;Expense'!N191+'[2]COGs&amp;Expense'!N186</f>
        <v>-150803384.31205925</v>
      </c>
      <c r="R162" s="112">
        <f>'[2]COGs&amp;Expense'!O181+'[2]COGs&amp;Expense'!O191+'[2]COGs&amp;Expense'!O186</f>
        <v>-183620293.14579007</v>
      </c>
      <c r="S162" s="112">
        <f>'[2]COGs&amp;Expense'!P181+'[2]COGs&amp;Expense'!P191+'[2]COGs&amp;Expense'!P186</f>
        <v>-230468622.91506451</v>
      </c>
      <c r="T162" s="112">
        <f>'[2]COGs&amp;Expense'!Q181+'[2]COGs&amp;Expense'!Q191+'[2]COGs&amp;Expense'!Q186</f>
        <v>-288069659.33295625</v>
      </c>
      <c r="V162" s="114">
        <f>IFERROR(J162/I162-1,"na")</f>
        <v>0.70706242949666409</v>
      </c>
      <c r="W162" s="114">
        <f>IFERROR(K162/J162-1,"na")</f>
        <v>0.27169987261097539</v>
      </c>
      <c r="X162" s="114">
        <f>IFERROR(L162/K162-1,"na")</f>
        <v>0.9169370423426948</v>
      </c>
      <c r="Y162" s="114">
        <f>IFERROR(P162/L162-1,"na")</f>
        <v>2.5192949132387232E-2</v>
      </c>
    </row>
    <row r="163" spans="6:25">
      <c r="F163" s="115"/>
      <c r="G163" s="69" t="s">
        <v>86</v>
      </c>
      <c r="I163" s="83">
        <f>I162/I$135</f>
        <v>0.20415013205116769</v>
      </c>
      <c r="J163" s="83">
        <f>J162/J$135</f>
        <v>0.17637809542180247</v>
      </c>
      <c r="K163" s="83">
        <f>K162/K$135</f>
        <v>0.14153206135175611</v>
      </c>
      <c r="L163" s="83">
        <f>L162/L$135</f>
        <v>0.14342769318493548</v>
      </c>
      <c r="M163" s="83">
        <f t="shared" ref="M163:T163" si="64">M162/M$135</f>
        <v>0.13259417752748265</v>
      </c>
      <c r="N163" s="83">
        <f>N162/N$135</f>
        <v>0.16402017033571287</v>
      </c>
      <c r="O163" s="84">
        <f t="shared" si="64"/>
        <v>0.10888731718317492</v>
      </c>
      <c r="P163" s="84">
        <f t="shared" si="64"/>
        <v>0.12033833657286923</v>
      </c>
      <c r="Q163" s="84">
        <f t="shared" si="64"/>
        <v>0.11010552515320715</v>
      </c>
      <c r="R163" s="84">
        <f t="shared" si="64"/>
        <v>0.10995047005097744</v>
      </c>
      <c r="S163" s="84">
        <f t="shared" si="64"/>
        <v>0.11797598845145585</v>
      </c>
      <c r="T163" s="84">
        <f t="shared" si="64"/>
        <v>0.1263675730272602</v>
      </c>
    </row>
    <row r="164" spans="6:25">
      <c r="F164" s="115"/>
      <c r="G164" s="132" t="s">
        <v>89</v>
      </c>
      <c r="I164" s="21">
        <f>'[2]COGs&amp;Expense'!I163</f>
        <v>-3020958.93</v>
      </c>
      <c r="J164" s="21">
        <f>'[2]COGs&amp;Expense'!J163</f>
        <v>-5103327.28</v>
      </c>
      <c r="K164" s="21">
        <f>'[2]COGs&amp;Expense'!K163</f>
        <v>-8719202.6600000001</v>
      </c>
      <c r="L164" s="21">
        <f>'[2]COGs&amp;Expense'!L163</f>
        <v>-10624000</v>
      </c>
      <c r="M164" s="21">
        <f>'[2]COGs&amp;Expense'!AJ163</f>
        <v>-2569184.736914461</v>
      </c>
      <c r="N164" s="21">
        <f>SUM('[2]COGs&amp;Expense'!DD163:DE163)</f>
        <v>-2539334.8000000003</v>
      </c>
      <c r="O164" s="112">
        <f>P164-M164-N164</f>
        <v>-11895639.218982344</v>
      </c>
      <c r="P164" s="112">
        <f>'[2]COGs&amp;Expense'!M163</f>
        <v>-17004158.755896807</v>
      </c>
      <c r="Q164" s="112">
        <f>'[2]COGs&amp;Expense'!N163</f>
        <v>-23885488.60945829</v>
      </c>
      <c r="R164" s="112">
        <f>'[2]COGs&amp;Expense'!O163</f>
        <v>-30065897.153024759</v>
      </c>
      <c r="S164" s="112">
        <f>'[2]COGs&amp;Expense'!P163</f>
        <v>-35345923.416116215</v>
      </c>
      <c r="T164" s="112">
        <f>'[2]COGs&amp;Expense'!Q163</f>
        <v>-44058884.151630752</v>
      </c>
      <c r="V164" s="114">
        <f>IFERROR(J164/I164-1,"na")</f>
        <v>0.68930707045395012</v>
      </c>
      <c r="W164" s="114">
        <f>IFERROR(K164/J164-1,"na")</f>
        <v>0.70853292011481561</v>
      </c>
      <c r="X164" s="114">
        <f>IFERROR(L164/K164-1,"na")</f>
        <v>0.2184600374915473</v>
      </c>
      <c r="Y164" s="114">
        <f>IFERROR(P164/L164-1,"na")</f>
        <v>0.600542051571612</v>
      </c>
    </row>
    <row r="165" spans="6:25">
      <c r="F165" s="115"/>
      <c r="G165" s="69" t="s">
        <v>86</v>
      </c>
      <c r="I165" s="83">
        <f>I164/I$135</f>
        <v>2.1435309472712445E-2</v>
      </c>
      <c r="J165" s="83">
        <f>J164/J$135</f>
        <v>1.8326685925128431E-2</v>
      </c>
      <c r="K165" s="83">
        <f>K164/K$135</f>
        <v>1.9757538821972974E-2</v>
      </c>
      <c r="L165" s="83">
        <f>L164/L$135</f>
        <v>1.2726660701044463E-2</v>
      </c>
      <c r="M165" s="83">
        <f t="shared" ref="M165:T165" si="65">M164/M$135</f>
        <v>1.2306437418430191E-2</v>
      </c>
      <c r="N165" s="83">
        <f>N164/N$135</f>
        <v>2.0799299440724735E-2</v>
      </c>
      <c r="O165" s="84">
        <f t="shared" si="65"/>
        <v>1.7260974325056799E-2</v>
      </c>
      <c r="P165" s="84">
        <f t="shared" si="65"/>
        <v>1.6670435080901772E-2</v>
      </c>
      <c r="Q165" s="84">
        <f>Q164/Q$135</f>
        <v>1.7439424711074247E-2</v>
      </c>
      <c r="R165" s="122">
        <f t="shared" si="65"/>
        <v>1.8003236286387603E-2</v>
      </c>
      <c r="S165" s="122">
        <f t="shared" si="65"/>
        <v>1.8093440226275594E-2</v>
      </c>
      <c r="T165" s="122">
        <f t="shared" si="65"/>
        <v>1.9327319209607022E-2</v>
      </c>
    </row>
    <row r="166" spans="6:25">
      <c r="F166" s="111"/>
      <c r="G166" s="125" t="s">
        <v>60</v>
      </c>
      <c r="I166" s="21">
        <f t="shared" ref="I166:M166" si="66">I135-SUM(I158,I160,I162,I164)</f>
        <v>-19152281.879584908</v>
      </c>
      <c r="J166" s="21">
        <f t="shared" si="66"/>
        <v>-50960252.83100003</v>
      </c>
      <c r="K166" s="21">
        <f t="shared" si="66"/>
        <v>-98131296.305000007</v>
      </c>
      <c r="L166" s="21">
        <f t="shared" si="66"/>
        <v>-167722000</v>
      </c>
      <c r="M166" s="21">
        <f t="shared" si="66"/>
        <v>-48005000</v>
      </c>
      <c r="N166" s="21">
        <f>N135-SUM(N158,N160,N162,N164)</f>
        <v>-29402824</v>
      </c>
      <c r="O166" s="112">
        <f>P166-M166-N166</f>
        <v>-136965367.25168693</v>
      </c>
      <c r="P166" s="112">
        <f>P135-SUM(P158,P160,P162,P164)</f>
        <v>-214373191.25168693</v>
      </c>
      <c r="Q166" s="112">
        <f>Q135-SUM(Q158,Q160,Q162,Q164)</f>
        <v>-267646366.18338776</v>
      </c>
      <c r="R166" s="112">
        <f>R135-SUM(R158,R160,R162,R164)</f>
        <v>-308375401.25105286</v>
      </c>
      <c r="S166" s="112">
        <f>S135-SUM(S158,S160,S162,S164)</f>
        <v>-331368032.02608919</v>
      </c>
      <c r="T166" s="112">
        <f>T135-SUM(T158,T160,T162,T164)</f>
        <v>-308285911.8971374</v>
      </c>
      <c r="V166" s="114">
        <f>IFERROR(J166/I166-1,"na")</f>
        <v>1.6607927531246478</v>
      </c>
      <c r="W166" s="114">
        <f>IFERROR(K166/J166-1,"na")</f>
        <v>0.92564382736549122</v>
      </c>
      <c r="X166" s="114">
        <f>IFERROR(L166/K166-1,"na")</f>
        <v>0.70915911962180189</v>
      </c>
      <c r="Y166" s="114">
        <f>IFERROR(P166/L166-1,"na")</f>
        <v>0.27814592749720934</v>
      </c>
    </row>
    <row r="167" spans="6:25">
      <c r="F167" s="115"/>
      <c r="G167" s="69" t="s">
        <v>86</v>
      </c>
      <c r="I167" s="83">
        <f>I166/I$135</f>
        <v>0.13589562079797135</v>
      </c>
      <c r="J167" s="83">
        <f>J166/J$135</f>
        <v>0.18300463541873302</v>
      </c>
      <c r="K167" s="83">
        <f>K166/K$135</f>
        <v>0.2223635545588489</v>
      </c>
      <c r="L167" s="83">
        <f>L166/L$135</f>
        <v>0.20091688498687682</v>
      </c>
      <c r="M167" s="83">
        <f t="shared" ref="M167:T167" si="67">M166/M$135</f>
        <v>0.22994474464348749</v>
      </c>
      <c r="N167" s="83">
        <f>N166/N$135</f>
        <v>0.24083399352418111</v>
      </c>
      <c r="O167" s="84">
        <f t="shared" si="67"/>
        <v>0.19874137438371248</v>
      </c>
      <c r="P167" s="84">
        <f t="shared" si="67"/>
        <v>0.21016590230361609</v>
      </c>
      <c r="Q167" s="122">
        <f t="shared" si="67"/>
        <v>0.19541566549321085</v>
      </c>
      <c r="R167" s="122">
        <f t="shared" si="67"/>
        <v>0.18465290376587884</v>
      </c>
      <c r="S167" s="122">
        <f t="shared" si="67"/>
        <v>0.16962600212133352</v>
      </c>
      <c r="T167" s="122">
        <f t="shared" si="67"/>
        <v>0.13523584043923695</v>
      </c>
    </row>
    <row r="168" spans="6:25">
      <c r="L168" s="147"/>
      <c r="M168" s="148"/>
      <c r="N168" s="148"/>
      <c r="O168" s="149"/>
      <c r="P168" s="149"/>
      <c r="Q168" s="149"/>
      <c r="R168" s="149"/>
      <c r="S168" s="149"/>
      <c r="T168" s="147"/>
      <c r="W168" s="21"/>
    </row>
    <row r="169" spans="6:25">
      <c r="F169" s="115"/>
      <c r="G169" s="115"/>
      <c r="O169" s="17"/>
      <c r="P169" s="17"/>
      <c r="Q169" s="112"/>
      <c r="R169" s="112"/>
      <c r="S169" s="112"/>
      <c r="T169" s="21"/>
      <c r="W169" s="21"/>
    </row>
    <row r="170" spans="6:25">
      <c r="F170" s="145"/>
      <c r="G170" s="145" t="s">
        <v>78</v>
      </c>
      <c r="O170" s="112"/>
      <c r="P170" s="112"/>
      <c r="Q170" s="112"/>
      <c r="R170" s="150"/>
      <c r="S170" s="150"/>
    </row>
    <row r="171" spans="6:25" ht="26">
      <c r="F171" s="15"/>
      <c r="G171" s="6"/>
      <c r="H171" s="7"/>
      <c r="I171" s="109">
        <v>2018</v>
      </c>
      <c r="J171" s="109">
        <v>2019</v>
      </c>
      <c r="K171" s="109">
        <v>2020</v>
      </c>
      <c r="L171" s="109">
        <v>2021</v>
      </c>
      <c r="M171" s="98" t="s">
        <v>19</v>
      </c>
      <c r="N171" s="45" t="s">
        <v>20</v>
      </c>
      <c r="O171" s="99" t="s">
        <v>21</v>
      </c>
      <c r="P171" s="100">
        <v>2022</v>
      </c>
      <c r="Q171" s="100">
        <v>2023</v>
      </c>
      <c r="R171" s="100">
        <v>2024</v>
      </c>
      <c r="S171" s="100">
        <v>2025</v>
      </c>
      <c r="T171" s="100">
        <v>2026</v>
      </c>
      <c r="V171" s="8" t="s">
        <v>10</v>
      </c>
      <c r="W171" s="8" t="s">
        <v>11</v>
      </c>
      <c r="X171" s="8" t="s">
        <v>12</v>
      </c>
      <c r="Y171" s="8" t="s">
        <v>22</v>
      </c>
    </row>
    <row r="172" spans="6:25">
      <c r="F172" s="15"/>
      <c r="G172" s="15"/>
      <c r="H172" s="16"/>
      <c r="I172" s="10"/>
      <c r="J172" s="10"/>
      <c r="K172" s="10"/>
      <c r="L172" s="10"/>
      <c r="M172" s="10"/>
      <c r="N172" s="50"/>
      <c r="O172" s="11"/>
      <c r="P172" s="11"/>
      <c r="Q172" s="11"/>
      <c r="R172" s="11"/>
      <c r="S172" s="11"/>
      <c r="T172" s="11"/>
      <c r="V172" s="110"/>
      <c r="W172" s="110"/>
      <c r="X172" s="110"/>
      <c r="Y172" s="110"/>
    </row>
    <row r="173" spans="6:25">
      <c r="F173" s="15"/>
      <c r="G173" s="41"/>
      <c r="H173" s="9"/>
      <c r="I173" s="10" t="s">
        <v>24</v>
      </c>
      <c r="J173" s="10" t="s">
        <v>24</v>
      </c>
      <c r="K173" s="10" t="s">
        <v>24</v>
      </c>
      <c r="L173" s="10" t="s">
        <v>24</v>
      </c>
      <c r="M173" s="10" t="s">
        <v>24</v>
      </c>
      <c r="N173" s="50" t="s">
        <v>24</v>
      </c>
      <c r="O173" s="11" t="s">
        <v>24</v>
      </c>
      <c r="P173" s="11" t="s">
        <v>24</v>
      </c>
      <c r="Q173" s="11" t="s">
        <v>24</v>
      </c>
      <c r="R173" s="11" t="s">
        <v>24</v>
      </c>
      <c r="S173" s="11" t="s">
        <v>24</v>
      </c>
      <c r="T173" s="11" t="s">
        <v>24</v>
      </c>
    </row>
    <row r="174" spans="6:25">
      <c r="F174" s="15"/>
      <c r="G174" s="22"/>
      <c r="H174" s="9"/>
      <c r="I174" s="10" t="s">
        <v>14</v>
      </c>
      <c r="J174" s="10" t="s">
        <v>14</v>
      </c>
      <c r="K174" s="10" t="s">
        <v>14</v>
      </c>
      <c r="L174" s="10" t="s">
        <v>14</v>
      </c>
      <c r="M174" s="50" t="s">
        <v>15</v>
      </c>
      <c r="N174" s="50" t="s">
        <v>25</v>
      </c>
      <c r="O174" s="11" t="s">
        <v>16</v>
      </c>
      <c r="P174" s="11" t="s">
        <v>16</v>
      </c>
      <c r="Q174" s="11" t="s">
        <v>16</v>
      </c>
      <c r="R174" s="11" t="s">
        <v>16</v>
      </c>
      <c r="S174" s="11" t="s">
        <v>16</v>
      </c>
      <c r="T174" s="11" t="s">
        <v>16</v>
      </c>
    </row>
    <row r="175" spans="6:25" s="155" customFormat="1" ht="14">
      <c r="F175" s="146"/>
      <c r="G175" s="151"/>
      <c r="H175" s="152"/>
      <c r="I175" s="153"/>
      <c r="J175" s="153"/>
      <c r="K175" s="153"/>
      <c r="L175" s="153"/>
      <c r="M175" s="153"/>
      <c r="N175" s="153"/>
      <c r="O175" s="154"/>
      <c r="P175" s="154"/>
      <c r="Q175" s="154"/>
      <c r="R175" s="154"/>
      <c r="S175" s="154"/>
      <c r="T175" s="153">
        <f>T176-'[2]COGs&amp;Expense'!Q426</f>
        <v>-247831223.35292295</v>
      </c>
      <c r="V175" s="156"/>
      <c r="W175" s="156"/>
      <c r="X175" s="156"/>
      <c r="Y175" s="156"/>
    </row>
    <row r="176" spans="6:25">
      <c r="F176" s="111"/>
      <c r="G176" s="132" t="s">
        <v>90</v>
      </c>
      <c r="I176" s="21">
        <f>'[2]COGs&amp;Expense'!I215+'[2]COGs&amp;Expense'!I237</f>
        <v>-27362274.559999999</v>
      </c>
      <c r="J176" s="21">
        <f>'[2]COGs&amp;Expense'!J215+'[2]COGs&amp;Expense'!J237</f>
        <v>-45270239.770000003</v>
      </c>
      <c r="K176" s="21">
        <f>'[2]COGs&amp;Expense'!K215+'[2]COGs&amp;Expense'!K237</f>
        <v>-72671260.290000007</v>
      </c>
      <c r="L176" s="21">
        <f>'[2]COGs&amp;Expense'!L215+'[2]COGs&amp;Expense'!L237</f>
        <v>-81393005.590816632</v>
      </c>
      <c r="M176" s="21">
        <f>'[2]COGs&amp;Expense'!AJ215+'[2]COGs&amp;Expense'!AJ237</f>
        <v>-18904000</v>
      </c>
      <c r="N176" s="21">
        <f>SUM('[2]COGs&amp;Expense'!DD215:DE215,'[2]COGs&amp;Expense'!DD237:DE237)</f>
        <v>-9895990.5187887922</v>
      </c>
      <c r="O176" s="112">
        <f>P176-M176-N176</f>
        <v>-69388964.939273089</v>
      </c>
      <c r="P176" s="112">
        <f>'[2]COGs&amp;Expense'!M215+'[2]COGs&amp;Expense'!M237</f>
        <v>-98188955.458061889</v>
      </c>
      <c r="Q176" s="112">
        <f>'[2]COGs&amp;Expense'!N215+'[2]COGs&amp;Expense'!N237</f>
        <v>-131292047.33654119</v>
      </c>
      <c r="R176" s="112">
        <f>'[2]COGs&amp;Expense'!O215+'[2]COGs&amp;Expense'!O237</f>
        <v>-169985247.85441148</v>
      </c>
      <c r="S176" s="112">
        <f>'[2]COGs&amp;Expense'!P215+'[2]COGs&amp;Expense'!P237</f>
        <v>-204472168.76382366</v>
      </c>
      <c r="T176" s="112">
        <f>'[2]COGs&amp;Expense'!Q215+'[2]COGs&amp;Expense'!Q237</f>
        <v>-247831223.35292295</v>
      </c>
      <c r="V176" s="114">
        <f>IFERROR(J176/I176-1,"na")</f>
        <v>0.65447648260130631</v>
      </c>
      <c r="W176" s="114">
        <f>IFERROR(K176/J176-1,"na")</f>
        <v>0.6052766819706199</v>
      </c>
      <c r="X176" s="114">
        <f>IFERROR(L176/K176-1,"na")</f>
        <v>0.12001643106245652</v>
      </c>
      <c r="Y176" s="114">
        <f>IFERROR(P176/L176-1,"na")</f>
        <v>0.20635618190195326</v>
      </c>
    </row>
    <row r="177" spans="6:26">
      <c r="F177" s="115"/>
      <c r="G177" s="69" t="s">
        <v>91</v>
      </c>
      <c r="I177" s="83">
        <f>I176/I$139</f>
        <v>0.8716012640841162</v>
      </c>
      <c r="J177" s="83">
        <f>J176/J$139</f>
        <v>0.86454748141999527</v>
      </c>
      <c r="K177" s="83">
        <f>K176/K$139</f>
        <v>0.88546833240588974</v>
      </c>
      <c r="L177" s="83">
        <f>L176/L$139</f>
        <v>0.84642428417775029</v>
      </c>
      <c r="M177" s="83">
        <f t="shared" ref="M177:T177" si="68">M176/M$139</f>
        <v>0.83492866510354291</v>
      </c>
      <c r="N177" s="83">
        <f>N176/N$139</f>
        <v>0.79307207728610996</v>
      </c>
      <c r="O177" s="84">
        <f t="shared" si="68"/>
        <v>0.8490907427266815</v>
      </c>
      <c r="P177" s="84">
        <f t="shared" si="68"/>
        <v>0.84036389511077103</v>
      </c>
      <c r="Q177" s="122">
        <f t="shared" si="68"/>
        <v>0.84248154522121288</v>
      </c>
      <c r="R177" s="122">
        <f t="shared" si="68"/>
        <v>0.82298675632477458</v>
      </c>
      <c r="S177" s="122">
        <f t="shared" si="68"/>
        <v>0.84203979967977383</v>
      </c>
      <c r="T177" s="122">
        <f t="shared" si="68"/>
        <v>0.8424775337147804</v>
      </c>
    </row>
    <row r="178" spans="6:26">
      <c r="F178" s="111"/>
      <c r="G178" s="125" t="s">
        <v>92</v>
      </c>
      <c r="I178" s="21">
        <f>'[2]COGs&amp;Expense'!I221</f>
        <v>-2295366.79</v>
      </c>
      <c r="J178" s="21">
        <f>'[2]COGs&amp;Expense'!J221</f>
        <v>-4341208.05</v>
      </c>
      <c r="K178" s="21">
        <f>'[2]COGs&amp;Expense'!K221</f>
        <v>-6374593.4800000004</v>
      </c>
      <c r="L178" s="21">
        <f>'[2]COGs&amp;Expense'!L221</f>
        <v>-9077990.2099999972</v>
      </c>
      <c r="M178" s="21">
        <f>'[2]COGs&amp;Expense'!AJ221</f>
        <v>-2362206.2462065676</v>
      </c>
      <c r="N178" s="21">
        <f>SUM('[2]COGs&amp;Expense'!DD221:DE221)</f>
        <v>-1804264.2000000002</v>
      </c>
      <c r="O178" s="112">
        <f>P178-M178-N178</f>
        <v>-8679717.9176371954</v>
      </c>
      <c r="P178" s="112">
        <f>'[2]COGs&amp;Expense'!M221</f>
        <v>-12846188.363843763</v>
      </c>
      <c r="Q178" s="112">
        <f>'[2]COGs&amp;Expense'!N221</f>
        <v>-18735245.632837139</v>
      </c>
      <c r="R178" s="112">
        <f>'[2]COGs&amp;Expense'!O221</f>
        <v>-29956467.550102301</v>
      </c>
      <c r="S178" s="112">
        <f>'[2]COGs&amp;Expense'!P221</f>
        <v>-30927682.989101686</v>
      </c>
      <c r="T178" s="112">
        <f>'[2]COGs&amp;Expense'!Q221</f>
        <v>-38551523.632676907</v>
      </c>
      <c r="V178" s="114">
        <f>IFERROR(J178/I178-1,"na")</f>
        <v>0.89129165278199385</v>
      </c>
      <c r="W178" s="114">
        <f>IFERROR(K178/J178-1,"na")</f>
        <v>0.46839161048731603</v>
      </c>
      <c r="X178" s="114">
        <f>IFERROR(L178/K178-1,"na")</f>
        <v>0.42408927541525299</v>
      </c>
      <c r="Y178" s="114">
        <f>IFERROR(P178/L178-1,"na")</f>
        <v>0.41509167411227765</v>
      </c>
    </row>
    <row r="179" spans="6:26">
      <c r="F179" s="115"/>
      <c r="G179" s="69" t="s">
        <v>91</v>
      </c>
      <c r="I179" s="83">
        <f>I178/I$139</f>
        <v>7.3116896452218777E-2</v>
      </c>
      <c r="J179" s="83">
        <f>J178/J$139</f>
        <v>8.2906132262963894E-2</v>
      </c>
      <c r="K179" s="83">
        <f>K178/K$139</f>
        <v>7.7671704549725204E-2</v>
      </c>
      <c r="L179" s="83">
        <f>L178/L$139</f>
        <v>9.4404074520855627E-2</v>
      </c>
      <c r="M179" s="83">
        <f t="shared" ref="M179:T179" si="69">M178/M$139</f>
        <v>0.10433102559482123</v>
      </c>
      <c r="N179" s="83">
        <f>N178/N$139</f>
        <v>0.14459508164950183</v>
      </c>
      <c r="O179" s="84">
        <f t="shared" si="69"/>
        <v>0.10621095356869086</v>
      </c>
      <c r="P179" s="84">
        <f t="shared" si="69"/>
        <v>0.10994589809418363</v>
      </c>
      <c r="Q179" s="122">
        <f t="shared" si="69"/>
        <v>0.1202212853790923</v>
      </c>
      <c r="R179" s="122">
        <f t="shared" si="69"/>
        <v>0.14503479784976672</v>
      </c>
      <c r="S179" s="122">
        <f t="shared" si="69"/>
        <v>0.12736373926166467</v>
      </c>
      <c r="T179" s="122">
        <f t="shared" si="69"/>
        <v>0.13105206080007697</v>
      </c>
    </row>
    <row r="180" spans="6:26">
      <c r="F180" s="18"/>
      <c r="G180" s="132" t="s">
        <v>88</v>
      </c>
      <c r="I180" s="21">
        <f>'[2]COGs&amp;Expense'!I227+'[2]COGs&amp;Expense'!I232</f>
        <v>-948360.06</v>
      </c>
      <c r="J180" s="21">
        <f>'[2]COGs&amp;Expense'!J227+'[2]COGs&amp;Expense'!J232</f>
        <v>-327440</v>
      </c>
      <c r="K180" s="21">
        <f>'[2]COGs&amp;Expense'!K227+'[2]COGs&amp;Expense'!K232</f>
        <v>-1998932.46</v>
      </c>
      <c r="L180" s="21">
        <f>'[2]COGs&amp;Expense'!L227+'[2]COGs&amp;Expense'!L232</f>
        <v>-3114000</v>
      </c>
      <c r="M180" s="21">
        <f>'[2]COGs&amp;Expense'!AJ227+'[2]COGs&amp;Expense'!AJ232</f>
        <v>-1007347.6955411946</v>
      </c>
      <c r="N180" s="21">
        <f>SUM('[2]COGs&amp;Expense'!DD227:DE227,'[2]COGs&amp;Expense'!DD232:DE232)</f>
        <v>-510493.70975778636</v>
      </c>
      <c r="O180" s="112">
        <f>P180-M180-N180</f>
        <v>-1806472.9426620766</v>
      </c>
      <c r="P180" s="112">
        <f>'[2]COGs&amp;Expense'!M227+'[2]COGs&amp;Expense'!M232</f>
        <v>-3324314.3479610574</v>
      </c>
      <c r="Q180" s="112">
        <f>'[2]COGs&amp;Expense'!N227+'[2]COGs&amp;Expense'!N232</f>
        <v>-3118219.6879515126</v>
      </c>
      <c r="R180" s="112">
        <f>'[2]COGs&amp;Expense'!O227+'[2]COGs&amp;Expense'!O232</f>
        <v>-3387856.8720063604</v>
      </c>
      <c r="S180" s="112">
        <f>'[2]COGs&amp;Expense'!P227+'[2]COGs&amp;Expense'!P232</f>
        <v>-3844857.5718489592</v>
      </c>
      <c r="T180" s="112">
        <f>'[2]COGs&amp;Expense'!Q227+'[2]COGs&amp;Expense'!Q232</f>
        <v>-4393024.4978108704</v>
      </c>
      <c r="V180" s="114">
        <f>IFERROR(J180/I180-1,"na")</f>
        <v>-0.65473029304924546</v>
      </c>
      <c r="W180" s="114">
        <f>IFERROR(K180/J180-1,"na")</f>
        <v>5.10472898851698</v>
      </c>
      <c r="X180" s="114">
        <f>IFERROR(L180/K180-1,"na")</f>
        <v>0.55783152373242273</v>
      </c>
      <c r="Y180" s="114">
        <f>IFERROR(P180/L180-1,"na")</f>
        <v>6.7538326255959458E-2</v>
      </c>
    </row>
    <row r="181" spans="6:26">
      <c r="F181" s="115"/>
      <c r="G181" s="69" t="s">
        <v>91</v>
      </c>
      <c r="I181" s="83">
        <f>I180/I$139</f>
        <v>3.0209178162083624E-2</v>
      </c>
      <c r="J181" s="83">
        <f>J180/J$139</f>
        <v>6.2532787269167856E-3</v>
      </c>
      <c r="K181" s="83">
        <f>K180/K$139</f>
        <v>2.4356140032317071E-2</v>
      </c>
      <c r="L181" s="83">
        <f>L180/L$139</f>
        <v>3.2383190690612622E-2</v>
      </c>
      <c r="M181" s="83">
        <f t="shared" ref="M181:T181" si="70">M180/M$139</f>
        <v>4.4491296378191908E-2</v>
      </c>
      <c r="N181" s="83">
        <f>N180/N$139</f>
        <v>4.0911347486684159E-2</v>
      </c>
      <c r="O181" s="84">
        <f t="shared" si="70"/>
        <v>2.2105236098318794E-2</v>
      </c>
      <c r="P181" s="84">
        <f t="shared" si="70"/>
        <v>2.8451608849412641E-2</v>
      </c>
      <c r="Q181" s="122">
        <f t="shared" si="70"/>
        <v>2.0009152072331501E-2</v>
      </c>
      <c r="R181" s="122">
        <f t="shared" si="70"/>
        <v>1.640237240100452E-2</v>
      </c>
      <c r="S181" s="122">
        <f t="shared" si="70"/>
        <v>1.5833563654017248E-2</v>
      </c>
      <c r="T181" s="122">
        <f t="shared" si="70"/>
        <v>1.4933648772712898E-2</v>
      </c>
    </row>
    <row r="182" spans="6:26">
      <c r="F182" s="111"/>
      <c r="G182" s="125" t="s">
        <v>60</v>
      </c>
      <c r="I182" s="21">
        <f>'[2]COGs&amp;Expense'!I242</f>
        <v>-787108.82</v>
      </c>
      <c r="J182" s="21">
        <f>'[2]COGs&amp;Expense'!J242</f>
        <v>-2424042.7799999998</v>
      </c>
      <c r="K182" s="21">
        <f>'[2]COGs&amp;Expense'!K242</f>
        <v>-1026201.1</v>
      </c>
      <c r="L182" s="21">
        <f>'[2]COGs&amp;Expense'!L242</f>
        <v>-2576004.1991833667</v>
      </c>
      <c r="M182" s="21">
        <f>'[2]COGs&amp;Expense'!AJ242</f>
        <v>-367901.29880939011</v>
      </c>
      <c r="N182" s="21">
        <f>SUM('[2]COGs&amp;Expense'!DD242:DE242)</f>
        <v>-267298.40000000002</v>
      </c>
      <c r="O182" s="112">
        <f>P182-M182-N182</f>
        <v>-1846339.2628335678</v>
      </c>
      <c r="P182" s="112">
        <f>'[2]COGs&amp;Expense'!M242</f>
        <v>-2481538.9616429578</v>
      </c>
      <c r="Q182" s="112">
        <f>'[2]COGs&amp;Expense'!N242</f>
        <v>-2694158.9429156063</v>
      </c>
      <c r="R182" s="112">
        <f>'[2]COGs&amp;Expense'!O242</f>
        <v>-3217187.4957967037</v>
      </c>
      <c r="S182" s="112">
        <f>'[2]COGs&amp;Expense'!P242</f>
        <v>-3584868.138884841</v>
      </c>
      <c r="T182" s="112">
        <f>'[2]COGs&amp;Expense'!Q242</f>
        <v>-3393762.343975367</v>
      </c>
      <c r="V182" s="114">
        <f>IFERROR(J182/I182-1,"na")</f>
        <v>2.0796793510711771</v>
      </c>
      <c r="W182" s="114">
        <f>IFERROR(K182/J182-1,"na")</f>
        <v>-0.57665718259312237</v>
      </c>
      <c r="X182" s="114">
        <f>IFERROR(L182/K182-1,"na")</f>
        <v>1.5102333248165167</v>
      </c>
      <c r="Y182" s="114">
        <f>IFERROR(P182/L182-1,"na")</f>
        <v>-3.6671228086645136E-2</v>
      </c>
    </row>
    <row r="183" spans="6:26">
      <c r="F183" s="115"/>
      <c r="G183" s="69" t="s">
        <v>91</v>
      </c>
      <c r="I183" s="83">
        <f>I182/I$139</f>
        <v>2.5072661301581391E-2</v>
      </c>
      <c r="J183" s="83">
        <f>J182/J$139</f>
        <v>4.6293107590124068E-2</v>
      </c>
      <c r="K183" s="83">
        <f>K182/K$139</f>
        <v>1.2503823012068057E-2</v>
      </c>
      <c r="L183" s="83">
        <f>L182/L$139</f>
        <v>2.6788450610781576E-2</v>
      </c>
      <c r="M183" s="83">
        <f t="shared" ref="M183:T183" si="71">M182/M$139</f>
        <v>1.6249012923443915E-2</v>
      </c>
      <c r="N183" s="83">
        <f>N182/N$139</f>
        <v>2.1421493577703975E-2</v>
      </c>
      <c r="O183" s="84">
        <f t="shared" si="71"/>
        <v>2.25930676063088E-2</v>
      </c>
      <c r="P183" s="84">
        <f t="shared" si="71"/>
        <v>2.1238597945632706E-2</v>
      </c>
      <c r="Q183" s="84">
        <f t="shared" si="71"/>
        <v>1.7288017327363014E-2</v>
      </c>
      <c r="R183" s="84">
        <f t="shared" si="71"/>
        <v>1.5576073424454169E-2</v>
      </c>
      <c r="S183" s="84">
        <f t="shared" si="71"/>
        <v>1.4762897404544294E-2</v>
      </c>
      <c r="T183" s="84">
        <f t="shared" si="71"/>
        <v>1.1536756712429545E-2</v>
      </c>
    </row>
    <row r="184" spans="6:26">
      <c r="O184" s="112"/>
      <c r="P184" s="112"/>
      <c r="Q184" s="112"/>
      <c r="R184" s="112"/>
      <c r="S184" s="112"/>
      <c r="T184" s="112"/>
      <c r="W184" s="112"/>
      <c r="X184" s="112"/>
      <c r="Y184" s="112"/>
      <c r="Z184" s="112"/>
    </row>
    <row r="185" spans="6:26">
      <c r="Q185" s="144"/>
      <c r="R185" s="144"/>
      <c r="S185" s="144"/>
      <c r="T185" s="144"/>
      <c r="W185" s="112"/>
      <c r="X185" s="112"/>
      <c r="Y185" s="112"/>
      <c r="Z185" s="112"/>
    </row>
    <row r="186" spans="6:26">
      <c r="F186" s="145"/>
      <c r="G186" s="145" t="s">
        <v>80</v>
      </c>
      <c r="Q186" s="112"/>
      <c r="R186" s="112"/>
      <c r="S186" s="112"/>
      <c r="T186" s="112"/>
    </row>
    <row r="187" spans="6:26" ht="26">
      <c r="F187" s="15"/>
      <c r="G187" s="6"/>
      <c r="H187" s="7"/>
      <c r="I187" s="109">
        <v>2018</v>
      </c>
      <c r="J187" s="109">
        <v>2019</v>
      </c>
      <c r="K187" s="109">
        <v>2020</v>
      </c>
      <c r="L187" s="109">
        <v>2021</v>
      </c>
      <c r="M187" s="98" t="s">
        <v>19</v>
      </c>
      <c r="N187" s="45" t="s">
        <v>20</v>
      </c>
      <c r="O187" s="99" t="s">
        <v>21</v>
      </c>
      <c r="P187" s="100">
        <v>2022</v>
      </c>
      <c r="Q187" s="100">
        <v>2023</v>
      </c>
      <c r="R187" s="100">
        <v>2024</v>
      </c>
      <c r="S187" s="100">
        <v>2025</v>
      </c>
      <c r="T187" s="100">
        <v>2026</v>
      </c>
      <c r="V187" s="8" t="s">
        <v>10</v>
      </c>
      <c r="W187" s="8" t="s">
        <v>11</v>
      </c>
      <c r="X187" s="8" t="s">
        <v>12</v>
      </c>
      <c r="Y187" s="8" t="s">
        <v>22</v>
      </c>
    </row>
    <row r="188" spans="6:26">
      <c r="F188" s="15"/>
      <c r="G188" s="15"/>
      <c r="H188" s="16"/>
      <c r="I188" s="10"/>
      <c r="J188" s="10"/>
      <c r="K188" s="10"/>
      <c r="L188" s="10"/>
      <c r="M188" s="10"/>
      <c r="N188" s="50"/>
      <c r="O188" s="11"/>
      <c r="P188" s="11"/>
      <c r="Q188" s="11"/>
      <c r="R188" s="11"/>
      <c r="S188" s="11"/>
      <c r="T188" s="11"/>
      <c r="V188" s="110"/>
      <c r="W188" s="110"/>
      <c r="X188" s="110"/>
      <c r="Y188" s="110"/>
    </row>
    <row r="189" spans="6:26">
      <c r="F189" s="15"/>
      <c r="G189" s="15"/>
      <c r="H189" s="9"/>
      <c r="I189" s="10" t="s">
        <v>24</v>
      </c>
      <c r="J189" s="10" t="s">
        <v>24</v>
      </c>
      <c r="K189" s="10" t="s">
        <v>24</v>
      </c>
      <c r="L189" s="10" t="s">
        <v>24</v>
      </c>
      <c r="M189" s="10" t="s">
        <v>24</v>
      </c>
      <c r="N189" s="50" t="s">
        <v>24</v>
      </c>
      <c r="O189" s="11" t="s">
        <v>24</v>
      </c>
      <c r="P189" s="11" t="s">
        <v>24</v>
      </c>
      <c r="Q189" s="11" t="s">
        <v>24</v>
      </c>
      <c r="R189" s="11" t="s">
        <v>24</v>
      </c>
      <c r="S189" s="11" t="s">
        <v>24</v>
      </c>
      <c r="T189" s="11" t="s">
        <v>24</v>
      </c>
    </row>
    <row r="190" spans="6:26">
      <c r="F190" s="15"/>
      <c r="G190" s="15"/>
      <c r="H190" s="9"/>
      <c r="I190" s="10" t="s">
        <v>14</v>
      </c>
      <c r="J190" s="10" t="s">
        <v>14</v>
      </c>
      <c r="K190" s="10" t="s">
        <v>14</v>
      </c>
      <c r="L190" s="10" t="s">
        <v>14</v>
      </c>
      <c r="M190" s="50" t="s">
        <v>15</v>
      </c>
      <c r="N190" s="50" t="s">
        <v>25</v>
      </c>
      <c r="O190" s="11" t="s">
        <v>16</v>
      </c>
      <c r="P190" s="11" t="s">
        <v>16</v>
      </c>
      <c r="Q190" s="11" t="s">
        <v>16</v>
      </c>
      <c r="R190" s="11" t="s">
        <v>16</v>
      </c>
      <c r="S190" s="11" t="s">
        <v>16</v>
      </c>
      <c r="T190" s="11" t="s">
        <v>16</v>
      </c>
    </row>
    <row r="191" spans="6:26">
      <c r="F191" s="15"/>
      <c r="G191" s="22"/>
      <c r="H191" s="9"/>
      <c r="I191" s="10"/>
      <c r="J191" s="10"/>
      <c r="K191" s="10"/>
      <c r="L191" s="10"/>
      <c r="M191" s="10"/>
      <c r="N191" s="10"/>
      <c r="O191" s="11"/>
      <c r="P191" s="11"/>
      <c r="Q191" s="11"/>
      <c r="R191" s="11"/>
      <c r="S191" s="11"/>
      <c r="T191" s="11"/>
    </row>
    <row r="192" spans="6:26">
      <c r="F192" s="111"/>
      <c r="G192" s="125" t="s">
        <v>93</v>
      </c>
      <c r="I192" s="21">
        <f>'[2]COGs&amp;Expense'!I256+'[2]COGs&amp;Expense'!I289</f>
        <v>-19767426.987833299</v>
      </c>
      <c r="J192" s="21">
        <f>'[2]COGs&amp;Expense'!J256+'[2]COGs&amp;Expense'!J289</f>
        <v>-38452778.770765498</v>
      </c>
      <c r="K192" s="21">
        <f>'[2]COGs&amp;Expense'!K256+'[2]COGs&amp;Expense'!K289</f>
        <v>-78374113.9806128</v>
      </c>
      <c r="L192" s="21">
        <f>'[2]COGs&amp;Expense'!L256+'[2]COGs&amp;Expense'!L289</f>
        <v>-437671999.99999982</v>
      </c>
      <c r="M192" s="21">
        <f>'[2]COGs&amp;Expense'!AJ256+'[2]COGs&amp;Expense'!AJ289</f>
        <v>-90507000</v>
      </c>
      <c r="N192" s="21">
        <f>SUM('[2]COGs&amp;Expense'!DD256:DE256,'[2]COGs&amp;Expense'!DD289:DE289)</f>
        <v>-59846847.041401505</v>
      </c>
      <c r="O192" s="112">
        <f>P192-M192-N192</f>
        <v>-173968225.41444731</v>
      </c>
      <c r="P192" s="112">
        <f>'[2]COGs&amp;Expense'!M256+'[2]COGs&amp;Expense'!M289</f>
        <v>-324322072.45584881</v>
      </c>
      <c r="Q192" s="112">
        <f>'[2]COGs&amp;Expense'!N256+'[2]COGs&amp;Expense'!N289</f>
        <v>-279195925.70133877</v>
      </c>
      <c r="R192" s="112">
        <f>'[2]COGs&amp;Expense'!O256+'[2]COGs&amp;Expense'!O289</f>
        <v>-268262963.87599868</v>
      </c>
      <c r="S192" s="112">
        <f>'[2]COGs&amp;Expense'!P256+'[2]COGs&amp;Expense'!P289</f>
        <v>-272596594.79486758</v>
      </c>
      <c r="T192" s="112">
        <f>'[2]COGs&amp;Expense'!Q256+'[2]COGs&amp;Expense'!Q289</f>
        <v>-316673229.83984601</v>
      </c>
      <c r="V192" s="114">
        <f>IFERROR(J192/I192-1,"na")</f>
        <v>0.94525968374300273</v>
      </c>
      <c r="W192" s="114">
        <f>IFERROR(K192/J192-1,"na")</f>
        <v>1.0381911655289344</v>
      </c>
      <c r="X192" s="114">
        <f>IFERROR(L192/K192-1,"na")</f>
        <v>4.5843948693093433</v>
      </c>
      <c r="Y192" s="114">
        <f>IFERROR(P192/L192-1,"na")</f>
        <v>-0.25898373106835959</v>
      </c>
    </row>
    <row r="193" spans="2:26">
      <c r="F193" s="115"/>
      <c r="G193" s="69" t="s">
        <v>94</v>
      </c>
      <c r="I193" s="83">
        <f>I192/I$143</f>
        <v>0.53878076153060594</v>
      </c>
      <c r="J193" s="83">
        <f>J192/J$143</f>
        <v>0.664123468487402</v>
      </c>
      <c r="K193" s="83">
        <f>K192/K$143</f>
        <v>0.64789002496410975</v>
      </c>
      <c r="L193" s="83">
        <f>L192/L$143</f>
        <v>0.90943688620597651</v>
      </c>
      <c r="M193" s="83">
        <f t="shared" ref="M193:T193" si="72">M192/M$143</f>
        <v>0.89884548382133522</v>
      </c>
      <c r="N193" s="83">
        <f>N192/N$143</f>
        <v>0.93823643106102428</v>
      </c>
      <c r="O193" s="84">
        <f t="shared" si="72"/>
        <v>0.90822502585827825</v>
      </c>
      <c r="P193" s="84">
        <f t="shared" si="72"/>
        <v>0.91094918771400957</v>
      </c>
      <c r="Q193" s="122">
        <f t="shared" si="72"/>
        <v>0.87951493790647561</v>
      </c>
      <c r="R193" s="122">
        <f t="shared" si="72"/>
        <v>0.83349942110356845</v>
      </c>
      <c r="S193" s="122">
        <f t="shared" si="72"/>
        <v>0.81499651454337352</v>
      </c>
      <c r="T193" s="122">
        <f t="shared" si="72"/>
        <v>0.82824323887644269</v>
      </c>
    </row>
    <row r="194" spans="2:26">
      <c r="F194" s="111"/>
      <c r="G194" s="132" t="s">
        <v>95</v>
      </c>
      <c r="I194" s="21">
        <f>'[2]COGs&amp;Expense'!I262</f>
        <v>-4205302.5874786004</v>
      </c>
      <c r="J194" s="21">
        <f>'[2]COGs&amp;Expense'!J262</f>
        <v>-6323694.3099999996</v>
      </c>
      <c r="K194" s="21">
        <f>'[2]COGs&amp;Expense'!K262</f>
        <v>-8240694.5099999998</v>
      </c>
      <c r="L194" s="21">
        <f>'[2]COGs&amp;Expense'!L262</f>
        <v>-12414173.9981848</v>
      </c>
      <c r="M194" s="21">
        <f>'[2]COGs&amp;Expense'!AJ262</f>
        <v>-3222764.3502188721</v>
      </c>
      <c r="N194" s="21">
        <f>SUM('[2]COGs&amp;Expense'!DD262:DE262)</f>
        <v>-1336492</v>
      </c>
      <c r="O194" s="112">
        <f>P194-M194-N194</f>
        <v>-6429420.6797312554</v>
      </c>
      <c r="P194" s="112">
        <f>'[2]COGs&amp;Expense'!M262</f>
        <v>-10988677.029950127</v>
      </c>
      <c r="Q194" s="112">
        <f>'[2]COGs&amp;Expense'!N262</f>
        <v>-15259245.745117351</v>
      </c>
      <c r="R194" s="112">
        <f>'[2]COGs&amp;Expense'!O262</f>
        <v>-26432177.250090264</v>
      </c>
      <c r="S194" s="112">
        <f>'[2]COGs&amp;Expense'!P262</f>
        <v>-27614002.668840792</v>
      </c>
      <c r="T194" s="112">
        <f>'[2]COGs&amp;Expense'!Q262</f>
        <v>-27536802.594769221</v>
      </c>
      <c r="V194" s="114">
        <f>IFERROR(J194/I194-1,"na")</f>
        <v>0.50374299552877999</v>
      </c>
      <c r="W194" s="114">
        <f>IFERROR(K194/J194-1,"na")</f>
        <v>0.30314561489295011</v>
      </c>
      <c r="X194" s="114">
        <f>IFERROR(L194/K194-1,"na")</f>
        <v>0.50644754311912976</v>
      </c>
      <c r="Y194" s="114">
        <f>IFERROR(P194/L194-1,"na")</f>
        <v>-0.11482817692446623</v>
      </c>
    </row>
    <row r="195" spans="2:26">
      <c r="F195" s="115"/>
      <c r="G195" s="69" t="s">
        <v>94</v>
      </c>
      <c r="I195" s="83">
        <f>I194/I$143</f>
        <v>0.11461967872414004</v>
      </c>
      <c r="J195" s="83">
        <f>J194/J$143</f>
        <v>0.10921743325359273</v>
      </c>
      <c r="K195" s="83">
        <f>K194/K$143</f>
        <v>6.8122795916087955E-2</v>
      </c>
      <c r="L195" s="83">
        <f>L194/L$143</f>
        <v>2.5795362156428529E-2</v>
      </c>
      <c r="M195" s="83">
        <f t="shared" ref="M195:S195" si="73">M194/M$143</f>
        <v>3.200600154258381E-2</v>
      </c>
      <c r="N195" s="83">
        <f>N194/N$143</f>
        <v>2.0952573881697432E-2</v>
      </c>
      <c r="O195" s="84">
        <f t="shared" si="73"/>
        <v>3.3565674129235182E-2</v>
      </c>
      <c r="P195" s="84">
        <f t="shared" si="73"/>
        <v>3.0864770746824144E-2</v>
      </c>
      <c r="Q195" s="122">
        <f t="shared" si="73"/>
        <v>4.8069235037380011E-2</v>
      </c>
      <c r="R195" s="122">
        <f t="shared" si="73"/>
        <v>8.2125404558792567E-2</v>
      </c>
      <c r="S195" s="122">
        <f t="shared" si="73"/>
        <v>8.255905010344021E-2</v>
      </c>
      <c r="T195" s="122">
        <f>T194/T$143</f>
        <v>7.2021151206647205E-2</v>
      </c>
    </row>
    <row r="196" spans="2:26">
      <c r="F196" s="18"/>
      <c r="G196" s="132" t="s">
        <v>96</v>
      </c>
      <c r="I196" s="21">
        <f>'[2]COGs&amp;Expense'!I274+'[2]COGs&amp;Expense'!I284+'[2]COGs&amp;Expense'!I279</f>
        <v>-3393194.6385603254</v>
      </c>
      <c r="J196" s="21">
        <f>'[2]COGs&amp;Expense'!J274+'[2]COGs&amp;Expense'!J284+'[2]COGs&amp;Expense'!J279</f>
        <v>-8041445.3392611872</v>
      </c>
      <c r="K196" s="21">
        <f>'[2]COGs&amp;Expense'!K274+'[2]COGs&amp;Expense'!K284+'[2]COGs&amp;Expense'!K279</f>
        <v>-10418750.170868549</v>
      </c>
      <c r="L196" s="21">
        <f>'[2]COGs&amp;Expense'!L274+'[2]COGs&amp;Expense'!L284+'[2]COGs&amp;Expense'!L279</f>
        <v>-12441000</v>
      </c>
      <c r="M196" s="21">
        <f>'[2]COGs&amp;Expense'!AJ274+'[2]COGs&amp;Expense'!AJ284+'[2]COGs&amp;Expense'!AJ279+1000</f>
        <v>-4364300.7060081884</v>
      </c>
      <c r="N196" s="21">
        <f>SUM('[2]COGs&amp;Expense'!DD274:DE274,'[2]COGs&amp;Expense'!DD279:DE279,'[2]COGs&amp;Expense'!DD284:DE284)</f>
        <v>-2068594.9946719254</v>
      </c>
      <c r="O196" s="112">
        <f>P196-M196-N196</f>
        <v>-7714900.9251113739</v>
      </c>
      <c r="P196" s="112">
        <f>'[2]COGs&amp;Expense'!M274+'[2]COGs&amp;Expense'!M284+'[2]COGs&amp;Expense'!M279</f>
        <v>-14147796.625791488</v>
      </c>
      <c r="Q196" s="112">
        <f>'[2]COGs&amp;Expense'!N274+'[2]COGs&amp;Expense'!N284+'[2]COGs&amp;Expense'!N279</f>
        <v>-16631301.565198852</v>
      </c>
      <c r="R196" s="112">
        <f>'[2]COGs&amp;Expense'!O274+'[2]COGs&amp;Expense'!O284+'[2]COGs&amp;Expense'!O279</f>
        <v>-20107688.225454304</v>
      </c>
      <c r="S196" s="112">
        <f>'[2]COGs&amp;Expense'!P274+'[2]COGs&amp;Expense'!P284+'[2]COGs&amp;Expense'!P279</f>
        <v>-25097333.522249963</v>
      </c>
      <c r="T196" s="112">
        <f>'[2]COGs&amp;Expense'!Q274+'[2]COGs&amp;Expense'!Q284+'[2]COGs&amp;Expense'!Q279</f>
        <v>-28357674.494466055</v>
      </c>
      <c r="V196" s="114">
        <f>IFERROR(J196/I196-1,"na")</f>
        <v>1.3698744681127502</v>
      </c>
      <c r="W196" s="114">
        <f>IFERROR(K196/J196-1,"na")</f>
        <v>0.29563153529136321</v>
      </c>
      <c r="X196" s="114">
        <f>IFERROR(L196/K196-1,"na")</f>
        <v>0.1940971609805735</v>
      </c>
      <c r="Y196" s="114">
        <f>IFERROR(P196/L196-1,"na")</f>
        <v>0.13719127287127142</v>
      </c>
    </row>
    <row r="197" spans="2:26">
      <c r="F197" s="115"/>
      <c r="G197" s="69" t="s">
        <v>94</v>
      </c>
      <c r="I197" s="83">
        <f>I196/I$143</f>
        <v>9.2484873853857522E-2</v>
      </c>
      <c r="J197" s="83">
        <f>J196/J$143</f>
        <v>0.13888495815085866</v>
      </c>
      <c r="K197" s="83">
        <f>K196/K$143</f>
        <v>8.6127982384191643E-2</v>
      </c>
      <c r="L197" s="83">
        <f>L196/L$143</f>
        <v>2.5851103797566576E-2</v>
      </c>
      <c r="M197" s="83">
        <f t="shared" ref="M197:T197" si="74">M196/M$143</f>
        <v>4.334285723351481E-2</v>
      </c>
      <c r="N197" s="83">
        <f>N196/N$143</f>
        <v>3.2429965504599374E-2</v>
      </c>
      <c r="O197" s="84">
        <f t="shared" si="74"/>
        <v>4.0276700388882869E-2</v>
      </c>
      <c r="P197" s="84">
        <f t="shared" si="74"/>
        <v>3.9738041097903513E-2</v>
      </c>
      <c r="Q197" s="122">
        <f t="shared" si="74"/>
        <v>5.2391445636878788E-2</v>
      </c>
      <c r="R197" s="122">
        <f t="shared" si="74"/>
        <v>6.2475066455294194E-2</v>
      </c>
      <c r="S197" s="122">
        <f t="shared" si="74"/>
        <v>7.5034830718844328E-2</v>
      </c>
      <c r="T197" s="122">
        <f t="shared" si="74"/>
        <v>7.4168101238550457E-2</v>
      </c>
    </row>
    <row r="198" spans="2:26">
      <c r="F198" s="111"/>
      <c r="G198" s="132" t="s">
        <v>97</v>
      </c>
      <c r="I198" s="21">
        <f>'[2]COGs&amp;Expense'!I268</f>
        <v>-6862719.0199999996</v>
      </c>
      <c r="J198" s="21">
        <f>'[2]COGs&amp;Expense'!J268</f>
        <v>-1497809</v>
      </c>
      <c r="K198" s="21">
        <f>'[2]COGs&amp;Expense'!K268</f>
        <v>-17242033.75</v>
      </c>
      <c r="L198" s="21">
        <f>'[2]COGs&amp;Expense'!L268</f>
        <v>-12148022.504478849</v>
      </c>
      <c r="M198" s="21">
        <f>'[2]COGs&amp;Expense'!AJ268</f>
        <v>-1824932.0064889863</v>
      </c>
      <c r="N198" s="21">
        <f>SUM('[2]COGs&amp;Expense'!DD294:DE294)</f>
        <v>-534596.80000000005</v>
      </c>
      <c r="O198" s="112">
        <f>P198-M198-N198</f>
        <v>-329579.40195968817</v>
      </c>
      <c r="P198" s="112">
        <f>'[2]COGs&amp;Expense'!M268</f>
        <v>-2689108.2084486745</v>
      </c>
      <c r="Q198" s="112">
        <f>'[2]COGs&amp;Expense'!N268</f>
        <v>-1672789.7886461732</v>
      </c>
      <c r="R198" s="112">
        <f>'[2]COGs&amp;Expense'!O268</f>
        <v>-1762145.1500060179</v>
      </c>
      <c r="S198" s="112">
        <f>'[2]COGs&amp;Expense'!P268</f>
        <v>-2209120.2135072635</v>
      </c>
      <c r="T198" s="112">
        <f>'[2]COGs&amp;Expense'!Q268</f>
        <v>-2753680.259476922</v>
      </c>
      <c r="V198" s="114">
        <f>IFERROR(J198/I198-1,"na")</f>
        <v>-0.78174700207965087</v>
      </c>
      <c r="W198" s="114">
        <f>IFERROR(K198/J198-1,"na")</f>
        <v>10.511503636311438</v>
      </c>
      <c r="X198" s="114">
        <f>IFERROR(L198/K198-1,"na")</f>
        <v>-0.29544143802184297</v>
      </c>
      <c r="Y198" s="114">
        <f>IFERROR(P198/L198-1,"na")</f>
        <v>-0.77863819338026186</v>
      </c>
    </row>
    <row r="199" spans="2:26">
      <c r="F199" s="115"/>
      <c r="G199" s="69" t="s">
        <v>94</v>
      </c>
      <c r="I199" s="83">
        <f>I198/I$143</f>
        <v>0.18705019029750092</v>
      </c>
      <c r="J199" s="83">
        <f>J198/J$143</f>
        <v>2.5868874500375789E-2</v>
      </c>
      <c r="K199" s="83">
        <f>K198/K$143</f>
        <v>0.14253356254187255</v>
      </c>
      <c r="L199" s="83">
        <f>L198/L$143</f>
        <v>2.5242327039503049E-2</v>
      </c>
      <c r="M199" s="83">
        <f t="shared" ref="M199:T199" si="75">M198/M$143</f>
        <v>1.8123812437862628E-2</v>
      </c>
      <c r="N199" s="83">
        <f>N198/N$143</f>
        <v>8.3810295526789737E-3</v>
      </c>
      <c r="O199" s="84">
        <f t="shared" si="75"/>
        <v>1.7206145556413512E-3</v>
      </c>
      <c r="P199" s="84">
        <f t="shared" si="75"/>
        <v>7.5531120025599686E-3</v>
      </c>
      <c r="Q199" s="84">
        <f t="shared" si="75"/>
        <v>5.2695740577014833E-3</v>
      </c>
      <c r="R199" s="84">
        <f t="shared" si="75"/>
        <v>5.4750269705861722E-3</v>
      </c>
      <c r="S199" s="84">
        <f t="shared" si="75"/>
        <v>6.6047240082752175E-3</v>
      </c>
      <c r="T199" s="84">
        <f t="shared" si="75"/>
        <v>7.2021151206647198E-3</v>
      </c>
    </row>
    <row r="200" spans="2:26">
      <c r="F200" s="111"/>
      <c r="G200" s="125" t="s">
        <v>60</v>
      </c>
      <c r="I200" s="21">
        <f>'[2]COGs&amp;Expense'!I294</f>
        <v>-2460541.6800000002</v>
      </c>
      <c r="J200" s="21">
        <f>'[2]COGs&amp;Expense'!J294</f>
        <v>-3584317.67</v>
      </c>
      <c r="K200" s="21">
        <f>'[2]COGs&amp;Expense'!K294</f>
        <v>-6692644.4199999999</v>
      </c>
      <c r="L200" s="21">
        <f>'[2]COGs&amp;Expense'!L294</f>
        <v>-6580849.5610678475</v>
      </c>
      <c r="M200" s="21">
        <f>'[2]COGs&amp;Expense'!AJ294</f>
        <v>-772504.18368305604</v>
      </c>
      <c r="N200" s="21">
        <f>SUM('[2]COGs&amp;Expense'!DD270:DE270)</f>
        <v>-2</v>
      </c>
      <c r="O200" s="112">
        <f>P200-M200-N200</f>
        <v>-3106363.0718925023</v>
      </c>
      <c r="P200" s="112">
        <f>'[2]COGs&amp;Expense'!M294</f>
        <v>-3878869.2555755582</v>
      </c>
      <c r="Q200" s="112">
        <f>'[2]COGs&amp;Expense'!N294</f>
        <v>-4683811.4082092848</v>
      </c>
      <c r="R200" s="112">
        <f>'[2]COGs&amp;Expense'!O294</f>
        <v>-5286435.4500180529</v>
      </c>
      <c r="S200" s="112">
        <f>'[2]COGs&amp;Expense'!P294</f>
        <v>-6958728.6725478806</v>
      </c>
      <c r="T200" s="112">
        <f>'[2]COGs&amp;Expense'!Q294</f>
        <v>-7021884.6616661511</v>
      </c>
      <c r="V200" s="114">
        <f>IFERROR(J200/I200-1,"na")</f>
        <v>0.45671894084720388</v>
      </c>
      <c r="W200" s="114">
        <f>IFERROR(K200/J200-1,"na")</f>
        <v>0.86720180413026848</v>
      </c>
      <c r="X200" s="114">
        <f>IFERROR(L200/K200-1,"na")</f>
        <v>-1.6704138441610561E-2</v>
      </c>
      <c r="Y200" s="114">
        <f>IFERROR(P200/L200-1,"na")</f>
        <v>-0.41058229342866948</v>
      </c>
    </row>
    <row r="201" spans="2:26">
      <c r="F201" s="115"/>
      <c r="G201" s="69" t="s">
        <v>94</v>
      </c>
      <c r="I201" s="83">
        <f>I200/I$143</f>
        <v>6.7064495593895476E-2</v>
      </c>
      <c r="J201" s="83">
        <f>J200/J$143</f>
        <v>6.1905265607770661E-2</v>
      </c>
      <c r="K201" s="83">
        <f>K200/K$143</f>
        <v>5.5325634193737983E-2</v>
      </c>
      <c r="L201" s="83">
        <f>L200/L$143</f>
        <v>1.3674320800525309E-2</v>
      </c>
      <c r="M201" s="83">
        <f t="shared" ref="M201:T201" si="76">M200/M$143</f>
        <v>7.6719137385683105E-3</v>
      </c>
      <c r="N201" s="83">
        <f>N200/N$143</f>
        <v>3.1354581818218786E-8</v>
      </c>
      <c r="O201" s="84">
        <f t="shared" si="76"/>
        <v>1.6217195264098348E-2</v>
      </c>
      <c r="P201" s="84">
        <f t="shared" si="76"/>
        <v>1.0894888438702925E-2</v>
      </c>
      <c r="Q201" s="84">
        <f t="shared" si="76"/>
        <v>1.4754807361564152E-2</v>
      </c>
      <c r="R201" s="84">
        <f t="shared" si="76"/>
        <v>1.6425080911758514E-2</v>
      </c>
      <c r="S201" s="84">
        <f t="shared" si="76"/>
        <v>2.0804880626066936E-2</v>
      </c>
      <c r="T201" s="84">
        <f t="shared" si="76"/>
        <v>1.8365393557695037E-2</v>
      </c>
    </row>
    <row r="202" spans="2:26">
      <c r="L202" s="112"/>
      <c r="O202" s="112"/>
      <c r="P202" s="112"/>
      <c r="Q202" s="112"/>
      <c r="R202" s="112"/>
      <c r="S202" s="112"/>
      <c r="T202" s="112"/>
      <c r="W202" s="112"/>
      <c r="X202" s="112"/>
      <c r="Y202" s="112"/>
      <c r="Z202" s="112"/>
    </row>
    <row r="203" spans="2:26">
      <c r="O203" s="112"/>
      <c r="P203" s="112"/>
      <c r="Q203" s="112"/>
      <c r="R203" s="112"/>
      <c r="S203" s="112"/>
      <c r="T203" s="112"/>
      <c r="W203" s="112"/>
      <c r="X203" s="112"/>
      <c r="Y203" s="112"/>
      <c r="Z203" s="112"/>
    </row>
    <row r="204" spans="2:26">
      <c r="O204" s="112"/>
      <c r="P204" s="112"/>
      <c r="Q204" s="112"/>
      <c r="R204" s="112"/>
      <c r="S204" s="112"/>
      <c r="T204" s="112"/>
      <c r="W204" s="112"/>
      <c r="X204" s="112"/>
      <c r="Y204" s="112"/>
      <c r="Z204" s="112"/>
    </row>
    <row r="205" spans="2:26">
      <c r="O205" s="112"/>
      <c r="P205" s="112"/>
      <c r="Q205" s="112"/>
      <c r="R205" s="112"/>
      <c r="S205" s="112"/>
      <c r="T205" s="112"/>
      <c r="W205" s="112"/>
      <c r="X205" s="112"/>
      <c r="Y205" s="112"/>
      <c r="Z205" s="112"/>
    </row>
    <row r="206" spans="2:26" s="29" customFormat="1">
      <c r="B206" s="30"/>
      <c r="C206" s="30"/>
      <c r="D206" s="30"/>
      <c r="E206" s="30"/>
      <c r="F206" s="31"/>
      <c r="G206" s="31" t="s">
        <v>98</v>
      </c>
      <c r="H206" s="32"/>
      <c r="O206" s="33"/>
      <c r="P206" s="33"/>
      <c r="Q206" s="33"/>
      <c r="R206" s="33"/>
      <c r="S206" s="33"/>
      <c r="W206" s="34"/>
      <c r="X206" s="34"/>
      <c r="Y206" s="34"/>
    </row>
    <row r="208" spans="2:26" ht="26">
      <c r="F208" s="15"/>
      <c r="G208" s="6"/>
      <c r="H208" s="7"/>
      <c r="I208" s="109">
        <v>2018</v>
      </c>
      <c r="J208" s="109">
        <v>2019</v>
      </c>
      <c r="K208" s="109">
        <v>2020</v>
      </c>
      <c r="L208" s="109">
        <v>2021</v>
      </c>
      <c r="M208" s="98" t="s">
        <v>19</v>
      </c>
      <c r="N208" s="45" t="s">
        <v>20</v>
      </c>
      <c r="O208" s="99" t="s">
        <v>21</v>
      </c>
      <c r="P208" s="100">
        <v>2022</v>
      </c>
      <c r="Q208" s="100">
        <v>2023</v>
      </c>
      <c r="R208" s="100">
        <v>2024</v>
      </c>
      <c r="S208" s="100">
        <v>2025</v>
      </c>
      <c r="T208" s="100">
        <v>2026</v>
      </c>
      <c r="V208" s="8" t="s">
        <v>10</v>
      </c>
      <c r="W208" s="8" t="s">
        <v>11</v>
      </c>
      <c r="X208" s="8" t="s">
        <v>12</v>
      </c>
      <c r="Y208" s="8" t="s">
        <v>22</v>
      </c>
    </row>
    <row r="209" spans="6:25">
      <c r="F209" s="15"/>
      <c r="G209" s="15"/>
      <c r="H209" s="16"/>
      <c r="I209" s="10"/>
      <c r="J209" s="10"/>
      <c r="K209" s="10"/>
      <c r="L209" s="10"/>
      <c r="M209" s="10"/>
      <c r="N209" s="50"/>
      <c r="O209" s="11"/>
      <c r="P209" s="11"/>
      <c r="Q209" s="11"/>
      <c r="R209" s="11"/>
      <c r="S209" s="11"/>
      <c r="T209" s="11"/>
      <c r="V209" s="110"/>
      <c r="W209" s="110"/>
      <c r="X209" s="110"/>
      <c r="Y209" s="110"/>
    </row>
    <row r="210" spans="6:25">
      <c r="F210" s="15"/>
      <c r="G210" s="15"/>
      <c r="H210" s="9"/>
      <c r="I210" s="10" t="s">
        <v>24</v>
      </c>
      <c r="J210" s="10" t="s">
        <v>24</v>
      </c>
      <c r="K210" s="10" t="s">
        <v>24</v>
      </c>
      <c r="L210" s="10" t="s">
        <v>24</v>
      </c>
      <c r="M210" s="10" t="s">
        <v>24</v>
      </c>
      <c r="N210" s="50" t="s">
        <v>24</v>
      </c>
      <c r="O210" s="11" t="s">
        <v>24</v>
      </c>
      <c r="P210" s="11" t="s">
        <v>24</v>
      </c>
      <c r="Q210" s="11" t="s">
        <v>24</v>
      </c>
      <c r="R210" s="11" t="s">
        <v>24</v>
      </c>
      <c r="S210" s="11" t="s">
        <v>24</v>
      </c>
      <c r="T210" s="11" t="s">
        <v>24</v>
      </c>
    </row>
    <row r="211" spans="6:25">
      <c r="F211" s="15"/>
      <c r="G211" s="15"/>
      <c r="H211" s="9"/>
      <c r="I211" s="10" t="s">
        <v>14</v>
      </c>
      <c r="J211" s="10" t="s">
        <v>14</v>
      </c>
      <c r="K211" s="10" t="s">
        <v>14</v>
      </c>
      <c r="L211" s="10" t="s">
        <v>14</v>
      </c>
      <c r="M211" s="50" t="s">
        <v>15</v>
      </c>
      <c r="N211" s="50" t="s">
        <v>25</v>
      </c>
      <c r="O211" s="11" t="s">
        <v>16</v>
      </c>
      <c r="P211" s="11" t="s">
        <v>16</v>
      </c>
      <c r="Q211" s="11" t="s">
        <v>16</v>
      </c>
      <c r="R211" s="11" t="s">
        <v>16</v>
      </c>
      <c r="S211" s="11" t="s">
        <v>16</v>
      </c>
      <c r="T211" s="11" t="s">
        <v>16</v>
      </c>
    </row>
    <row r="212" spans="6:25">
      <c r="F212" s="15"/>
      <c r="G212" s="15"/>
      <c r="H212" s="9"/>
      <c r="I212" s="10"/>
      <c r="J212" s="10"/>
      <c r="K212" s="10"/>
      <c r="L212" s="10"/>
      <c r="M212" s="10"/>
      <c r="N212" s="10"/>
      <c r="O212" s="11"/>
      <c r="P212" s="11"/>
      <c r="Q212" s="11"/>
      <c r="R212" s="11"/>
      <c r="S212" s="11"/>
      <c r="T212" s="11"/>
    </row>
    <row r="213" spans="6:25">
      <c r="F213" s="157"/>
      <c r="G213" s="111" t="s">
        <v>99</v>
      </c>
      <c r="I213" s="21">
        <f>'[2]COGs&amp;Expense'!I312</f>
        <v>-412000</v>
      </c>
      <c r="J213" s="21">
        <f>'[2]COGs&amp;Expense'!J312</f>
        <v>3000</v>
      </c>
      <c r="K213" s="21">
        <f>'[2]COGs&amp;Expense'!K312</f>
        <v>-25000</v>
      </c>
      <c r="L213" s="21">
        <f>'[2]COGs&amp;Expense'!L312</f>
        <v>90000</v>
      </c>
      <c r="M213" s="21">
        <f>'[2]COGs&amp;Expense'!AJ312</f>
        <v>448000</v>
      </c>
      <c r="N213" s="21">
        <f>SUM('[2]COGs&amp;Expense'!DD312:DE312)</f>
        <v>0</v>
      </c>
      <c r="O213" s="112">
        <f>P213-M213-N213</f>
        <v>0</v>
      </c>
      <c r="P213" s="112">
        <f>'[2]COGs&amp;Expense'!M312</f>
        <v>448000</v>
      </c>
      <c r="Q213" s="112">
        <f>'[2]COGs&amp;Expense'!N312</f>
        <v>0</v>
      </c>
      <c r="R213" s="112">
        <f>'[2]COGs&amp;Expense'!O312</f>
        <v>0</v>
      </c>
      <c r="S213" s="112">
        <f>'[2]COGs&amp;Expense'!P312</f>
        <v>0</v>
      </c>
      <c r="T213" s="112">
        <f>'[2]COGs&amp;Expense'!Q312</f>
        <v>0</v>
      </c>
      <c r="V213" s="114">
        <f>IFERROR(J213/I213-1,"na")</f>
        <v>-1.0072815533980584</v>
      </c>
      <c r="W213" s="114">
        <f>IFERROR(K213/J213-1,"na")</f>
        <v>-9.3333333333333339</v>
      </c>
      <c r="X213" s="114">
        <f>IFERROR(L213/K213-1,"na")</f>
        <v>-4.5999999999999996</v>
      </c>
      <c r="Y213" s="114">
        <f>IFERROR(P213/L213-1,"na")</f>
        <v>3.9777777777777779</v>
      </c>
    </row>
    <row r="214" spans="6:25">
      <c r="F214" s="115"/>
      <c r="G214" s="115" t="s">
        <v>35</v>
      </c>
      <c r="I214" s="116">
        <f>I213/I$64</f>
        <v>-7.0474146900738983E-4</v>
      </c>
      <c r="J214" s="116">
        <f>J213/J$64</f>
        <v>2.3518547041210477E-6</v>
      </c>
      <c r="K214" s="83">
        <f>K213/K$64</f>
        <v>-1.1217990813897988E-5</v>
      </c>
      <c r="L214" s="83">
        <f>L213/L$64</f>
        <v>2.446523191109971E-5</v>
      </c>
      <c r="M214" s="83">
        <f t="shared" ref="M214:T214" si="77">M213/M$64</f>
        <v>4.5371361556075662E-4</v>
      </c>
      <c r="N214" s="83">
        <f>N213/N$64</f>
        <v>0</v>
      </c>
      <c r="O214" s="84">
        <f t="shared" si="77"/>
        <v>0</v>
      </c>
      <c r="P214" s="84">
        <f t="shared" si="77"/>
        <v>9.1984923657124993E-5</v>
      </c>
      <c r="Q214" s="122">
        <f t="shared" si="77"/>
        <v>0</v>
      </c>
      <c r="R214" s="122">
        <f t="shared" si="77"/>
        <v>0</v>
      </c>
      <c r="S214" s="122">
        <f t="shared" si="77"/>
        <v>0</v>
      </c>
      <c r="T214" s="122">
        <f t="shared" si="77"/>
        <v>0</v>
      </c>
    </row>
    <row r="215" spans="6:25">
      <c r="F215" s="157"/>
      <c r="G215" s="111" t="s">
        <v>100</v>
      </c>
      <c r="I215" s="21">
        <f>'[2]COGs&amp;Expense'!I314</f>
        <v>0</v>
      </c>
      <c r="J215" s="21">
        <f>'[2]COGs&amp;Expense'!J314</f>
        <v>-1292000</v>
      </c>
      <c r="K215" s="21">
        <f>'[2]COGs&amp;Expense'!K314</f>
        <v>1072000</v>
      </c>
      <c r="L215" s="21">
        <f>'[2]COGs&amp;Expense'!L314</f>
        <v>-434000</v>
      </c>
      <c r="M215" s="21">
        <f>'[2]COGs&amp;Expense'!AJ314</f>
        <v>0</v>
      </c>
      <c r="N215" s="21">
        <f>SUM('[2]COGs&amp;Expense'!DD314:DE314)</f>
        <v>0</v>
      </c>
      <c r="O215" s="112">
        <f>P215-M215-N215</f>
        <v>0</v>
      </c>
      <c r="P215" s="112">
        <f>'[2]COGs&amp;Expense'!M314</f>
        <v>0</v>
      </c>
      <c r="Q215" s="112">
        <f>'[2]COGs&amp;Expense'!N314</f>
        <v>0</v>
      </c>
      <c r="R215" s="112">
        <f>'[2]COGs&amp;Expense'!O314</f>
        <v>0</v>
      </c>
      <c r="S215" s="112">
        <f>'[2]COGs&amp;Expense'!P314</f>
        <v>0</v>
      </c>
      <c r="T215" s="112">
        <f>'[2]COGs&amp;Expense'!Q314</f>
        <v>0</v>
      </c>
      <c r="V215" s="114" t="str">
        <f>IFERROR(J215/I215-1,"na")</f>
        <v>na</v>
      </c>
      <c r="W215" s="114">
        <f>IFERROR(K215/J215-1,"na")</f>
        <v>-1.8297213622291022</v>
      </c>
      <c r="X215" s="114">
        <f>IFERROR(L215/K215-1,"na")</f>
        <v>-1.4048507462686568</v>
      </c>
      <c r="Y215" s="114">
        <f>IFERROR(P215/L215-1,"na")</f>
        <v>-1</v>
      </c>
    </row>
    <row r="216" spans="6:25">
      <c r="F216" s="115"/>
      <c r="G216" s="115" t="s">
        <v>35</v>
      </c>
      <c r="I216" s="116">
        <f>I215/I$64</f>
        <v>0</v>
      </c>
      <c r="J216" s="116">
        <f>J215/J$64</f>
        <v>-1.0128654259081312E-3</v>
      </c>
      <c r="K216" s="83">
        <f>K215/K$64</f>
        <v>4.8102744609994575E-4</v>
      </c>
      <c r="L216" s="83">
        <f>L215/L$64</f>
        <v>-1.1797678499352526E-4</v>
      </c>
      <c r="M216" s="83">
        <f t="shared" ref="M216:T216" si="78">M215/M$64</f>
        <v>0</v>
      </c>
      <c r="N216" s="83">
        <f>N215/N$64</f>
        <v>0</v>
      </c>
      <c r="O216" s="84">
        <f t="shared" si="78"/>
        <v>0</v>
      </c>
      <c r="P216" s="84">
        <f t="shared" si="78"/>
        <v>0</v>
      </c>
      <c r="Q216" s="122">
        <f t="shared" si="78"/>
        <v>0</v>
      </c>
      <c r="R216" s="122">
        <f t="shared" si="78"/>
        <v>0</v>
      </c>
      <c r="S216" s="122">
        <f t="shared" si="78"/>
        <v>0</v>
      </c>
      <c r="T216" s="122">
        <f t="shared" si="78"/>
        <v>0</v>
      </c>
    </row>
    <row r="217" spans="6:25">
      <c r="F217" s="158"/>
      <c r="G217" s="18" t="s">
        <v>101</v>
      </c>
      <c r="I217" s="21">
        <f>'[2]COGs&amp;Expense'!I318</f>
        <v>2824000</v>
      </c>
      <c r="J217" s="21">
        <f>'[2]COGs&amp;Expense'!J318</f>
        <v>4551000</v>
      </c>
      <c r="K217" s="21">
        <f>'[2]COGs&amp;Expense'!K318</f>
        <v>8946000</v>
      </c>
      <c r="L217" s="21">
        <f>'[2]COGs&amp;Expense'!L318</f>
        <v>10273000</v>
      </c>
      <c r="M217" s="21">
        <f>'[2]COGs&amp;Expense'!AJ318</f>
        <v>3186000</v>
      </c>
      <c r="N217" s="21">
        <f>SUM('[2]COGs&amp;Expense'!DD318:DE318)</f>
        <v>0</v>
      </c>
      <c r="O217" s="112">
        <f>P217-M217-N217</f>
        <v>0</v>
      </c>
      <c r="P217" s="112">
        <f>'[2]COGs&amp;Expense'!M318</f>
        <v>3186000</v>
      </c>
      <c r="Q217" s="112">
        <f>'[2]COGs&amp;Expense'!N318</f>
        <v>0</v>
      </c>
      <c r="R217" s="112">
        <f>'[2]COGs&amp;Expense'!O318</f>
        <v>0</v>
      </c>
      <c r="S217" s="112">
        <f>'[2]COGs&amp;Expense'!P318</f>
        <v>0</v>
      </c>
      <c r="T217" s="112">
        <f>'[2]COGs&amp;Expense'!Q318</f>
        <v>0</v>
      </c>
      <c r="V217" s="114">
        <f>IFERROR(J217/I217-1,"na")</f>
        <v>0.61154390934844183</v>
      </c>
      <c r="W217" s="114">
        <f>IFERROR(K217/J217-1,"na")</f>
        <v>0.96572181938035606</v>
      </c>
      <c r="X217" s="114">
        <f>IFERROR(L217/K217-1,"na")</f>
        <v>0.14833445115135246</v>
      </c>
      <c r="Y217" s="114">
        <f>IFERROR(P217/L217-1,"na")</f>
        <v>-0.68986664070865378</v>
      </c>
    </row>
    <row r="218" spans="6:25">
      <c r="F218" s="115"/>
      <c r="G218" s="115" t="s">
        <v>35</v>
      </c>
      <c r="I218" s="116">
        <f>I217/I$64</f>
        <v>4.8305580302836623E-3</v>
      </c>
      <c r="J218" s="116">
        <f>J217/J$64</f>
        <v>3.5677635861516292E-3</v>
      </c>
      <c r="K218" s="83">
        <f>K217/K$64</f>
        <v>4.0142458328452559E-3</v>
      </c>
      <c r="L218" s="83">
        <f>L217/L$64</f>
        <v>2.7925703046969702E-3</v>
      </c>
      <c r="M218" s="83">
        <f t="shared" ref="M218:T218" si="79">M217/M$64</f>
        <v>3.2266329892334162E-3</v>
      </c>
      <c r="N218" s="83">
        <f>N217/N$64</f>
        <v>0</v>
      </c>
      <c r="O218" s="84">
        <f t="shared" si="79"/>
        <v>0</v>
      </c>
      <c r="P218" s="84">
        <f t="shared" si="79"/>
        <v>6.5416064011517905E-4</v>
      </c>
      <c r="Q218" s="122">
        <f t="shared" si="79"/>
        <v>0</v>
      </c>
      <c r="R218" s="122">
        <f t="shared" si="79"/>
        <v>0</v>
      </c>
      <c r="S218" s="122">
        <f t="shared" si="79"/>
        <v>0</v>
      </c>
      <c r="T218" s="122">
        <f t="shared" si="79"/>
        <v>0</v>
      </c>
    </row>
    <row r="219" spans="6:25">
      <c r="F219" s="18"/>
      <c r="G219" s="18" t="s">
        <v>102</v>
      </c>
      <c r="I219" s="21">
        <f>'[2]COGs&amp;Expense'!I320</f>
        <v>0</v>
      </c>
      <c r="J219" s="21">
        <f>'[2]COGs&amp;Expense'!J320</f>
        <v>0</v>
      </c>
      <c r="K219" s="21">
        <f>'[2]COGs&amp;Expense'!K320</f>
        <v>-1191000</v>
      </c>
      <c r="L219" s="21">
        <f>'[2]COGs&amp;Expense'!L320</f>
        <v>0</v>
      </c>
      <c r="M219" s="21">
        <f>'[2]COGs&amp;Expense'!AJ320</f>
        <v>0</v>
      </c>
      <c r="N219" s="21">
        <f>SUM('[2]COGs&amp;Expense'!DD320:DE320)</f>
        <v>0</v>
      </c>
      <c r="O219" s="112">
        <f>P219-M219-N219</f>
        <v>0</v>
      </c>
      <c r="P219" s="112">
        <f>'[2]COGs&amp;Expense'!M320</f>
        <v>0</v>
      </c>
      <c r="Q219" s="112">
        <f>'[2]COGs&amp;Expense'!N320</f>
        <v>0</v>
      </c>
      <c r="R219" s="112">
        <f>'[2]COGs&amp;Expense'!O320</f>
        <v>0</v>
      </c>
      <c r="S219" s="112">
        <f>'[2]COGs&amp;Expense'!P320</f>
        <v>0</v>
      </c>
      <c r="T219" s="112">
        <f>'[2]COGs&amp;Expense'!Q320</f>
        <v>0</v>
      </c>
      <c r="V219" s="114" t="str">
        <f>IFERROR(J219/I219-1,"na")</f>
        <v>na</v>
      </c>
      <c r="W219" s="114" t="str">
        <f>IFERROR(K219/J219-1,"na")</f>
        <v>na</v>
      </c>
      <c r="X219" s="114">
        <f>IFERROR(L219/K219-1,"na")</f>
        <v>-1</v>
      </c>
      <c r="Y219" s="114" t="str">
        <f>IFERROR(P219/L219-1,"na")</f>
        <v>na</v>
      </c>
    </row>
    <row r="220" spans="6:25">
      <c r="F220" s="115"/>
      <c r="G220" s="115" t="s">
        <v>35</v>
      </c>
      <c r="I220" s="116">
        <f>I219/I$64</f>
        <v>0</v>
      </c>
      <c r="J220" s="116">
        <f>J219/J$64</f>
        <v>0</v>
      </c>
      <c r="K220" s="83">
        <f>K219/K$64</f>
        <v>-5.3442508237410021E-4</v>
      </c>
      <c r="L220" s="83">
        <f>L219/L$64</f>
        <v>0</v>
      </c>
      <c r="M220" s="83">
        <f t="shared" ref="M220:T220" si="80">M219/M$64</f>
        <v>0</v>
      </c>
      <c r="N220" s="83">
        <f>N219/N$64</f>
        <v>0</v>
      </c>
      <c r="O220" s="84">
        <f t="shared" si="80"/>
        <v>0</v>
      </c>
      <c r="P220" s="84">
        <f t="shared" si="80"/>
        <v>0</v>
      </c>
      <c r="Q220" s="122">
        <f t="shared" si="80"/>
        <v>0</v>
      </c>
      <c r="R220" s="122">
        <f t="shared" si="80"/>
        <v>0</v>
      </c>
      <c r="S220" s="122">
        <f t="shared" si="80"/>
        <v>0</v>
      </c>
      <c r="T220" s="122">
        <f t="shared" si="80"/>
        <v>0</v>
      </c>
    </row>
    <row r="221" spans="6:25">
      <c r="F221" s="115"/>
      <c r="G221" s="18" t="s">
        <v>103</v>
      </c>
      <c r="I221" s="21">
        <f>'[2]COGs&amp;Expense'!I316</f>
        <v>0</v>
      </c>
      <c r="J221" s="21">
        <f>'[2]COGs&amp;Expense'!J316</f>
        <v>0</v>
      </c>
      <c r="K221" s="21">
        <f>'[2]COGs&amp;Expense'!K316</f>
        <v>0</v>
      </c>
      <c r="L221" s="21">
        <f>'[2]COGs&amp;Expense'!L316</f>
        <v>11922000</v>
      </c>
      <c r="M221" s="21">
        <f>'[2]COGs&amp;Expense'!AJ316</f>
        <v>-6496000</v>
      </c>
      <c r="N221" s="21">
        <f>SUM('[2]COGs&amp;Expense'!DD316:DE316)</f>
        <v>9158199</v>
      </c>
      <c r="O221" s="112">
        <f>P221-M221-N221</f>
        <v>-9158199</v>
      </c>
      <c r="P221" s="112">
        <f>'[2]COGs&amp;Expense'!M316</f>
        <v>-6496000</v>
      </c>
      <c r="Q221" s="112">
        <f>'[2]COGs&amp;Expense'!N316</f>
        <v>0</v>
      </c>
      <c r="R221" s="112">
        <f>'[2]COGs&amp;Expense'!O316</f>
        <v>0</v>
      </c>
      <c r="S221" s="112">
        <f>'[2]COGs&amp;Expense'!P316</f>
        <v>0</v>
      </c>
      <c r="T221" s="112">
        <f>'[2]COGs&amp;Expense'!Q316</f>
        <v>0</v>
      </c>
      <c r="W221" s="114" t="str">
        <f>IFERROR(K221/J221-1,"na")</f>
        <v>na</v>
      </c>
      <c r="X221" s="114" t="str">
        <f>IFERROR(L221/K221-1,"na")</f>
        <v>na</v>
      </c>
      <c r="Y221" s="114">
        <f>IFERROR(P221/L221-1,"na")</f>
        <v>-1.544875020969636</v>
      </c>
    </row>
    <row r="222" spans="6:25">
      <c r="F222" s="115"/>
      <c r="G222" s="115" t="s">
        <v>35</v>
      </c>
      <c r="I222" s="116">
        <f>I221/I$64</f>
        <v>0</v>
      </c>
      <c r="J222" s="116">
        <f>J221/J$64</f>
        <v>0</v>
      </c>
      <c r="K222" s="83">
        <f>K221/K$64</f>
        <v>0</v>
      </c>
      <c r="L222" s="83">
        <f>L221/L$64</f>
        <v>3.2408277204903414E-3</v>
      </c>
      <c r="M222" s="83">
        <f t="shared" ref="M222:T222" si="81">M221/M$64</f>
        <v>-6.5788474256309711E-3</v>
      </c>
      <c r="N222" s="83">
        <f>N221/N$64</f>
        <v>1.3894973412937552E-2</v>
      </c>
      <c r="O222" s="84">
        <f t="shared" si="81"/>
        <v>-2.8407604238925212E-3</v>
      </c>
      <c r="P222" s="84">
        <f t="shared" si="81"/>
        <v>-1.3337813930283124E-3</v>
      </c>
      <c r="Q222" s="122">
        <f t="shared" si="81"/>
        <v>0</v>
      </c>
      <c r="R222" s="122">
        <f t="shared" si="81"/>
        <v>0</v>
      </c>
      <c r="S222" s="122">
        <f t="shared" si="81"/>
        <v>0</v>
      </c>
      <c r="T222" s="122">
        <f t="shared" si="81"/>
        <v>0</v>
      </c>
    </row>
    <row r="223" spans="6:25">
      <c r="F223" s="111"/>
      <c r="G223" s="111" t="s">
        <v>60</v>
      </c>
      <c r="I223" s="21">
        <f>'[2]COGs&amp;Expense'!I325</f>
        <v>683000</v>
      </c>
      <c r="J223" s="21">
        <f>'[2]COGs&amp;Expense'!J325</f>
        <v>914000</v>
      </c>
      <c r="K223" s="21">
        <f>'[2]COGs&amp;Expense'!K325</f>
        <v>2247000</v>
      </c>
      <c r="L223" s="21">
        <f>'[2]COGs&amp;Expense'!L325</f>
        <v>6163000</v>
      </c>
      <c r="M223" s="21">
        <f>'[2]COGs&amp;Expense'!AJ325+'[2]COGs&amp;Expense'!AJ323</f>
        <v>306000</v>
      </c>
      <c r="N223" s="21">
        <f>SUM('[2]COGs&amp;Expense'!DD325:DE325)</f>
        <v>243869</v>
      </c>
      <c r="O223" s="112">
        <f>P223-M223-N223</f>
        <v>1022957.9145873522</v>
      </c>
      <c r="P223" s="112">
        <f>'[2]COGs&amp;Expense'!M325+'[2]COGs&amp;Expense'!M323</f>
        <v>1572826.9145873522</v>
      </c>
      <c r="Q223" s="112">
        <f>'[2]COGs&amp;Expense'!N325+'[2]COGs&amp;Expense'!N323</f>
        <v>2183012.0570216812</v>
      </c>
      <c r="R223" s="112">
        <f>'[2]COGs&amp;Expense'!O325+'[2]COGs&amp;Expense'!O323</f>
        <v>2874527.4322533868</v>
      </c>
      <c r="S223" s="112">
        <f>'[2]COGs&amp;Expense'!P325+'[2]COGs&amp;Expense'!P323</f>
        <v>3603662.6465478176</v>
      </c>
      <c r="T223" s="112">
        <f>'[2]COGs&amp;Expense'!Q325+'[2]COGs&amp;Expense'!Q323</f>
        <v>4491984.9227482788</v>
      </c>
      <c r="V223" s="114">
        <f>IFERROR(J223/I223-1,"na")</f>
        <v>0.33821376281112747</v>
      </c>
      <c r="W223" s="114">
        <f>IFERROR(K223/J223-1,"na")</f>
        <v>1.4584245076586435</v>
      </c>
      <c r="X223" s="114" t="str">
        <f>IFERROR(#REF!/K223-1,"na")</f>
        <v>na</v>
      </c>
      <c r="Y223" s="114">
        <f>IFERROR(P223/L223-1,"na")</f>
        <v>-0.7447952434549161</v>
      </c>
    </row>
    <row r="224" spans="6:25">
      <c r="F224" s="115"/>
      <c r="G224" s="115" t="s">
        <v>35</v>
      </c>
      <c r="I224" s="116">
        <f>I223/I$64</f>
        <v>1.1682971440098234E-3</v>
      </c>
      <c r="J224" s="116">
        <f>J223/J$64</f>
        <v>7.1653173318887914E-4</v>
      </c>
      <c r="K224" s="83">
        <f>K223/K$64</f>
        <v>1.0082730143531511E-3</v>
      </c>
      <c r="L224" s="83">
        <f>L223/L$64</f>
        <v>1.6753247140900832E-3</v>
      </c>
      <c r="M224" s="83">
        <f t="shared" ref="M224:T224" si="82">M223/M$64</f>
        <v>3.0990260348569536E-4</v>
      </c>
      <c r="N224" s="83">
        <f>N223/N$64</f>
        <v>3.7000214466181267E-4</v>
      </c>
      <c r="O224" s="84">
        <f t="shared" si="82"/>
        <v>3.1730893367433666E-4</v>
      </c>
      <c r="P224" s="84">
        <f t="shared" si="82"/>
        <v>3.2293831175042196E-4</v>
      </c>
      <c r="Q224" s="122">
        <f t="shared" si="82"/>
        <v>3.2625319568522153E-4</v>
      </c>
      <c r="R224" s="122">
        <f t="shared" si="82"/>
        <v>3.2625319568522148E-4</v>
      </c>
      <c r="S224" s="122">
        <f t="shared" si="82"/>
        <v>3.2625319568522153E-4</v>
      </c>
      <c r="T224" s="122">
        <f t="shared" si="82"/>
        <v>3.2625319568522153E-4</v>
      </c>
    </row>
    <row r="227" spans="2:25" s="29" customFormat="1">
      <c r="B227" s="30"/>
      <c r="C227" s="30"/>
      <c r="D227" s="30"/>
      <c r="E227" s="30"/>
      <c r="F227" s="31"/>
      <c r="G227" s="31" t="s">
        <v>104</v>
      </c>
      <c r="H227" s="32"/>
      <c r="O227" s="33"/>
      <c r="P227" s="33"/>
      <c r="Q227" s="33"/>
      <c r="R227" s="33"/>
      <c r="S227" s="33"/>
      <c r="W227" s="34"/>
      <c r="X227" s="34"/>
      <c r="Y227" s="34"/>
    </row>
    <row r="229" spans="2:25" ht="26">
      <c r="F229" s="15"/>
      <c r="G229" s="6"/>
      <c r="H229" s="7"/>
      <c r="I229" s="109">
        <v>2018</v>
      </c>
      <c r="J229" s="109">
        <v>2019</v>
      </c>
      <c r="K229" s="109">
        <v>2020</v>
      </c>
      <c r="L229" s="109">
        <v>2021</v>
      </c>
      <c r="M229" s="98" t="s">
        <v>19</v>
      </c>
      <c r="N229" s="45" t="s">
        <v>20</v>
      </c>
      <c r="O229" s="99" t="s">
        <v>21</v>
      </c>
      <c r="P229" s="100">
        <v>2022</v>
      </c>
      <c r="Q229" s="100">
        <v>2023</v>
      </c>
      <c r="R229" s="100">
        <v>2024</v>
      </c>
      <c r="S229" s="100">
        <v>2025</v>
      </c>
      <c r="T229" s="100">
        <v>2026</v>
      </c>
      <c r="V229" s="8" t="s">
        <v>10</v>
      </c>
      <c r="W229" s="8" t="s">
        <v>11</v>
      </c>
      <c r="X229" s="8" t="s">
        <v>12</v>
      </c>
      <c r="Y229" s="8" t="s">
        <v>22</v>
      </c>
    </row>
    <row r="230" spans="2:25">
      <c r="F230" s="15"/>
      <c r="G230" s="15"/>
      <c r="H230" s="16"/>
      <c r="I230" s="10"/>
      <c r="J230" s="10"/>
      <c r="K230" s="10"/>
      <c r="L230" s="10"/>
      <c r="M230" s="10"/>
      <c r="N230" s="50"/>
      <c r="O230" s="11"/>
      <c r="P230" s="11"/>
      <c r="Q230" s="11"/>
      <c r="R230" s="11"/>
      <c r="S230" s="11"/>
      <c r="T230" s="11"/>
      <c r="V230" s="110"/>
      <c r="W230" s="110"/>
      <c r="X230" s="110"/>
      <c r="Y230" s="110"/>
    </row>
    <row r="231" spans="2:25">
      <c r="F231" s="15"/>
      <c r="G231" s="15"/>
      <c r="H231" s="9"/>
      <c r="I231" s="10" t="s">
        <v>24</v>
      </c>
      <c r="J231" s="10" t="s">
        <v>24</v>
      </c>
      <c r="K231" s="10" t="s">
        <v>24</v>
      </c>
      <c r="L231" s="10" t="s">
        <v>24</v>
      </c>
      <c r="M231" s="10" t="s">
        <v>24</v>
      </c>
      <c r="N231" s="50" t="s">
        <v>24</v>
      </c>
      <c r="O231" s="11" t="s">
        <v>24</v>
      </c>
      <c r="P231" s="11" t="s">
        <v>24</v>
      </c>
      <c r="Q231" s="11" t="s">
        <v>24</v>
      </c>
      <c r="R231" s="11" t="s">
        <v>24</v>
      </c>
      <c r="S231" s="11" t="s">
        <v>24</v>
      </c>
      <c r="T231" s="11" t="s">
        <v>24</v>
      </c>
    </row>
    <row r="232" spans="2:25">
      <c r="F232" s="15"/>
      <c r="G232" s="15"/>
      <c r="H232" s="9"/>
      <c r="I232" s="10" t="s">
        <v>14</v>
      </c>
      <c r="J232" s="10" t="s">
        <v>14</v>
      </c>
      <c r="K232" s="10" t="s">
        <v>14</v>
      </c>
      <c r="L232" s="10" t="s">
        <v>14</v>
      </c>
      <c r="M232" s="50" t="s">
        <v>15</v>
      </c>
      <c r="N232" s="50" t="s">
        <v>25</v>
      </c>
      <c r="O232" s="11" t="s">
        <v>16</v>
      </c>
      <c r="P232" s="11" t="s">
        <v>16</v>
      </c>
      <c r="Q232" s="11" t="s">
        <v>16</v>
      </c>
      <c r="R232" s="11" t="s">
        <v>16</v>
      </c>
      <c r="S232" s="11" t="s">
        <v>16</v>
      </c>
      <c r="T232" s="11" t="s">
        <v>16</v>
      </c>
    </row>
    <row r="233" spans="2:25">
      <c r="F233" s="15"/>
      <c r="G233" s="15"/>
      <c r="H233" s="9"/>
      <c r="I233" s="10"/>
      <c r="J233" s="10"/>
      <c r="K233" s="10"/>
      <c r="L233" s="10"/>
      <c r="M233" s="10"/>
      <c r="N233" s="10"/>
      <c r="O233" s="11"/>
      <c r="P233" s="11"/>
      <c r="Q233" s="11"/>
      <c r="R233" s="11"/>
      <c r="S233" s="11"/>
      <c r="T233" s="11"/>
    </row>
    <row r="234" spans="2:25">
      <c r="F234" s="157"/>
      <c r="G234" s="157" t="s">
        <v>105</v>
      </c>
      <c r="I234" s="21">
        <f>'[2]COGs&amp;Expense'!I336</f>
        <v>1304000</v>
      </c>
      <c r="J234" s="21">
        <f>'[2]COGs&amp;Expense'!J336</f>
        <v>2411000</v>
      </c>
      <c r="K234" s="21">
        <f>'[2]COGs&amp;Expense'!K336</f>
        <v>3266000</v>
      </c>
      <c r="L234" s="21">
        <f>'[2]COGs&amp;Expense'!L336</f>
        <v>3781000</v>
      </c>
      <c r="M234" s="21">
        <f>'[2]COGs&amp;Expense'!AJ336</f>
        <v>2163000</v>
      </c>
      <c r="N234" s="21">
        <f>SUM('[2]COGs&amp;Expense'!DD336:DE336)</f>
        <v>5909398.9870395511</v>
      </c>
      <c r="O234" s="112">
        <f>P234-M234-N234</f>
        <v>1768420.9546890985</v>
      </c>
      <c r="P234" s="112">
        <f>'[2]COGs&amp;Expense'!M336</f>
        <v>9840819.9417286497</v>
      </c>
      <c r="Q234" s="112">
        <f>'[2]COGs&amp;Expense'!N336</f>
        <v>6200213.3153922912</v>
      </c>
      <c r="R234" s="112">
        <f>'[2]COGs&amp;Expense'!O336</f>
        <v>5439261.8785693478</v>
      </c>
      <c r="S234" s="112">
        <f>'[2]COGs&amp;Expense'!P336</f>
        <v>5157488.729260793</v>
      </c>
      <c r="T234" s="112">
        <f>'[2]COGs&amp;Expense'!Q336</f>
        <v>5779301.6112820376</v>
      </c>
      <c r="V234" s="114">
        <f>IFERROR(J234/I234-1,"na")</f>
        <v>0.8489263803680982</v>
      </c>
      <c r="W234" s="114">
        <f>IFERROR(K234/J234-1,"na")</f>
        <v>0.35462463708004988</v>
      </c>
      <c r="X234" s="114">
        <f>IFERROR(L234/K234-1,"na")</f>
        <v>0.15768524188609923</v>
      </c>
      <c r="Y234" s="58">
        <f>IFERROR(P234/L234-1,"na")</f>
        <v>1.6027029732157234</v>
      </c>
    </row>
    <row r="235" spans="2:25">
      <c r="F235" s="115"/>
      <c r="G235" s="115" t="s">
        <v>35</v>
      </c>
      <c r="I235" s="83">
        <f>I234/I$64</f>
        <v>2.2305409601593115E-3</v>
      </c>
      <c r="J235" s="83">
        <f>J234/J$64</f>
        <v>1.8901072305452819E-3</v>
      </c>
      <c r="K235" s="83">
        <f>K234/K$64</f>
        <v>1.4655183199276333E-3</v>
      </c>
      <c r="L235" s="83">
        <f>L234/L$64</f>
        <v>1.0278115761763111E-3</v>
      </c>
      <c r="M235" s="83">
        <f t="shared" ref="M235:T235" si="83">M234/M$64</f>
        <v>2.1905860501292779E-3</v>
      </c>
      <c r="N235" s="83">
        <f>N234/N$64</f>
        <v>8.9658394419420955E-3</v>
      </c>
      <c r="O235" s="84">
        <f t="shared" si="83"/>
        <v>5.4854237835004688E-4</v>
      </c>
      <c r="P235" s="84">
        <f t="shared" si="83"/>
        <v>2.0205514979094261E-3</v>
      </c>
      <c r="Q235" s="122">
        <f t="shared" si="83"/>
        <v>9.2662768470302905E-4</v>
      </c>
      <c r="R235" s="122">
        <f t="shared" si="83"/>
        <v>6.1734549830367506E-4</v>
      </c>
      <c r="S235" s="122">
        <f t="shared" si="83"/>
        <v>4.669269420221016E-4</v>
      </c>
      <c r="T235" s="122">
        <f t="shared" si="83"/>
        <v>4.1975110155888982E-4</v>
      </c>
    </row>
    <row r="236" spans="2:25">
      <c r="F236" s="157"/>
      <c r="G236" s="157" t="s">
        <v>106</v>
      </c>
      <c r="I236" s="21">
        <f>'[2]COGs&amp;Expense'!I341</f>
        <v>72000</v>
      </c>
      <c r="J236" s="21">
        <f>'[2]COGs&amp;Expense'!J341</f>
        <v>158000</v>
      </c>
      <c r="K236" s="21">
        <f>'[2]COGs&amp;Expense'!K341</f>
        <v>273000</v>
      </c>
      <c r="L236" s="21">
        <f>'[2]COGs&amp;Expense'!L341</f>
        <v>384000</v>
      </c>
      <c r="M236" s="21">
        <f>'[2]COGs&amp;Expense'!AJ341</f>
        <v>102000</v>
      </c>
      <c r="N236" s="21">
        <f>SUM('[2]COGs&amp;Expense'!DD341:DE341)</f>
        <v>77446.438791597335</v>
      </c>
      <c r="O236" s="112">
        <f>P236-M236-N236</f>
        <v>299735.44283718156</v>
      </c>
      <c r="P236" s="112">
        <f>'[2]COGs&amp;Expense'!M341</f>
        <v>479181.88162877888</v>
      </c>
      <c r="Q236" s="112">
        <f>'[2]COGs&amp;Expense'!N341</f>
        <v>709684.94410169031</v>
      </c>
      <c r="R236" s="112">
        <f>'[2]COGs&amp;Expense'!O341</f>
        <v>828029.94399811444</v>
      </c>
      <c r="S236" s="112">
        <f>'[2]COGs&amp;Expense'!P341</f>
        <v>1103453.0599775638</v>
      </c>
      <c r="T236" s="112">
        <f>'[2]COGs&amp;Expense'!Q341</f>
        <v>1431543.5327358264</v>
      </c>
      <c r="V236" s="114">
        <f>IFERROR(J236/I236-1,"na")</f>
        <v>1.1944444444444446</v>
      </c>
      <c r="W236" s="114">
        <f>IFERROR(K236/J236-1,"na")</f>
        <v>0.72784810126582289</v>
      </c>
      <c r="X236" s="114">
        <f>IFERROR(L236/K236-1,"na")</f>
        <v>0.4065934065934067</v>
      </c>
      <c r="Y236" s="114">
        <f>IFERROR(P236/L236-1,"na")</f>
        <v>0.24786948340827841</v>
      </c>
    </row>
    <row r="237" spans="2:25">
      <c r="F237" s="115"/>
      <c r="G237" s="115" t="s">
        <v>35</v>
      </c>
      <c r="I237" s="83">
        <f>I236/I$64</f>
        <v>1.2315870332167979E-4</v>
      </c>
      <c r="J237" s="83">
        <f>J236/J$64</f>
        <v>1.2386434775037519E-4</v>
      </c>
      <c r="K237" s="83">
        <f>K236/K$64</f>
        <v>1.2250045968776604E-4</v>
      </c>
      <c r="L237" s="83">
        <f>L236/L$64</f>
        <v>1.0438498948735876E-4</v>
      </c>
      <c r="M237" s="83">
        <f t="shared" ref="M237:T237" si="84">M236/M$64</f>
        <v>1.0330086782856512E-4</v>
      </c>
      <c r="N237" s="83">
        <f>N236/N$64</f>
        <v>1.1750303830872647E-4</v>
      </c>
      <c r="O237" s="84">
        <f t="shared" si="84"/>
        <v>9.2974239110742675E-5</v>
      </c>
      <c r="P237" s="84">
        <f t="shared" si="84"/>
        <v>9.8387296427456981E-5</v>
      </c>
      <c r="Q237" s="122">
        <f t="shared" si="84"/>
        <v>1.0606307931196401E-4</v>
      </c>
      <c r="R237" s="122">
        <f t="shared" si="84"/>
        <v>9.3979765968233274E-5</v>
      </c>
      <c r="S237" s="122">
        <f t="shared" si="84"/>
        <v>9.9899774872431207E-5</v>
      </c>
      <c r="T237" s="122">
        <f t="shared" si="84"/>
        <v>1.039731121875244E-4</v>
      </c>
    </row>
    <row r="238" spans="2:25">
      <c r="F238" s="158"/>
      <c r="G238" s="158" t="s">
        <v>107</v>
      </c>
      <c r="I238" s="21">
        <f>'[2]COGs&amp;Expense'!I346</f>
        <v>2261000</v>
      </c>
      <c r="J238" s="21">
        <f>'[2]COGs&amp;Expense'!J346</f>
        <v>1888000</v>
      </c>
      <c r="K238" s="21">
        <f>'[2]COGs&amp;Expense'!K346</f>
        <v>10920000</v>
      </c>
      <c r="L238" s="21">
        <f>'[2]COGs&amp;Expense'!L346</f>
        <v>8390000</v>
      </c>
      <c r="M238" s="21">
        <f>'[2]COGs&amp;Expense'!AJ346</f>
        <v>1322000</v>
      </c>
      <c r="N238" s="21">
        <f>SUM('[2]COGs&amp;Expense'!DD346:DE346)</f>
        <v>0</v>
      </c>
      <c r="O238" s="112">
        <f>P238-M238-N238</f>
        <v>0</v>
      </c>
      <c r="P238" s="112">
        <f>'[2]COGs&amp;Expense'!M346</f>
        <v>1322000</v>
      </c>
      <c r="Q238" s="112">
        <f>'[2]COGs&amp;Expense'!N346</f>
        <v>0</v>
      </c>
      <c r="R238" s="112">
        <f>'[2]COGs&amp;Expense'!O346</f>
        <v>0</v>
      </c>
      <c r="S238" s="112">
        <f>'[2]COGs&amp;Expense'!P346</f>
        <v>0</v>
      </c>
      <c r="T238" s="112">
        <f>'[2]COGs&amp;Expense'!Q346</f>
        <v>0</v>
      </c>
      <c r="V238" s="114">
        <f>IFERROR(J238/I238-1,"na")</f>
        <v>-0.16497125165855819</v>
      </c>
      <c r="W238" s="114">
        <f>IFERROR(K238/J238-1,"na")</f>
        <v>4.7838983050847457</v>
      </c>
      <c r="X238" s="114">
        <f>IFERROR(L238/K238-1,"na")</f>
        <v>-0.23168498168498164</v>
      </c>
      <c r="Y238" s="114">
        <f>IFERROR(P238/L238-1,"na")</f>
        <v>-0.84243146603098928</v>
      </c>
    </row>
    <row r="239" spans="2:25">
      <c r="F239" s="115"/>
      <c r="G239" s="115" t="s">
        <v>35</v>
      </c>
      <c r="I239" s="83">
        <f>I238/I$64</f>
        <v>3.8675253918099722E-3</v>
      </c>
      <c r="J239" s="83">
        <f>J238/J$64</f>
        <v>1.4801005604601794E-3</v>
      </c>
      <c r="K239" s="83">
        <f>K238/K$64</f>
        <v>4.9000183875106415E-3</v>
      </c>
      <c r="L239" s="83">
        <f>L238/L$64</f>
        <v>2.2807032859347397E-3</v>
      </c>
      <c r="M239" s="83">
        <f t="shared" ref="M239:T239" si="85">M238/M$64</f>
        <v>1.338860267346697E-3</v>
      </c>
      <c r="N239" s="83">
        <f>N238/N$64</f>
        <v>0</v>
      </c>
      <c r="O239" s="84">
        <f t="shared" si="85"/>
        <v>0</v>
      </c>
      <c r="P239" s="84">
        <f t="shared" si="85"/>
        <v>2.7143765418464116E-4</v>
      </c>
      <c r="Q239" s="122">
        <f t="shared" si="85"/>
        <v>0</v>
      </c>
      <c r="R239" s="122">
        <f t="shared" si="85"/>
        <v>0</v>
      </c>
      <c r="S239" s="122">
        <f t="shared" si="85"/>
        <v>0</v>
      </c>
      <c r="T239" s="122">
        <f t="shared" si="85"/>
        <v>0</v>
      </c>
    </row>
    <row r="240" spans="2:25">
      <c r="F240" s="158"/>
      <c r="G240" s="158" t="s">
        <v>108</v>
      </c>
      <c r="I240" s="21">
        <f>'[2]COGs&amp;Expense'!I349</f>
        <v>437000</v>
      </c>
      <c r="J240" s="21">
        <f>'[2]COGs&amp;Expense'!J349</f>
        <v>688000</v>
      </c>
      <c r="K240" s="21">
        <f>'[2]COGs&amp;Expense'!K349</f>
        <v>1771000</v>
      </c>
      <c r="L240" s="21">
        <f>'[2]COGs&amp;Expense'!L349</f>
        <v>3350000</v>
      </c>
      <c r="M240" s="21">
        <f>'[2]COGs&amp;Expense'!AJ349</f>
        <v>900000</v>
      </c>
      <c r="N240" s="21">
        <f>SUM('[2]COGs&amp;Expense'!DD349:DE349)</f>
        <v>606276.57416885218</v>
      </c>
      <c r="O240" s="112">
        <f>P240-M240-N240</f>
        <v>2526243.1113356096</v>
      </c>
      <c r="P240" s="112">
        <f>'[2]COGs&amp;Expense'!M349</f>
        <v>4032519.6855044616</v>
      </c>
      <c r="Q240" s="112">
        <f>'[2]COGs&amp;Expense'!N349</f>
        <v>5382700.1801768159</v>
      </c>
      <c r="R240" s="112">
        <f>'[2]COGs&amp;Expense'!O349</f>
        <v>7265816.0735619739</v>
      </c>
      <c r="S240" s="112">
        <f>'[2]COGs&amp;Expense'!P349</f>
        <v>9688183.4669638108</v>
      </c>
      <c r="T240" s="112">
        <f>'[2]COGs&amp;Expense'!Q349</f>
        <v>12570160.583202798</v>
      </c>
      <c r="V240" s="114">
        <f>IFERROR(J240/I240-1,"na")</f>
        <v>0.57437070938215107</v>
      </c>
      <c r="W240" s="114">
        <f>IFERROR(K240/J240-1,"na")</f>
        <v>1.5741279069767442</v>
      </c>
      <c r="X240" s="114">
        <f>IFERROR(L240/K240-1,"na")</f>
        <v>0.89158667419536974</v>
      </c>
      <c r="Y240" s="114">
        <f>IFERROR(P240/L240-1,"na")</f>
        <v>0.20373721955357071</v>
      </c>
    </row>
    <row r="241" spans="2:25">
      <c r="F241" s="115"/>
      <c r="G241" s="115" t="s">
        <v>35</v>
      </c>
      <c r="I241" s="83">
        <f>I240/I$64</f>
        <v>7.4750490766075089E-4</v>
      </c>
      <c r="J241" s="83">
        <f>J240/J$64</f>
        <v>5.3935867881176026E-4</v>
      </c>
      <c r="K241" s="83">
        <f>K240/K$64</f>
        <v>7.9468246925653348E-4</v>
      </c>
      <c r="L241" s="83">
        <f>L240/L$64</f>
        <v>9.1065029891315577E-4</v>
      </c>
      <c r="M241" s="83">
        <f t="shared" ref="M241:T241" si="86">M240/M$64</f>
        <v>9.1147824554616279E-4</v>
      </c>
      <c r="N241" s="83">
        <f>N240/N$64</f>
        <v>9.1985300591994812E-4</v>
      </c>
      <c r="O241" s="84">
        <f t="shared" si="86"/>
        <v>7.8360946860985535E-4</v>
      </c>
      <c r="P241" s="84">
        <f t="shared" si="86"/>
        <v>8.2797101655576245E-4</v>
      </c>
      <c r="Q241" s="122">
        <f t="shared" si="86"/>
        <v>8.0444958127900176E-4</v>
      </c>
      <c r="R241" s="122">
        <f t="shared" si="86"/>
        <v>8.2465579791053646E-4</v>
      </c>
      <c r="S241" s="122">
        <f t="shared" si="86"/>
        <v>8.7710785567278568E-4</v>
      </c>
      <c r="T241" s="122">
        <f t="shared" si="86"/>
        <v>9.1297168870220068E-4</v>
      </c>
    </row>
    <row r="242" spans="2:25">
      <c r="F242" s="111"/>
      <c r="G242" s="111"/>
    </row>
    <row r="243" spans="2:25">
      <c r="F243" s="115"/>
      <c r="G243" s="115"/>
    </row>
    <row r="244" spans="2:25" s="29" customFormat="1">
      <c r="B244" s="30"/>
      <c r="C244" s="30"/>
      <c r="D244" s="30"/>
      <c r="E244" s="30"/>
      <c r="F244" s="31"/>
      <c r="G244" s="31" t="s">
        <v>109</v>
      </c>
      <c r="H244" s="32"/>
      <c r="O244" s="33"/>
      <c r="P244" s="33"/>
      <c r="Q244" s="33"/>
      <c r="R244" s="33"/>
      <c r="S244" s="33"/>
      <c r="W244" s="34"/>
      <c r="X244" s="34"/>
      <c r="Y244" s="34"/>
    </row>
    <row r="246" spans="2:25" ht="26">
      <c r="F246" s="15"/>
      <c r="G246" s="6"/>
      <c r="H246" s="7"/>
      <c r="I246" s="109">
        <v>2018</v>
      </c>
      <c r="J246" s="109">
        <v>2019</v>
      </c>
      <c r="K246" s="109">
        <v>2020</v>
      </c>
      <c r="L246" s="109">
        <v>2021</v>
      </c>
      <c r="M246" s="98" t="s">
        <v>19</v>
      </c>
      <c r="N246" s="45" t="s">
        <v>20</v>
      </c>
      <c r="O246" s="99" t="s">
        <v>21</v>
      </c>
      <c r="P246" s="100">
        <v>2022</v>
      </c>
      <c r="Q246" s="100">
        <v>2023</v>
      </c>
      <c r="R246" s="100">
        <v>2024</v>
      </c>
      <c r="S246" s="100">
        <v>2025</v>
      </c>
      <c r="T246" s="100">
        <v>2026</v>
      </c>
      <c r="V246" s="8" t="s">
        <v>10</v>
      </c>
      <c r="W246" s="8" t="s">
        <v>11</v>
      </c>
      <c r="X246" s="8" t="s">
        <v>12</v>
      </c>
      <c r="Y246" s="8" t="s">
        <v>22</v>
      </c>
    </row>
    <row r="247" spans="2:25">
      <c r="F247" s="15"/>
      <c r="G247" s="15"/>
      <c r="H247" s="16"/>
      <c r="I247" s="10"/>
      <c r="J247" s="10"/>
      <c r="K247" s="10"/>
      <c r="L247" s="10"/>
      <c r="M247" s="10"/>
      <c r="N247" s="50"/>
      <c r="O247" s="11"/>
      <c r="P247" s="11"/>
      <c r="Q247" s="11"/>
      <c r="R247" s="11"/>
      <c r="S247" s="11"/>
      <c r="T247" s="11"/>
      <c r="V247" s="110"/>
      <c r="W247" s="110"/>
      <c r="X247" s="110"/>
      <c r="Y247" s="110"/>
    </row>
    <row r="248" spans="2:25">
      <c r="F248" s="15"/>
      <c r="G248" s="15"/>
      <c r="H248" s="9"/>
      <c r="I248" s="10" t="s">
        <v>24</v>
      </c>
      <c r="J248" s="10" t="s">
        <v>24</v>
      </c>
      <c r="K248" s="10" t="s">
        <v>24</v>
      </c>
      <c r="L248" s="10" t="s">
        <v>24</v>
      </c>
      <c r="M248" s="10" t="s">
        <v>24</v>
      </c>
      <c r="N248" s="50" t="s">
        <v>24</v>
      </c>
      <c r="O248" s="11" t="s">
        <v>24</v>
      </c>
      <c r="P248" s="11" t="s">
        <v>24</v>
      </c>
      <c r="Q248" s="11" t="s">
        <v>24</v>
      </c>
      <c r="R248" s="11" t="s">
        <v>24</v>
      </c>
      <c r="S248" s="11" t="s">
        <v>24</v>
      </c>
      <c r="T248" s="11" t="s">
        <v>24</v>
      </c>
    </row>
    <row r="249" spans="2:25">
      <c r="F249" s="15"/>
      <c r="G249" s="15"/>
      <c r="H249" s="9"/>
      <c r="I249" s="10" t="s">
        <v>14</v>
      </c>
      <c r="J249" s="10" t="s">
        <v>14</v>
      </c>
      <c r="K249" s="10" t="s">
        <v>14</v>
      </c>
      <c r="L249" s="10" t="s">
        <v>14</v>
      </c>
      <c r="M249" s="50" t="s">
        <v>15</v>
      </c>
      <c r="N249" s="50" t="s">
        <v>25</v>
      </c>
      <c r="O249" s="11" t="s">
        <v>16</v>
      </c>
      <c r="P249" s="11" t="s">
        <v>16</v>
      </c>
      <c r="Q249" s="11" t="s">
        <v>16</v>
      </c>
      <c r="R249" s="11" t="s">
        <v>16</v>
      </c>
      <c r="S249" s="11" t="s">
        <v>16</v>
      </c>
      <c r="T249" s="11" t="s">
        <v>16</v>
      </c>
    </row>
    <row r="250" spans="2:25">
      <c r="F250" s="15"/>
      <c r="G250" s="15"/>
      <c r="H250" s="9"/>
      <c r="I250" s="10"/>
      <c r="J250" s="10"/>
      <c r="K250" s="10"/>
      <c r="L250" s="10"/>
      <c r="M250" s="10"/>
      <c r="N250" s="10"/>
      <c r="O250" s="11"/>
      <c r="P250" s="11"/>
      <c r="Q250" s="11"/>
      <c r="R250" s="11"/>
      <c r="S250" s="11"/>
      <c r="T250" s="11"/>
    </row>
    <row r="251" spans="2:25">
      <c r="F251" s="157"/>
      <c r="G251" s="18" t="s">
        <v>110</v>
      </c>
      <c r="I251" s="21">
        <f>'[2]COGs&amp;Expense'!I360</f>
        <v>-3797000</v>
      </c>
      <c r="J251" s="21">
        <f>'[2]COGs&amp;Expense'!J360</f>
        <v>-5571000</v>
      </c>
      <c r="K251" s="21">
        <f>'[2]COGs&amp;Expense'!K360</f>
        <v>-6061000</v>
      </c>
      <c r="L251" s="21">
        <f>'[2]COGs&amp;Expense'!L360</f>
        <v>-17776000</v>
      </c>
      <c r="M251" s="21">
        <f>'[2]COGs&amp;Expense'!AJ360</f>
        <v>-1952000</v>
      </c>
      <c r="N251" s="21">
        <f>SUM('[2]COGs&amp;Expense'!DD360:DE360)</f>
        <v>-1369802.0676294542</v>
      </c>
      <c r="O251" s="112">
        <f>P251-M251-N251</f>
        <v>-5168349.987482043</v>
      </c>
      <c r="P251" s="112">
        <f>'[2]COGs&amp;Expense'!M360</f>
        <v>-8490152.0551114976</v>
      </c>
      <c r="Q251" s="112">
        <f>'[2]COGs&amp;Expense'!N360</f>
        <v>-11186292.717974395</v>
      </c>
      <c r="R251" s="112">
        <f>'[2]COGs&amp;Expense'!O360</f>
        <v>-14944170.961044878</v>
      </c>
      <c r="S251" s="112">
        <f>'[2]COGs&amp;Expense'!P360</f>
        <v>-19842033.875551034</v>
      </c>
      <c r="T251" s="112">
        <f>'[2]COGs&amp;Expense'!Q360</f>
        <v>-25669191.269772381</v>
      </c>
      <c r="V251" s="114">
        <f>IFERROR(J251/I251-1,"na")</f>
        <v>0.46721095601790896</v>
      </c>
      <c r="W251" s="114">
        <f>IFERROR(K251/J251-1,"na")</f>
        <v>8.7955483755160602E-2</v>
      </c>
      <c r="X251" s="114">
        <f>IFERROR(L251/K251-1,"na")</f>
        <v>1.9328493647912888</v>
      </c>
      <c r="Y251" s="114">
        <f>IFERROR(P251/L251-1,"na")</f>
        <v>-0.52238118501848008</v>
      </c>
    </row>
    <row r="252" spans="2:25">
      <c r="F252" s="115"/>
      <c r="G252" s="115" t="s">
        <v>35</v>
      </c>
      <c r="I252" s="116">
        <f t="shared" ref="I252:T252" si="87">I251/I$64</f>
        <v>-6.4949110626724739E-3</v>
      </c>
      <c r="J252" s="116">
        <f t="shared" si="87"/>
        <v>-4.3673941855527851E-3</v>
      </c>
      <c r="K252" s="83">
        <f t="shared" si="87"/>
        <v>-2.7196896929214281E-3</v>
      </c>
      <c r="L252" s="83">
        <f t="shared" si="87"/>
        <v>-4.832155138352316E-3</v>
      </c>
      <c r="M252" s="83">
        <f t="shared" si="87"/>
        <v>-1.9768950392290109E-3</v>
      </c>
      <c r="N252" s="83">
        <f t="shared" si="87"/>
        <v>-2.0782867145274033E-3</v>
      </c>
      <c r="O252" s="84">
        <f t="shared" si="87"/>
        <v>-1.6031584486496085E-3</v>
      </c>
      <c r="P252" s="84">
        <f t="shared" si="87"/>
        <v>-1.7432276531848525E-3</v>
      </c>
      <c r="Q252" s="122">
        <f t="shared" si="87"/>
        <v>-1.671801919449143E-3</v>
      </c>
      <c r="R252" s="122">
        <f t="shared" si="87"/>
        <v>-1.6961339377739501E-3</v>
      </c>
      <c r="S252" s="122">
        <f t="shared" si="87"/>
        <v>-1.7963742990744036E-3</v>
      </c>
      <c r="T252" s="122">
        <f t="shared" si="87"/>
        <v>-1.8643552519527738E-3</v>
      </c>
    </row>
    <row r="253" spans="2:25">
      <c r="F253" s="157"/>
      <c r="G253" s="18" t="s">
        <v>111</v>
      </c>
      <c r="I253" s="21">
        <f>'[2]COGs&amp;Expense'!I364</f>
        <v>0</v>
      </c>
      <c r="J253" s="21">
        <f>'[2]COGs&amp;Expense'!J364</f>
        <v>-91000</v>
      </c>
      <c r="K253" s="21">
        <f>'[2]COGs&amp;Expense'!K364</f>
        <v>-256000</v>
      </c>
      <c r="L253" s="21">
        <f>'[2]COGs&amp;Expense'!L364</f>
        <v>0</v>
      </c>
      <c r="M253" s="21">
        <f>'[2]COGs&amp;Expense'!AJ364</f>
        <v>0</v>
      </c>
      <c r="N253" s="21">
        <f>SUM('[2]COGs&amp;Expense'!DD364:DE364)</f>
        <v>0</v>
      </c>
      <c r="O253" s="112">
        <f>P253-M253-N253</f>
        <v>0</v>
      </c>
      <c r="P253" s="112">
        <f>'[2]COGs&amp;Expense'!M364</f>
        <v>0</v>
      </c>
      <c r="Q253" s="112">
        <f>'[2]COGs&amp;Expense'!N364</f>
        <v>0</v>
      </c>
      <c r="R253" s="112">
        <f>'[2]COGs&amp;Expense'!O364</f>
        <v>0</v>
      </c>
      <c r="S253" s="112">
        <f>'[2]COGs&amp;Expense'!P364</f>
        <v>0</v>
      </c>
      <c r="T253" s="112">
        <f>'[2]COGs&amp;Expense'!Q364</f>
        <v>0</v>
      </c>
      <c r="V253" s="114" t="str">
        <f>IFERROR(J253/I253-1,"na")</f>
        <v>na</v>
      </c>
      <c r="W253" s="114">
        <f>IFERROR(K253/J253-1,"na")</f>
        <v>1.8131868131868134</v>
      </c>
      <c r="X253" s="114">
        <f>IFERROR(L253/K253-1,"na")</f>
        <v>-1</v>
      </c>
      <c r="Y253" s="114" t="str">
        <f>IFERROR(P253/L253-1,"na")</f>
        <v>na</v>
      </c>
    </row>
    <row r="254" spans="2:25">
      <c r="F254" s="115"/>
      <c r="G254" s="115" t="s">
        <v>35</v>
      </c>
      <c r="I254" s="116">
        <f>I253/I$64</f>
        <v>0</v>
      </c>
      <c r="J254" s="116">
        <f>J253/J$64</f>
        <v>-7.1339592691671772E-5</v>
      </c>
      <c r="K254" s="83">
        <f>K253/K$64</f>
        <v>-1.148722259343154E-4</v>
      </c>
      <c r="L254" s="83">
        <f>L253/L$64</f>
        <v>0</v>
      </c>
      <c r="M254" s="83">
        <f t="shared" ref="M254:T254" si="88">M253/M$64</f>
        <v>0</v>
      </c>
      <c r="N254" s="83">
        <f>N253/N$64</f>
        <v>0</v>
      </c>
      <c r="O254" s="84">
        <f t="shared" si="88"/>
        <v>0</v>
      </c>
      <c r="P254" s="84">
        <f t="shared" si="88"/>
        <v>0</v>
      </c>
      <c r="Q254" s="122">
        <f t="shared" si="88"/>
        <v>0</v>
      </c>
      <c r="R254" s="122">
        <f t="shared" si="88"/>
        <v>0</v>
      </c>
      <c r="S254" s="122">
        <f t="shared" si="88"/>
        <v>0</v>
      </c>
      <c r="T254" s="122">
        <f t="shared" si="88"/>
        <v>0</v>
      </c>
    </row>
    <row r="255" spans="2:25">
      <c r="F255" s="158"/>
      <c r="G255" s="22" t="s">
        <v>42</v>
      </c>
      <c r="I255" s="21">
        <f>'[2]COGs&amp;Expense'!I369</f>
        <v>-214000</v>
      </c>
      <c r="J255" s="21">
        <f>'[2]COGs&amp;Expense'!J369</f>
        <v>-221000</v>
      </c>
      <c r="K255" s="21">
        <f>'[2]COGs&amp;Expense'!K369</f>
        <v>-3153000</v>
      </c>
      <c r="L255" s="21">
        <f>'[2]COGs&amp;Expense'!L369</f>
        <v>-265000</v>
      </c>
      <c r="M255" s="21">
        <f>'[2]COGs&amp;Expense'!AJ369</f>
        <v>-1116000</v>
      </c>
      <c r="N255" s="21">
        <f>SUM('[2]COGs&amp;Expense'!DD369:DE369)</f>
        <v>463879.85822192766</v>
      </c>
      <c r="O255" s="112">
        <f>P255-M255-N255</f>
        <v>-1667950.1968039395</v>
      </c>
      <c r="P255" s="112">
        <f>'[2]COGs&amp;Expense'!M369</f>
        <v>-2320070.3385820119</v>
      </c>
      <c r="Q255" s="112">
        <f>'[2]COGs&amp;Expense'!N369</f>
        <v>-924860.45387807209</v>
      </c>
      <c r="R255" s="112">
        <f>'[2]COGs&amp;Expense'!O369</f>
        <v>-2021093.0147752073</v>
      </c>
      <c r="S255" s="112">
        <f>'[2]COGs&amp;Expense'!P369</f>
        <v>-1845436.9936953429</v>
      </c>
      <c r="T255" s="112">
        <f>'[2]COGs&amp;Expense'!Q369</f>
        <v>-2664014.5713665001</v>
      </c>
      <c r="V255" s="114">
        <f>IFERROR(J255/I255-1,"na")</f>
        <v>3.2710280373831724E-2</v>
      </c>
      <c r="W255" s="114">
        <f>IFERROR(K255/J255-1,"na")</f>
        <v>13.266968325791856</v>
      </c>
      <c r="X255" s="114">
        <f>IFERROR(L255/K255-1,"na")</f>
        <v>-0.91595306057722803</v>
      </c>
      <c r="Y255" s="114">
        <f>IFERROR(P255/L255-1,"na")</f>
        <v>7.754982409743441</v>
      </c>
    </row>
    <row r="256" spans="2:25">
      <c r="F256" s="115"/>
      <c r="G256" s="115" t="s">
        <v>35</v>
      </c>
      <c r="I256" s="116">
        <f>I255/I$64</f>
        <v>-3.6605503487277047E-4</v>
      </c>
      <c r="J256" s="116">
        <f>J255/J$64</f>
        <v>-1.7325329653691718E-4</v>
      </c>
      <c r="K256" s="83">
        <f>K255/K$64</f>
        <v>-1.4148130014488142E-3</v>
      </c>
      <c r="L256" s="83">
        <f>L255/L$64</f>
        <v>-7.203651618268248E-5</v>
      </c>
      <c r="M256" s="83">
        <f t="shared" ref="M256:T256" si="89">M255/M$64</f>
        <v>-1.1302330244772419E-3</v>
      </c>
      <c r="N256" s="83">
        <f>N255/N$64</f>
        <v>7.0380631571676107E-4</v>
      </c>
      <c r="O256" s="84">
        <f t="shared" si="89"/>
        <v>-5.1737758789739924E-4</v>
      </c>
      <c r="P256" s="84">
        <f t="shared" si="89"/>
        <v>-4.7636493967327339E-4</v>
      </c>
      <c r="Q256" s="122">
        <f t="shared" si="89"/>
        <v>-1.3822126069806156E-4</v>
      </c>
      <c r="R256" s="122">
        <f t="shared" si="89"/>
        <v>-2.2939007206850183E-4</v>
      </c>
      <c r="S256" s="122">
        <f t="shared" si="89"/>
        <v>-1.6707438394812147E-4</v>
      </c>
      <c r="T256" s="122">
        <f t="shared" si="89"/>
        <v>-1.9348757447043222E-4</v>
      </c>
    </row>
    <row r="257" spans="6:25">
      <c r="F257" s="158"/>
      <c r="G257" s="18" t="s">
        <v>43</v>
      </c>
      <c r="I257" s="21">
        <f>'[2]COGs&amp;Expense'!I373</f>
        <v>0</v>
      </c>
      <c r="J257" s="21">
        <f>'[2]COGs&amp;Expense'!J373</f>
        <v>0</v>
      </c>
      <c r="K257" s="21">
        <f>'[2]COGs&amp;Expense'!K373</f>
        <v>-2771000</v>
      </c>
      <c r="L257" s="21">
        <f>'[2]COGs&amp;Expense'!L373</f>
        <v>-33337000</v>
      </c>
      <c r="M257" s="21">
        <f>'[2]COGs&amp;Expense'!AJ373</f>
        <v>-10280000</v>
      </c>
      <c r="N257" s="21">
        <f>SUM('[2]COGs&amp;Expense'!DD373:DE373)</f>
        <v>-9552856.5133333355</v>
      </c>
      <c r="O257" s="112">
        <f>P257-M257-N257</f>
        <v>-4776428.2566666678</v>
      </c>
      <c r="P257" s="112">
        <f>'[2]COGs&amp;Expense'!M373</f>
        <v>-24609284.770000003</v>
      </c>
      <c r="Q257" s="112">
        <f>'[2]COGs&amp;Expense'!N373</f>
        <v>0</v>
      </c>
      <c r="R257" s="112">
        <f>'[2]COGs&amp;Expense'!O373</f>
        <v>0</v>
      </c>
      <c r="S257" s="112">
        <f>'[2]COGs&amp;Expense'!P373</f>
        <v>0</v>
      </c>
      <c r="T257" s="112">
        <f>'[2]COGs&amp;Expense'!Q373</f>
        <v>0</v>
      </c>
      <c r="V257" s="114" t="str">
        <f>IFERROR(J257/I257-1,"na")</f>
        <v>na</v>
      </c>
      <c r="W257" s="114" t="str">
        <f>IFERROR(K257/J257-1,"na")</f>
        <v>na</v>
      </c>
      <c r="X257" s="114">
        <f>IFERROR(L257/K257-1,"na")</f>
        <v>11.030674846625766</v>
      </c>
      <c r="Y257" s="114">
        <f>IFERROR(P257/L257-1,"na")</f>
        <v>-0.26180265860755303</v>
      </c>
    </row>
    <row r="258" spans="6:25">
      <c r="F258" s="115"/>
      <c r="G258" s="115" t="s">
        <v>35</v>
      </c>
      <c r="I258" s="116">
        <f t="shared" ref="I258:T258" si="90">I257/I$64</f>
        <v>0</v>
      </c>
      <c r="J258" s="116">
        <f t="shared" si="90"/>
        <v>0</v>
      </c>
      <c r="K258" s="83">
        <f t="shared" si="90"/>
        <v>-1.243402101812453E-3</v>
      </c>
      <c r="L258" s="83">
        <f t="shared" si="90"/>
        <v>-9.0621937357814545E-3</v>
      </c>
      <c r="M258" s="83">
        <f>M257/M$64</f>
        <v>-1.0411107071349504E-2</v>
      </c>
      <c r="N258" s="83">
        <f>N257/N$64</f>
        <v>-1.4493754423809093E-2</v>
      </c>
      <c r="O258" s="84">
        <f t="shared" si="90"/>
        <v>-1.4815891595171299E-3</v>
      </c>
      <c r="P258" s="84">
        <f t="shared" si="90"/>
        <v>-5.052864242912721E-3</v>
      </c>
      <c r="Q258" s="122">
        <f t="shared" si="90"/>
        <v>0</v>
      </c>
      <c r="R258" s="122">
        <f t="shared" si="90"/>
        <v>0</v>
      </c>
      <c r="S258" s="122">
        <f t="shared" si="90"/>
        <v>0</v>
      </c>
      <c r="T258" s="122">
        <f t="shared" si="9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IS-PFM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CMBI</cp:lastModifiedBy>
  <dcterms:created xsi:type="dcterms:W3CDTF">2022-07-29T23:30:31Z</dcterms:created>
  <dcterms:modified xsi:type="dcterms:W3CDTF">2024-08-20T02:13:59Z</dcterms:modified>
</cp:coreProperties>
</file>