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Videos\formatos de calificaciones Belén\Belén\"/>
    </mc:Choice>
  </mc:AlternateContent>
  <xr:revisionPtr revIDLastSave="0" documentId="13_ncr:1_{5EF3D3A6-F84E-498E-BA85-A92A0FEDE033}" xr6:coauthVersionLast="36" xr6:coauthVersionMax="47" xr10:uidLastSave="{00000000-0000-0000-0000-000000000000}"/>
  <bookViews>
    <workbookView xWindow="0" yWindow="0" windowWidth="20490" windowHeight="6825" activeTab="2" xr2:uid="{7470E3FC-BE7C-4BB7-B6C3-41BD5D056C9D}"/>
  </bookViews>
  <sheets>
    <sheet name="Capacitación" sheetId="1" r:id="rId1"/>
    <sheet name="Desempeño" sheetId="2" r:id="rId2"/>
    <sheet name="Presentación" sheetId="3" r:id="rId3"/>
    <sheet name="Seguimiento" sheetId="4" r:id="rId4"/>
    <sheet name="CalifFina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G19" i="3"/>
  <c r="E19" i="3"/>
  <c r="H19" i="3" s="1"/>
  <c r="E22" i="3" s="1"/>
  <c r="I16" i="5" s="1"/>
  <c r="G18" i="3"/>
  <c r="E18" i="3"/>
  <c r="G17" i="3"/>
  <c r="E17" i="3"/>
  <c r="H17" i="3" s="1"/>
  <c r="G16" i="3"/>
  <c r="E16" i="3"/>
  <c r="G15" i="3"/>
  <c r="E15" i="3"/>
  <c r="H15" i="3" s="1"/>
  <c r="D9" i="3"/>
  <c r="G8" i="3"/>
  <c r="I13" i="5"/>
  <c r="E4" i="1"/>
  <c r="H16" i="3" l="1"/>
  <c r="H18" i="3"/>
  <c r="D104" i="1"/>
  <c r="J48" i="2" l="1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 s="1"/>
  <c r="H37" i="2" s="1"/>
  <c r="G37" i="2"/>
  <c r="G50" i="2" s="1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 s="1"/>
  <c r="H27" i="2" s="1"/>
  <c r="G27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 s="1"/>
  <c r="H13" i="2" s="1"/>
  <c r="G13" i="2"/>
  <c r="J50" i="2" l="1"/>
  <c r="I50" i="2" l="1"/>
  <c r="G52" i="2" s="1"/>
  <c r="H50" i="2"/>
  <c r="F106" i="1"/>
  <c r="F105" i="1"/>
  <c r="F99" i="1"/>
  <c r="E99" i="1"/>
  <c r="D99" i="1"/>
  <c r="G97" i="1"/>
  <c r="G96" i="1"/>
  <c r="G95" i="1"/>
  <c r="G94" i="1"/>
  <c r="G92" i="1"/>
  <c r="G91" i="1"/>
  <c r="G90" i="1"/>
  <c r="G89" i="1"/>
  <c r="G87" i="1"/>
  <c r="G86" i="1"/>
  <c r="G85" i="1"/>
  <c r="G84" i="1"/>
  <c r="G83" i="1"/>
  <c r="G80" i="1"/>
  <c r="G79" i="1"/>
  <c r="G78" i="1"/>
  <c r="G77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7" i="1"/>
  <c r="G56" i="1"/>
  <c r="G55" i="1"/>
  <c r="G54" i="1"/>
  <c r="G53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5" i="1"/>
  <c r="G34" i="1"/>
  <c r="G33" i="1"/>
  <c r="G32" i="1"/>
  <c r="G31" i="1"/>
  <c r="G30" i="1"/>
  <c r="G28" i="1"/>
  <c r="G27" i="1"/>
  <c r="G26" i="1"/>
  <c r="G25" i="1"/>
  <c r="G24" i="1"/>
  <c r="G22" i="1"/>
  <c r="G21" i="1"/>
  <c r="G20" i="1"/>
  <c r="G19" i="1"/>
  <c r="G18" i="1"/>
  <c r="G99" i="1" l="1"/>
  <c r="F9" i="5"/>
  <c r="F8" i="5"/>
  <c r="F7" i="5"/>
  <c r="F6" i="5"/>
  <c r="D10" i="4"/>
  <c r="D9" i="4"/>
  <c r="D8" i="4"/>
  <c r="D7" i="4"/>
  <c r="D6" i="4"/>
  <c r="D5" i="4"/>
  <c r="D3" i="4"/>
  <c r="F104" i="1" l="1"/>
  <c r="F108" i="1" s="1"/>
  <c r="H21" i="5"/>
  <c r="E31" i="4"/>
  <c r="H29" i="4"/>
  <c r="G29" i="4"/>
  <c r="H28" i="4"/>
  <c r="G28" i="4"/>
  <c r="H27" i="4"/>
  <c r="G27" i="4"/>
  <c r="H26" i="4"/>
  <c r="G26" i="4"/>
  <c r="H25" i="4"/>
  <c r="G25" i="4"/>
  <c r="H23" i="4"/>
  <c r="G23" i="4"/>
  <c r="H22" i="4"/>
  <c r="G22" i="4"/>
  <c r="H21" i="4"/>
  <c r="G21" i="4"/>
  <c r="H20" i="4"/>
  <c r="G20" i="4"/>
  <c r="H19" i="4"/>
  <c r="G19" i="4"/>
  <c r="H24" i="4" l="1"/>
  <c r="F24" i="4" s="1"/>
  <c r="G24" i="4" s="1"/>
  <c r="H18" i="4"/>
  <c r="H31" i="4" s="1"/>
  <c r="I15" i="5" s="1"/>
  <c r="F18" i="4" l="1"/>
  <c r="G18" i="4" s="1"/>
  <c r="I14" i="5"/>
  <c r="F31" i="4"/>
  <c r="J15" i="5"/>
  <c r="J16" i="5"/>
  <c r="J13" i="5" l="1"/>
  <c r="J14" i="5"/>
  <c r="J21" i="5" l="1"/>
</calcChain>
</file>

<file path=xl/sharedStrings.xml><?xml version="1.0" encoding="utf-8"?>
<sst xmlns="http://schemas.openxmlformats.org/spreadsheetml/2006/main" count="240" uniqueCount="196">
  <si>
    <t>Evaluación de la capacitación del alumno dual</t>
  </si>
  <si>
    <t>Asignatura:</t>
  </si>
  <si>
    <t>Maestro:</t>
  </si>
  <si>
    <t>Asesor interno:</t>
  </si>
  <si>
    <t>Empresa:</t>
  </si>
  <si>
    <t>Servicios Educativos de Quintana Roo</t>
  </si>
  <si>
    <t>Asesor externo:</t>
  </si>
  <si>
    <t>José Carlos Romero Vera</t>
  </si>
  <si>
    <t>Alumno:</t>
  </si>
  <si>
    <t>Núm. Control</t>
  </si>
  <si>
    <t>Lugar</t>
  </si>
  <si>
    <t>Fecha:</t>
  </si>
  <si>
    <t>Factores evaluados</t>
  </si>
  <si>
    <t>CAPACITACIÓN</t>
  </si>
  <si>
    <t>Cobertura
1 = cubierto
0 = no cubierto</t>
  </si>
  <si>
    <t>2
Iniciativa propia</t>
  </si>
  <si>
    <t>3
Curso MOOC</t>
  </si>
  <si>
    <t>Calificación global</t>
  </si>
  <si>
    <t>Calificación</t>
  </si>
  <si>
    <t>Peso</t>
  </si>
  <si>
    <t>Puntos obtenidos</t>
  </si>
  <si>
    <t>Cobertura vista del curso</t>
  </si>
  <si>
    <t>Calificación definitiva</t>
  </si>
  <si>
    <t>Firma del Catedrático</t>
  </si>
  <si>
    <t>Modelo dual</t>
  </si>
  <si>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</si>
  <si>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</si>
  <si>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</si>
  <si>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</si>
  <si>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</si>
  <si>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</si>
  <si>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</si>
  <si>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</si>
  <si>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</si>
  <si>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</si>
  <si>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</si>
  <si>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Es amable en el trato con las personas</t>
  </si>
  <si>
    <t>Es persuasivo con las propuestas o trabajos que expone</t>
  </si>
  <si>
    <t>Es bueno para la solución de problemas</t>
  </si>
  <si>
    <t>Es entusiasta por aprender cosas nuevas</t>
  </si>
  <si>
    <t>Características laborales</t>
  </si>
  <si>
    <t>Es puntual en la entrega de trabajos que se le solicitan</t>
  </si>
  <si>
    <t>Trabajo en equipo</t>
  </si>
  <si>
    <t>Totales</t>
  </si>
  <si>
    <t>Calificación a registrar</t>
  </si>
  <si>
    <t>Firma del catedrático</t>
  </si>
  <si>
    <t>Puntos por factor</t>
  </si>
  <si>
    <t>Calificaciones globales obtenidas</t>
  </si>
  <si>
    <t>ptos.</t>
  </si>
  <si>
    <t>Porc.</t>
  </si>
  <si>
    <t>Exposición</t>
  </si>
  <si>
    <t>Seguimiento de actividades de alumno en modalidad dual</t>
  </si>
  <si>
    <t>Tipo reporte:</t>
  </si>
  <si>
    <t>Avances</t>
  </si>
  <si>
    <t>Asistió puntualmente a la asesoría</t>
  </si>
  <si>
    <t>Es dedicado y proactivo en sus actividades</t>
  </si>
  <si>
    <t>Comunicación interpersonal efectiva</t>
  </si>
  <si>
    <t>Definitivo</t>
  </si>
  <si>
    <t>Calificación final por asignatura</t>
  </si>
  <si>
    <t>Instituto Tecnológico de Chetumal-Servicios Educativo de Quintana Roo (SEQ)</t>
  </si>
  <si>
    <t>Catedrático:</t>
  </si>
  <si>
    <t>Actividades</t>
  </si>
  <si>
    <t>Puntuación asignada</t>
  </si>
  <si>
    <t>Calificación obtenida</t>
  </si>
  <si>
    <t>Puntuación alcanzada</t>
  </si>
  <si>
    <t>Reuniones periódicas de asesoría y seguimiento.</t>
  </si>
  <si>
    <t>Elaboración de presentación, redacción del discurso y exposición de avances a mediados y final de semestre.</t>
  </si>
  <si>
    <t>Firma del asesor externo</t>
  </si>
  <si>
    <t>Desempeño en las actividades de la asignatura</t>
  </si>
  <si>
    <t>Dominio de los conceptos estudiados hasta el momento</t>
  </si>
  <si>
    <t>Avance en el estudio de la asignatura</t>
  </si>
  <si>
    <t>Calidad de los resultados parciales obtenidos en las actividades o proyectos de la asignatura</t>
  </si>
  <si>
    <t>Pertinencia de los resultados parciales obtenidos por proyecto y/o actividades encomendadas</t>
  </si>
  <si>
    <t>Oportunidad de los resultados parciales obtenidos por proyecto y/o actividades de la asignatura</t>
  </si>
  <si>
    <t>Comportamiento amable y respetuoso en las reuniones con el catedrático</t>
  </si>
  <si>
    <t xml:space="preserve">Ingeniería en Sistemas Computacionales </t>
  </si>
  <si>
    <t>Carlos Flores Pérez</t>
  </si>
  <si>
    <t>Instituto Tecnológico de Chetumal-Servicios Educativos de Quintana Roo (SEQ)</t>
  </si>
  <si>
    <t>Calificación del maestro proporcionada en la asignatura</t>
  </si>
  <si>
    <t>Calificación del maestro para actividades puestas en la asignatura</t>
  </si>
  <si>
    <t>Evaluación del desempeño del alumno en la empresa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</si>
  <si>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</si>
  <si>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</si>
  <si>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</si>
  <si>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</si>
  <si>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</si>
  <si>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 xml:space="preserve">Muestra iniciativa </t>
  </si>
  <si>
    <t>Tiene un comportamiento ético</t>
  </si>
  <si>
    <t>Tiene habilidad para comunicarse apropiadamente en forma oral y escrita</t>
  </si>
  <si>
    <t>Tiene exactitud en los pronósticos que hace sobre la duración de los trabajos que le encomiendan</t>
  </si>
  <si>
    <t>Se percibe que, en el trabajo, aplica adecuadamente lo que ha aprendido</t>
  </si>
  <si>
    <t>El trabajo que entrega está alineado con las políticas establecidas por la empresa</t>
  </si>
  <si>
    <t>Es creativo en la solución de problemas</t>
  </si>
  <si>
    <t>Tiene habilidad para trabajar de forma autónoma.</t>
  </si>
  <si>
    <t>Tiene la capacidad de comunicar a su jefe o algún superior, oportuna y pertinentemente, problemas o dudas sobre actividades que no puede realizar</t>
  </si>
  <si>
    <t>Posee habilidad de crítica sobre asuntos que se le consultan y capacidad de autocrítica para los resultados de la actividades que efectúa.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</si>
  <si>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</si>
  <si>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</si>
  <si>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</si>
  <si>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</si>
  <si>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</si>
  <si>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</si>
  <si>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</si>
  <si>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</si>
  <si>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</si>
  <si>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</si>
  <si>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 en él cualidades para ser un buen líder</t>
  </si>
  <si>
    <t>Ingeniería en Sistemas Computacionales</t>
  </si>
  <si>
    <t>Capacitación en la materia.</t>
  </si>
  <si>
    <t>Framework para Backend (WEC2003)</t>
  </si>
  <si>
    <t>Servicios Educativos de Quintana Roo-Inst. Tecnológico de Chetumal</t>
  </si>
  <si>
    <t>1
En la empresa</t>
  </si>
  <si>
    <t>Introducción a la programación del lado del servidor</t>
  </si>
  <si>
    <t>Arquitectura de Aplicaciones Web</t>
  </si>
  <si>
    <t>Modelos de Desarrollo</t>
  </si>
  <si>
    <t>Introducción</t>
  </si>
  <si>
    <t>Modelo de Capas</t>
  </si>
  <si>
    <t>Modelo Vista Controlador</t>
  </si>
  <si>
    <t>Otros modelos</t>
  </si>
  <si>
    <t>HTTP</t>
  </si>
  <si>
    <t>Funcionamiento de HTTP</t>
  </si>
  <si>
    <t>Clientes y servidores</t>
  </si>
  <si>
    <t>Solicitudes HTTP</t>
  </si>
  <si>
    <t>Verbos de HTTP</t>
  </si>
  <si>
    <t>Encabezados</t>
  </si>
  <si>
    <t>Servidores http</t>
  </si>
  <si>
    <t>Instalación</t>
  </si>
  <si>
    <t>Configuración</t>
  </si>
  <si>
    <t>Administración</t>
  </si>
  <si>
    <t>Lenguajes y frameworks de desarrollo del lado del Servidor</t>
  </si>
  <si>
    <t>Configuración del lenguaje</t>
  </si>
  <si>
    <t>Lenguaje de programación</t>
  </si>
  <si>
    <t>Descripción del lenguaje</t>
  </si>
  <si>
    <t>Protocolo http</t>
  </si>
  <si>
    <t>Procesamiento de peticiones http: GET, PUT, POST, DELETE, UP-DATE</t>
  </si>
  <si>
    <t>Respuesta a peticiones http</t>
  </si>
  <si>
    <t>Datos elementales</t>
  </si>
  <si>
    <t>Operadores</t>
  </si>
  <si>
    <t>Estatutos condicionales</t>
  </si>
  <si>
    <t>Ciclos</t>
  </si>
  <si>
    <t>Funciones y librerías</t>
  </si>
  <si>
    <t>Arreglos, objetos, cerraduras, eventos</t>
  </si>
  <si>
    <t>Patrones y expresiones regulares</t>
  </si>
  <si>
    <t>Manejo de archivos</t>
  </si>
  <si>
    <t>Depuración y visualización de código</t>
  </si>
  <si>
    <t>Uso de bases de datos</t>
  </si>
  <si>
    <t>Programación de Bases de Datos</t>
  </si>
  <si>
    <t>Conexión</t>
  </si>
  <si>
    <t>Operaciones básicas</t>
  </si>
  <si>
    <t>Seguridad</t>
  </si>
  <si>
    <t>Generación de reportes</t>
  </si>
  <si>
    <t>Uso de bases de datos en sesiones y cookies</t>
  </si>
  <si>
    <t>JSON y XML</t>
  </si>
  <si>
    <t>JSON</t>
  </si>
  <si>
    <t>El esquema de JSON</t>
  </si>
  <si>
    <t>Arreglos en JSON</t>
  </si>
  <si>
    <t>Tipos de datos</t>
  </si>
  <si>
    <t>Valores de carácter</t>
  </si>
  <si>
    <t>Valores numéricos</t>
  </si>
  <si>
    <t>Procesamiento</t>
  </si>
  <si>
    <t>XML</t>
  </si>
  <si>
    <t>Documentos XML</t>
  </si>
  <si>
    <t>XML bien formado</t>
  </si>
  <si>
    <t>Definición del tipo de documento</t>
  </si>
  <si>
    <t>Entidades de XML</t>
  </si>
  <si>
    <t>Espacio de nombres</t>
  </si>
  <si>
    <t>Esquema XML</t>
  </si>
  <si>
    <t>AJAX</t>
  </si>
  <si>
    <t>Envío de peticiones GET, PUT, POST, DELETE y PATCH</t>
  </si>
  <si>
    <t>Codificación de peticiones y lectura de respuestas codificadas</t>
  </si>
  <si>
    <t>Subida y manipulación de archivos</t>
  </si>
  <si>
    <t>Servicios web</t>
  </si>
  <si>
    <t>Definición de servicios web</t>
  </si>
  <si>
    <t>Recursos</t>
  </si>
  <si>
    <t>URI</t>
  </si>
  <si>
    <t>Cookies en el intercambio de mensajes</t>
  </si>
  <si>
    <t>Arquitectura Orientada al Servicio (SOA)</t>
  </si>
  <si>
    <t>Servicios con RESTful</t>
  </si>
  <si>
    <t>Consumo de servicio web RESTful</t>
  </si>
  <si>
    <t>Diseño de servicios WEB</t>
  </si>
  <si>
    <t>Implementación del servicio WEB</t>
  </si>
  <si>
    <t>Servicios con SOAP</t>
  </si>
  <si>
    <t>Consumo de servicio web SOAP</t>
  </si>
  <si>
    <t>Benito Tecuautzin Belen del Rosario</t>
  </si>
  <si>
    <t>May canche Isaias</t>
  </si>
  <si>
    <t>Calificación de la presentación del proyecto de educación dual</t>
  </si>
  <si>
    <t>Instituto Tecnológico de Chetumal-Soluciones Punto Singular, S. A. de C. V.</t>
  </si>
  <si>
    <t>Descripción</t>
  </si>
  <si>
    <t>En general</t>
  </si>
  <si>
    <t>En lo particular</t>
  </si>
  <si>
    <t>Promedio general</t>
  </si>
  <si>
    <t>Peso en puntos</t>
  </si>
  <si>
    <t>Contenido de la exposición</t>
  </si>
  <si>
    <t>Características de la presentación</t>
  </si>
  <si>
    <t>Cualidades del ponente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</si>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</sst>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nstantia"/>
      <family val="1"/>
    </font>
    <font>
      <b/>
      <sz val="11"/>
      <color theme="1"/>
      <name val="Constantia"/>
      <family val="1"/>
    </font>
    <font>
      <b/>
      <sz val="14"/>
      <color theme="1"/>
      <name val="Constantia"/>
      <family val="1"/>
    </font>
    <font>
      <b/>
      <i/>
      <sz val="11"/>
      <color theme="1"/>
      <name val="Constantia"/>
      <family val="1"/>
    </font>
    <font>
      <sz val="11"/>
      <color theme="1"/>
      <name val="Constantia"/>
      <family val="1"/>
    </font>
    <font>
      <b/>
      <sz val="14"/>
      <color theme="1"/>
      <name val="Century Schoolbook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b/>
      <sz val="11"/>
      <color theme="0"/>
      <name val="Constantia"/>
      <family val="1"/>
    </font>
    <font>
      <sz val="11"/>
      <color theme="0"/>
      <name val="Constantia"/>
      <family val="1"/>
    </font>
    <font>
      <b/>
      <sz val="14"/>
      <color theme="0"/>
      <name val="Constantia"/>
      <family val="1"/>
    </font>
    <font>
      <b/>
      <i/>
      <sz val="11"/>
      <color theme="0"/>
      <name val="Constantia"/>
      <family val="1"/>
    </font>
    <font>
      <b/>
      <sz val="14"/>
      <color theme="0"/>
      <name val="Calibri Light"/>
      <family val="1"/>
      <scheme val="major"/>
    </font>
    <font>
      <b/>
      <sz val="14"/>
      <color theme="0"/>
      <name val="Century Schoolbook"/>
      <family val="1"/>
    </font>
    <font>
      <b/>
      <sz val="11"/>
      <color theme="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sz val="12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1E4174"/>
        <bgColor indexed="64"/>
      </patternFill>
    </fill>
    <fill>
      <patternFill patternType="solid">
        <fgColor rgb="FF8B888F"/>
        <bgColor rgb="FF8B888F"/>
      </patternFill>
    </fill>
    <fill>
      <patternFill patternType="solid">
        <fgColor rgb="FFC43118"/>
        <bgColor rgb="FFC43118"/>
      </patternFill>
    </fill>
    <fill>
      <patternFill patternType="solid">
        <fgColor rgb="FFFDA430"/>
        <bgColor rgb="FFFDA430"/>
      </patternFill>
    </fill>
    <fill>
      <patternFill patternType="solid">
        <fgColor rgb="FF0B1B3F"/>
        <bgColor rgb="FF0B1B3F"/>
      </patternFill>
    </fill>
    <fill>
      <patternFill patternType="solid">
        <fgColor rgb="FFFCD695"/>
        <bgColor rgb="FFFCD695"/>
      </patternFill>
    </fill>
    <fill>
      <patternFill patternType="solid">
        <fgColor rgb="FFECECEC"/>
        <bgColor rgb="FFECECEC"/>
      </patternFill>
    </fill>
    <fill>
      <patternFill patternType="solid">
        <fgColor rgb="FF77A3C6"/>
        <bgColor rgb="FF77A3C6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9" fillId="0" borderId="0" xfId="0" applyFont="1"/>
    <xf numFmtId="3" fontId="9" fillId="0" borderId="0" xfId="0" applyNumberFormat="1" applyFont="1"/>
    <xf numFmtId="0" fontId="0" fillId="2" borderId="4" xfId="0" applyFill="1" applyBorder="1" applyAlignment="1">
      <alignment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5" borderId="0" xfId="0" applyFont="1" applyFill="1"/>
    <xf numFmtId="0" fontId="11" fillId="8" borderId="0" xfId="0" applyFont="1" applyFill="1"/>
    <xf numFmtId="0" fontId="12" fillId="8" borderId="0" xfId="0" applyFont="1" applyFill="1"/>
    <xf numFmtId="0" fontId="6" fillId="9" borderId="3" xfId="0" applyFont="1" applyFill="1" applyBorder="1" applyAlignment="1">
      <alignment horizontal="left" indent="2"/>
    </xf>
    <xf numFmtId="0" fontId="0" fillId="9" borderId="3" xfId="0" applyFill="1" applyBorder="1" applyAlignment="1">
      <alignment horizontal="right" vertical="top"/>
    </xf>
    <xf numFmtId="0" fontId="2" fillId="3" borderId="0" xfId="0" applyFont="1" applyFill="1"/>
    <xf numFmtId="0" fontId="12" fillId="4" borderId="3" xfId="0" applyFont="1" applyFill="1" applyBorder="1"/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7" fillId="6" borderId="3" xfId="0" applyFont="1" applyFill="1" applyBorder="1"/>
    <xf numFmtId="0" fontId="7" fillId="6" borderId="3" xfId="0" applyFont="1" applyFill="1" applyBorder="1" applyProtection="1">
      <protection locked="0"/>
    </xf>
    <xf numFmtId="0" fontId="7" fillId="9" borderId="3" xfId="0" applyFont="1" applyFill="1" applyBorder="1"/>
    <xf numFmtId="0" fontId="7" fillId="9" borderId="3" xfId="0" applyFont="1" applyFill="1" applyBorder="1" applyProtection="1">
      <protection locked="0"/>
    </xf>
    <xf numFmtId="0" fontId="14" fillId="8" borderId="0" xfId="0" applyFont="1" applyFill="1"/>
    <xf numFmtId="0" fontId="11" fillId="8" borderId="3" xfId="0" applyFont="1" applyFill="1" applyBorder="1"/>
    <xf numFmtId="0" fontId="4" fillId="7" borderId="4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14" fillId="8" borderId="2" xfId="0" applyFont="1" applyFill="1" applyBorder="1"/>
    <xf numFmtId="0" fontId="0" fillId="6" borderId="0" xfId="0" applyFill="1"/>
    <xf numFmtId="0" fontId="11" fillId="5" borderId="0" xfId="0" applyFont="1" applyFill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8" xfId="0" applyFill="1" applyBorder="1" applyProtection="1">
      <protection locked="0"/>
    </xf>
    <xf numFmtId="0" fontId="0" fillId="6" borderId="0" xfId="0" applyFill="1" applyAlignment="1" applyProtection="1">
      <alignment horizontal="left" indent="1"/>
      <protection locked="0"/>
    </xf>
    <xf numFmtId="0" fontId="0" fillId="6" borderId="1" xfId="0" applyFill="1" applyBorder="1" applyProtection="1">
      <protection locked="0"/>
    </xf>
    <xf numFmtId="0" fontId="11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1" fillId="8" borderId="2" xfId="0" applyFont="1" applyFill="1" applyBorder="1" applyAlignment="1">
      <alignment horizontal="right" vertical="center"/>
    </xf>
    <xf numFmtId="0" fontId="11" fillId="8" borderId="4" xfId="0" applyFont="1" applyFill="1" applyBorder="1" applyAlignment="1">
      <alignment horizontal="right" vertical="center"/>
    </xf>
    <xf numFmtId="164" fontId="11" fillId="8" borderId="5" xfId="0" applyNumberFormat="1" applyFont="1" applyFill="1" applyBorder="1" applyAlignment="1">
      <alignment horizontal="right" vertical="center"/>
    </xf>
    <xf numFmtId="0" fontId="11" fillId="8" borderId="3" xfId="0" applyFont="1" applyFill="1" applyBorder="1" applyAlignment="1">
      <alignment horizontal="right" vertical="center"/>
    </xf>
    <xf numFmtId="0" fontId="0" fillId="9" borderId="2" xfId="0" applyFill="1" applyBorder="1" applyAlignment="1">
      <alignment vertical="top"/>
    </xf>
    <xf numFmtId="164" fontId="0" fillId="9" borderId="5" xfId="0" applyNumberFormat="1" applyFill="1" applyBorder="1" applyAlignment="1">
      <alignment vertical="top"/>
    </xf>
    <xf numFmtId="0" fontId="0" fillId="9" borderId="3" xfId="0" applyFill="1" applyBorder="1" applyAlignment="1" applyProtection="1">
      <alignment vertical="top"/>
      <protection locked="0"/>
    </xf>
    <xf numFmtId="0" fontId="11" fillId="8" borderId="2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164" fontId="11" fillId="8" borderId="5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0" fillId="10" borderId="8" xfId="0" applyFill="1" applyBorder="1"/>
    <xf numFmtId="0" fontId="7" fillId="10" borderId="2" xfId="0" applyFont="1" applyFill="1" applyBorder="1"/>
    <xf numFmtId="0" fontId="0" fillId="10" borderId="2" xfId="0" applyFill="1" applyBorder="1" applyAlignment="1">
      <alignment vertical="top"/>
    </xf>
    <xf numFmtId="0" fontId="0" fillId="10" borderId="2" xfId="0" applyFill="1" applyBorder="1" applyAlignment="1" applyProtection="1">
      <alignment vertical="top"/>
      <protection locked="0"/>
    </xf>
    <xf numFmtId="0" fontId="0" fillId="10" borderId="0" xfId="0" applyFill="1"/>
    <xf numFmtId="0" fontId="11" fillId="8" borderId="2" xfId="0" applyFont="1" applyFill="1" applyBorder="1" applyAlignment="1">
      <alignment vertical="top"/>
    </xf>
    <xf numFmtId="0" fontId="11" fillId="8" borderId="4" xfId="0" applyFont="1" applyFill="1" applyBorder="1" applyAlignment="1">
      <alignment vertical="top"/>
    </xf>
    <xf numFmtId="164" fontId="11" fillId="8" borderId="5" xfId="1" applyNumberFormat="1" applyFont="1" applyFill="1" applyBorder="1" applyAlignment="1">
      <alignment vertical="top"/>
    </xf>
    <xf numFmtId="0" fontId="2" fillId="10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20" fillId="5" borderId="3" xfId="0" applyFont="1" applyFill="1" applyBorder="1"/>
    <xf numFmtId="0" fontId="10" fillId="9" borderId="3" xfId="0" applyFont="1" applyFill="1" applyBorder="1" applyAlignment="1">
      <alignment vertical="top"/>
    </xf>
    <xf numFmtId="3" fontId="10" fillId="9" borderId="3" xfId="0" applyNumberFormat="1" applyFont="1" applyFill="1" applyBorder="1" applyAlignment="1">
      <alignment vertical="top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vertical="top"/>
    </xf>
    <xf numFmtId="0" fontId="10" fillId="7" borderId="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0" fillId="3" borderId="0" xfId="0" applyFill="1" applyAlignment="1">
      <alignment vertical="top"/>
    </xf>
    <xf numFmtId="0" fontId="14" fillId="8" borderId="0" xfId="0" applyFont="1" applyFill="1" applyAlignment="1">
      <alignment wrapText="1"/>
    </xf>
    <xf numFmtId="0" fontId="11" fillId="8" borderId="0" xfId="1" applyNumberFormat="1" applyFont="1" applyFill="1" applyBorder="1" applyProtection="1"/>
    <xf numFmtId="0" fontId="17" fillId="11" borderId="0" xfId="0" applyFont="1" applyFill="1" applyAlignment="1">
      <alignment horizontal="left" wrapText="1" indent="2"/>
    </xf>
    <xf numFmtId="0" fontId="12" fillId="11" borderId="0" xfId="0" applyFont="1" applyFill="1" applyProtection="1">
      <protection locked="0"/>
    </xf>
    <xf numFmtId="0" fontId="12" fillId="11" borderId="0" xfId="0" applyFont="1" applyFill="1"/>
    <xf numFmtId="0" fontId="6" fillId="9" borderId="3" xfId="0" applyFont="1" applyFill="1" applyBorder="1" applyAlignment="1">
      <alignment horizontal="left" indent="5"/>
    </xf>
    <xf numFmtId="0" fontId="0" fillId="9" borderId="3" xfId="0" applyFill="1" applyBorder="1" applyAlignment="1" applyProtection="1">
      <alignment horizontal="left" vertical="top" indent="1"/>
      <protection locked="0"/>
    </xf>
    <xf numFmtId="0" fontId="0" fillId="9" borderId="3" xfId="0" applyFill="1" applyBorder="1" applyAlignment="1">
      <alignment horizontal="right" vertical="top" indent="1"/>
    </xf>
    <xf numFmtId="0" fontId="6" fillId="9" borderId="3" xfId="0" applyFont="1" applyFill="1" applyBorder="1" applyAlignment="1">
      <alignment horizontal="left" indent="4"/>
    </xf>
    <xf numFmtId="0" fontId="6" fillId="9" borderId="3" xfId="0" applyFont="1" applyFill="1" applyBorder="1" applyAlignment="1">
      <alignment horizontal="left" wrapText="1" indent="4"/>
    </xf>
    <xf numFmtId="0" fontId="0" fillId="9" borderId="3" xfId="0" applyFill="1" applyBorder="1" applyAlignment="1" applyProtection="1">
      <alignment horizontal="left" vertical="top"/>
      <protection locked="0"/>
    </xf>
    <xf numFmtId="0" fontId="21" fillId="3" borderId="0" xfId="0" applyFont="1" applyFill="1" applyAlignment="1">
      <alignment horizontal="left" indent="4"/>
    </xf>
    <xf numFmtId="0" fontId="0" fillId="3" borderId="0" xfId="0" applyFill="1" applyProtection="1">
      <protection locked="0"/>
    </xf>
    <xf numFmtId="0" fontId="14" fillId="8" borderId="3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22" fillId="12" borderId="0" xfId="0" applyFont="1" applyFill="1" applyBorder="1"/>
    <xf numFmtId="0" fontId="0" fillId="0" borderId="0" xfId="0" applyFont="1" applyAlignment="1"/>
    <xf numFmtId="0" fontId="10" fillId="0" borderId="13" xfId="0" applyFont="1" applyBorder="1" applyAlignment="1">
      <alignment horizontal="left" vertical="center"/>
    </xf>
    <xf numFmtId="0" fontId="4" fillId="14" borderId="0" xfId="0" applyFont="1" applyFill="1" applyBorder="1" applyAlignment="1">
      <alignment vertical="center" wrapText="1"/>
    </xf>
    <xf numFmtId="165" fontId="10" fillId="0" borderId="13" xfId="0" applyNumberFormat="1" applyFont="1" applyBorder="1" applyAlignment="1">
      <alignment horizontal="left" vertical="center"/>
    </xf>
    <xf numFmtId="0" fontId="4" fillId="14" borderId="17" xfId="0" applyFont="1" applyFill="1" applyBorder="1" applyAlignment="1">
      <alignment horizontal="center" wrapText="1"/>
    </xf>
    <xf numFmtId="0" fontId="14" fillId="15" borderId="18" xfId="0" applyFont="1" applyFill="1" applyBorder="1" applyAlignment="1">
      <alignment wrapText="1"/>
    </xf>
    <xf numFmtId="0" fontId="7" fillId="16" borderId="18" xfId="0" applyFont="1" applyFill="1" applyBorder="1" applyAlignment="1">
      <alignment horizontal="right" vertical="top"/>
    </xf>
    <xf numFmtId="0" fontId="7" fillId="17" borderId="18" xfId="0" applyFont="1" applyFill="1" applyBorder="1" applyAlignment="1">
      <alignment vertical="top"/>
    </xf>
    <xf numFmtId="0" fontId="22" fillId="18" borderId="0" xfId="0" applyFont="1" applyFill="1" applyBorder="1" applyAlignment="1">
      <alignment vertical="top"/>
    </xf>
    <xf numFmtId="0" fontId="7" fillId="16" borderId="18" xfId="0" applyFont="1" applyFill="1" applyBorder="1" applyAlignment="1">
      <alignment horizontal="left" vertical="top"/>
    </xf>
    <xf numFmtId="0" fontId="6" fillId="16" borderId="18" xfId="0" applyFont="1" applyFill="1" applyBorder="1" applyAlignment="1">
      <alignment horizontal="left" vertical="top"/>
    </xf>
    <xf numFmtId="0" fontId="7" fillId="16" borderId="14" xfId="0" applyFont="1" applyFill="1" applyBorder="1" applyAlignment="1">
      <alignment horizontal="left" vertical="top" wrapText="1"/>
    </xf>
    <xf numFmtId="0" fontId="7" fillId="16" borderId="16" xfId="0" applyFont="1" applyFill="1" applyBorder="1" applyAlignment="1">
      <alignment horizontal="left" vertical="top" wrapText="1"/>
    </xf>
    <xf numFmtId="0" fontId="14" fillId="15" borderId="15" xfId="0" applyFont="1" applyFill="1" applyBorder="1" applyAlignment="1">
      <alignment horizontal="right" wrapText="1"/>
    </xf>
    <xf numFmtId="3" fontId="14" fillId="15" borderId="18" xfId="0" applyNumberFormat="1" applyFont="1" applyFill="1" applyBorder="1" applyAlignment="1">
      <alignment wrapText="1"/>
    </xf>
    <xf numFmtId="0" fontId="24" fillId="3" borderId="0" xfId="0" applyFont="1" applyFill="1"/>
    <xf numFmtId="0" fontId="24" fillId="0" borderId="0" xfId="0" applyFont="1"/>
    <xf numFmtId="0" fontId="24" fillId="6" borderId="0" xfId="0" applyFont="1" applyFill="1"/>
    <xf numFmtId="0" fontId="26" fillId="5" borderId="0" xfId="0" applyFont="1" applyFill="1"/>
    <xf numFmtId="0" fontId="24" fillId="20" borderId="6" xfId="0" applyFont="1" applyFill="1" applyBorder="1" applyAlignment="1">
      <alignment horizontal="left"/>
    </xf>
    <xf numFmtId="0" fontId="24" fillId="6" borderId="6" xfId="0" applyFont="1" applyFill="1" applyBorder="1"/>
    <xf numFmtId="0" fontId="25" fillId="8" borderId="23" xfId="0" applyFont="1" applyFill="1" applyBorder="1" applyAlignment="1">
      <alignment horizontal="center" vertical="center" wrapText="1"/>
    </xf>
    <xf numFmtId="0" fontId="25" fillId="8" borderId="23" xfId="0" applyFont="1" applyFill="1" applyBorder="1"/>
    <xf numFmtId="0" fontId="25" fillId="8" borderId="23" xfId="0" applyFont="1" applyFill="1" applyBorder="1" applyAlignment="1">
      <alignment horizontal="center" wrapText="1"/>
    </xf>
    <xf numFmtId="0" fontId="24" fillId="9" borderId="24" xfId="0" applyFont="1" applyFill="1" applyBorder="1"/>
    <xf numFmtId="0" fontId="24" fillId="9" borderId="25" xfId="0" applyFont="1" applyFill="1" applyBorder="1"/>
    <xf numFmtId="4" fontId="24" fillId="0" borderId="25" xfId="0" applyNumberFormat="1" applyFont="1" applyBorder="1"/>
    <xf numFmtId="2" fontId="24" fillId="0" borderId="25" xfId="0" applyNumberFormat="1" applyFont="1" applyBorder="1"/>
    <xf numFmtId="2" fontId="24" fillId="0" borderId="26" xfId="0" applyNumberFormat="1" applyFont="1" applyBorder="1"/>
    <xf numFmtId="0" fontId="24" fillId="9" borderId="27" xfId="0" applyFont="1" applyFill="1" applyBorder="1"/>
    <xf numFmtId="0" fontId="24" fillId="9" borderId="3" xfId="0" applyFont="1" applyFill="1" applyBorder="1"/>
    <xf numFmtId="2" fontId="24" fillId="0" borderId="3" xfId="0" applyNumberFormat="1" applyFont="1" applyBorder="1"/>
    <xf numFmtId="0" fontId="24" fillId="9" borderId="28" xfId="0" applyFont="1" applyFill="1" applyBorder="1"/>
    <xf numFmtId="3" fontId="24" fillId="9" borderId="29" xfId="0" applyNumberFormat="1" applyFont="1" applyFill="1" applyBorder="1"/>
    <xf numFmtId="2" fontId="24" fillId="0" borderId="29" xfId="0" applyNumberFormat="1" applyFont="1" applyBorder="1"/>
    <xf numFmtId="0" fontId="24" fillId="11" borderId="30" xfId="0" applyFont="1" applyFill="1" applyBorder="1"/>
    <xf numFmtId="0" fontId="24" fillId="11" borderId="31" xfId="0" applyFont="1" applyFill="1" applyBorder="1"/>
    <xf numFmtId="0" fontId="24" fillId="11" borderId="32" xfId="0" applyFont="1" applyFill="1" applyBorder="1"/>
    <xf numFmtId="1" fontId="27" fillId="7" borderId="23" xfId="0" applyNumberFormat="1" applyFont="1" applyFill="1" applyBorder="1" applyAlignment="1">
      <alignment vertical="center"/>
    </xf>
    <xf numFmtId="1" fontId="10" fillId="9" borderId="3" xfId="0" applyNumberFormat="1" applyFont="1" applyFill="1" applyBorder="1" applyAlignment="1">
      <alignment vertical="top"/>
    </xf>
    <xf numFmtId="0" fontId="0" fillId="6" borderId="2" xfId="0" applyFill="1" applyBorder="1" applyAlignment="1" applyProtection="1">
      <alignment horizontal="left"/>
      <protection locked="0"/>
    </xf>
    <xf numFmtId="0" fontId="13" fillId="4" borderId="0" xfId="0" applyFont="1" applyFill="1" applyAlignment="1">
      <alignment horizontal="center"/>
    </xf>
    <xf numFmtId="0" fontId="0" fillId="6" borderId="1" xfId="0" applyFill="1" applyBorder="1" applyAlignment="1" applyProtection="1">
      <alignment horizontal="left"/>
      <protection locked="0"/>
    </xf>
    <xf numFmtId="0" fontId="14" fillId="8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1" xfId="0" applyFill="1" applyBorder="1" applyAlignment="1" applyProtection="1">
      <alignment horizontal="left" wrapText="1"/>
      <protection locked="0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14" fillId="19" borderId="0" xfId="0" applyFont="1" applyFill="1" applyBorder="1" applyAlignment="1">
      <alignment horizontal="center" wrapText="1"/>
    </xf>
    <xf numFmtId="0" fontId="23" fillId="0" borderId="0" xfId="0" applyFont="1" applyBorder="1"/>
    <xf numFmtId="0" fontId="23" fillId="0" borderId="13" xfId="0" applyFont="1" applyBorder="1"/>
    <xf numFmtId="0" fontId="9" fillId="19" borderId="19" xfId="0" applyFont="1" applyFill="1" applyBorder="1" applyAlignment="1">
      <alignment horizontal="center"/>
    </xf>
    <xf numFmtId="0" fontId="23" fillId="0" borderId="19" xfId="0" applyFont="1" applyBorder="1"/>
    <xf numFmtId="0" fontId="4" fillId="14" borderId="0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vertical="center"/>
    </xf>
    <xf numFmtId="0" fontId="4" fillId="14" borderId="14" xfId="0" applyFont="1" applyFill="1" applyBorder="1" applyAlignment="1">
      <alignment horizontal="center" wrapText="1"/>
    </xf>
    <xf numFmtId="0" fontId="23" fillId="0" borderId="15" xfId="0" applyFont="1" applyBorder="1"/>
    <xf numFmtId="0" fontId="23" fillId="0" borderId="16" xfId="0" applyFont="1" applyBorder="1"/>
    <xf numFmtId="0" fontId="14" fillId="15" borderId="14" xfId="0" applyFont="1" applyFill="1" applyBorder="1" applyAlignment="1">
      <alignment horizontal="center" wrapText="1"/>
    </xf>
    <xf numFmtId="0" fontId="7" fillId="16" borderId="14" xfId="0" applyFont="1" applyFill="1" applyBorder="1" applyAlignment="1">
      <alignment horizontal="left" vertical="top" wrapText="1"/>
    </xf>
    <xf numFmtId="165" fontId="7" fillId="17" borderId="14" xfId="0" applyNumberFormat="1" applyFont="1" applyFill="1" applyBorder="1" applyAlignment="1">
      <alignment horizontal="left" vertical="top" wrapText="1"/>
    </xf>
    <xf numFmtId="0" fontId="13" fillId="13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left" vertical="center"/>
    </xf>
    <xf numFmtId="14" fontId="24" fillId="20" borderId="2" xfId="0" applyNumberFormat="1" applyFont="1" applyFill="1" applyBorder="1" applyAlignment="1">
      <alignment horizontal="left"/>
    </xf>
    <xf numFmtId="0" fontId="24" fillId="20" borderId="2" xfId="0" applyFont="1" applyFill="1" applyBorder="1" applyAlignment="1">
      <alignment horizontal="left"/>
    </xf>
    <xf numFmtId="0" fontId="24" fillId="20" borderId="3" xfId="0" applyFont="1" applyFill="1" applyBorder="1" applyAlignment="1">
      <alignment horizontal="left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25" fillId="8" borderId="23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 vertical="center"/>
    </xf>
    <xf numFmtId="0" fontId="25" fillId="8" borderId="23" xfId="0" applyFont="1" applyFill="1" applyBorder="1" applyAlignment="1">
      <alignment horizontal="center" wrapText="1"/>
    </xf>
    <xf numFmtId="0" fontId="25" fillId="4" borderId="0" xfId="0" applyFont="1" applyFill="1" applyAlignment="1">
      <alignment horizontal="center"/>
    </xf>
    <xf numFmtId="0" fontId="0" fillId="6" borderId="2" xfId="0" applyFill="1" applyBorder="1" applyAlignment="1">
      <alignment horizontal="left"/>
    </xf>
    <xf numFmtId="0" fontId="18" fillId="4" borderId="0" xfId="0" applyFont="1" applyFill="1" applyAlignment="1">
      <alignment horizontal="center"/>
    </xf>
    <xf numFmtId="0" fontId="0" fillId="6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top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top" wrapText="1"/>
    </xf>
    <xf numFmtId="0" fontId="6" fillId="9" borderId="3" xfId="0" applyFont="1" applyFill="1" applyBorder="1" applyAlignment="1">
      <alignment horizontal="left" wrapText="1"/>
    </xf>
    <xf numFmtId="0" fontId="14" fillId="8" borderId="3" xfId="0" applyFont="1" applyFill="1" applyBorder="1" applyAlignment="1">
      <alignment horizontal="left" vertical="top"/>
    </xf>
    <xf numFmtId="0" fontId="20" fillId="5" borderId="3" xfId="0" applyFont="1" applyFill="1" applyBorder="1"/>
    <xf numFmtId="0" fontId="10" fillId="6" borderId="3" xfId="0" applyFont="1" applyFill="1" applyBorder="1" applyAlignment="1">
      <alignment wrapText="1"/>
    </xf>
    <xf numFmtId="0" fontId="19" fillId="4" borderId="0" xfId="0" applyFont="1" applyFill="1" applyAlignment="1">
      <alignment horizontal="center"/>
    </xf>
    <xf numFmtId="0" fontId="20" fillId="5" borderId="7" xfId="0" applyFont="1" applyFill="1" applyBorder="1"/>
    <xf numFmtId="0" fontId="10" fillId="6" borderId="7" xfId="0" applyFont="1" applyFill="1" applyBorder="1"/>
    <xf numFmtId="0" fontId="20" fillId="8" borderId="6" xfId="0" applyFont="1" applyFill="1" applyBorder="1" applyAlignment="1">
      <alignment horizontal="center" wrapText="1"/>
    </xf>
    <xf numFmtId="0" fontId="20" fillId="8" borderId="7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/>
    </xf>
    <xf numFmtId="0" fontId="10" fillId="9" borderId="2" xfId="0" applyFont="1" applyFill="1" applyBorder="1" applyAlignment="1">
      <alignment horizontal="left" vertical="top"/>
    </xf>
    <xf numFmtId="0" fontId="10" fillId="9" borderId="5" xfId="0" applyFont="1" applyFill="1" applyBorder="1" applyAlignment="1">
      <alignment horizontal="left" vertical="top"/>
    </xf>
    <xf numFmtId="0" fontId="10" fillId="11" borderId="4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left"/>
    </xf>
    <xf numFmtId="0" fontId="20" fillId="5" borderId="4" xfId="0" applyFont="1" applyFill="1" applyBorder="1"/>
    <xf numFmtId="0" fontId="20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3" borderId="2" xfId="0" applyFont="1" applyFill="1" applyBorder="1"/>
    <xf numFmtId="0" fontId="10" fillId="9" borderId="4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2206353</xdr:colOff>
      <xdr:row>4</xdr:row>
      <xdr:rowOff>104646</xdr:rowOff>
    </xdr:from>
    <xdr:to>
      <xdr:col>2</xdr:col>
      <xdr:colOff>2828925</xdr:colOff>
      <xdr:row>9</xdr:row>
      <xdr:rowOff>47625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B93C6AC6-0B16-4CD0-9EF4-052BE16D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2572" cy="895479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1A8B0027-77A1-4DBD-B17A-604C3CE3A7D8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EA3728BA-8A29-4B51-BC65-8E80534DD6BC}"/>
            </a:ext>
          </a:extLst>
        </xdr:cNvPr>
        <xdr:cNvSpPr txBox="1"/>
      </xdr:nvSpPr>
      <xdr:spPr>
        <a:xfrm>
          <a:off x="8191500" y="10645140"/>
          <a:ext cx="1529715" cy="878805"/>
        </a:xfrm>
        <a:prstGeom prst="rect">
          <a:avLst/>
        </a:prstGeom>
        <a:noFill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38D02B2F-A18C-46C4-8147-D61750DD5CF5}"/>
            </a:ext>
          </a:extLst>
        </xdr:cNvPr>
        <xdr:cNvSpPr txBox="1"/>
      </xdr:nvSpPr>
      <xdr:spPr>
        <a:xfrm>
          <a:off x="8191500" y="12921615"/>
          <a:ext cx="152971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6" name="3 Imagen">
          <a:extLst>
            <a:ext uri="{FF2B5EF4-FFF2-40B4-BE49-F238E27FC236}">
              <a16:creationId xmlns:a16="http://schemas.microsoft.com/office/drawing/2014/main" id="{42B019AF-D2CB-43D3-95C9-56DF7BEF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F3C166D4-FFA1-4A9D-9770-31C08F7ECB95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E53F302D-1640-4049-A9C8-FE8BF0E4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A1ADB652-8DC4-4C3F-A0AF-DC76E30056D0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102</xdr:row>
      <xdr:rowOff>15239</xdr:rowOff>
    </xdr:from>
    <xdr:to>
      <xdr:col>7</xdr:col>
      <xdr:colOff>272415</xdr:colOff>
      <xdr:row>107</xdr:row>
      <xdr:rowOff>47624</xdr:rowOff>
    </xdr:to>
    <xdr:sp macro="" textlink="">
      <xdr:nvSpPr>
        <xdr:cNvPr id="10" name="4 CuadroTexto">
          <a:extLst>
            <a:ext uri="{FF2B5EF4-FFF2-40B4-BE49-F238E27FC236}">
              <a16:creationId xmlns:a16="http://schemas.microsoft.com/office/drawing/2014/main" id="{857C14F3-26F0-4B75-AAF5-C3B017BC9082}"/>
            </a:ext>
          </a:extLst>
        </xdr:cNvPr>
        <xdr:cNvSpPr txBox="1"/>
      </xdr:nvSpPr>
      <xdr:spPr>
        <a:xfrm>
          <a:off x="9077325" y="20732114"/>
          <a:ext cx="1348740" cy="11753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89B8822C-25D5-42E0-A6E2-A642A1931B32}"/>
            </a:ext>
          </a:extLst>
        </xdr:cNvPr>
        <xdr:cNvSpPr txBox="1"/>
      </xdr:nvSpPr>
      <xdr:spPr>
        <a:xfrm>
          <a:off x="4712970" y="12616815"/>
          <a:ext cx="3657600" cy="848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13CB4B46-C49D-4045-A950-96ABD878BAF7}"/>
            </a:ext>
          </a:extLst>
        </xdr:cNvPr>
        <xdr:cNvSpPr txBox="1"/>
      </xdr:nvSpPr>
      <xdr:spPr>
        <a:xfrm>
          <a:off x="7082790" y="1781175"/>
          <a:ext cx="3661410" cy="763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83602D47-D4A3-452A-B24E-44E7FC118894}"/>
            </a:ext>
          </a:extLst>
        </xdr:cNvPr>
        <xdr:cNvSpPr txBox="1"/>
      </xdr:nvSpPr>
      <xdr:spPr>
        <a:xfrm>
          <a:off x="4505325" y="11020425"/>
          <a:ext cx="3571875" cy="916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1C48F60D-3034-4FD5-80D5-D5EE76BD1377}"/>
            </a:ext>
          </a:extLst>
        </xdr:cNvPr>
        <xdr:cNvSpPr txBox="1"/>
      </xdr:nvSpPr>
      <xdr:spPr>
        <a:xfrm>
          <a:off x="6819900" y="1529715"/>
          <a:ext cx="3543300" cy="781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oneCellAnchor>
    <xdr:from>
      <xdr:col>5</xdr:col>
      <xdr:colOff>390525</xdr:colOff>
      <xdr:row>53</xdr:row>
      <xdr:rowOff>19050</xdr:rowOff>
    </xdr:from>
    <xdr:ext cx="3571875" cy="9239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C2FABC68-AD9E-44E6-9047-FE961BB4379F}"/>
            </a:ext>
          </a:extLst>
        </xdr:cNvPr>
        <xdr:cNvSpPr txBox="1"/>
      </xdr:nvSpPr>
      <xdr:spPr>
        <a:xfrm>
          <a:off x="4495800" y="11010900"/>
          <a:ext cx="3571875" cy="92392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6</xdr:col>
      <xdr:colOff>657225</xdr:colOff>
      <xdr:row>6</xdr:row>
      <xdr:rowOff>228600</xdr:rowOff>
    </xdr:from>
    <xdr:ext cx="3552825" cy="79057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7ED602D4-89F7-442A-B892-A11BBCC1310D}"/>
            </a:ext>
          </a:extLst>
        </xdr:cNvPr>
        <xdr:cNvSpPr txBox="1"/>
      </xdr:nvSpPr>
      <xdr:spPr>
        <a:xfrm>
          <a:off x="6810375" y="1533525"/>
          <a:ext cx="3552825" cy="79057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</xdr:row>
      <xdr:rowOff>0</xdr:rowOff>
    </xdr:from>
    <xdr:ext cx="314325" cy="114300"/>
    <xdr:pic>
      <xdr:nvPicPr>
        <xdr:cNvPr id="10" name="image2.png">
          <a:extLst>
            <a:ext uri="{FF2B5EF4-FFF2-40B4-BE49-F238E27FC236}">
              <a16:creationId xmlns:a16="http://schemas.microsoft.com/office/drawing/2014/main" id="{CD3FEE74-C12F-484B-83AD-AABD9144A8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3075" y="10191750"/>
          <a:ext cx="314325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53</xdr:row>
      <xdr:rowOff>19050</xdr:rowOff>
    </xdr:from>
    <xdr:ext cx="3571875" cy="923925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11EE4B0B-352A-4069-B3E7-25A283CB61FF}"/>
            </a:ext>
          </a:extLst>
        </xdr:cNvPr>
        <xdr:cNvSpPr txBox="1"/>
      </xdr:nvSpPr>
      <xdr:spPr>
        <a:xfrm>
          <a:off x="4495800" y="11010900"/>
          <a:ext cx="3571875" cy="92392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6</xdr:col>
      <xdr:colOff>657225</xdr:colOff>
      <xdr:row>6</xdr:row>
      <xdr:rowOff>228600</xdr:rowOff>
    </xdr:from>
    <xdr:ext cx="3552825" cy="790575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DD3DB474-D42F-455D-A0F2-CDDB12AF3893}"/>
            </a:ext>
          </a:extLst>
        </xdr:cNvPr>
        <xdr:cNvSpPr txBox="1"/>
      </xdr:nvSpPr>
      <xdr:spPr>
        <a:xfrm>
          <a:off x="6810375" y="1533525"/>
          <a:ext cx="3552825" cy="79057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3</xdr:col>
      <xdr:colOff>270970</xdr:colOff>
      <xdr:row>49</xdr:row>
      <xdr:rowOff>1</xdr:rowOff>
    </xdr:from>
    <xdr:ext cx="1863944" cy="615840"/>
    <xdr:pic>
      <xdr:nvPicPr>
        <xdr:cNvPr id="13" name="image1.png">
          <a:extLst>
            <a:ext uri="{FF2B5EF4-FFF2-40B4-BE49-F238E27FC236}">
              <a16:creationId xmlns:a16="http://schemas.microsoft.com/office/drawing/2014/main" id="{259744A7-10BD-4C5F-BBAE-F38240E135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4045" y="10191751"/>
          <a:ext cx="1863944" cy="61584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A334A1F1-5C73-486F-9AAD-1396AD540B1B}"/>
            </a:ext>
          </a:extLst>
        </xdr:cNvPr>
        <xdr:cNvSpPr txBox="1"/>
      </xdr:nvSpPr>
      <xdr:spPr>
        <a:xfrm>
          <a:off x="1247775" y="1407795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17" name="5 CuadroTexto">
          <a:extLst>
            <a:ext uri="{FF2B5EF4-FFF2-40B4-BE49-F238E27FC236}">
              <a16:creationId xmlns:a16="http://schemas.microsoft.com/office/drawing/2014/main" id="{ED65E0A0-1C8A-4EE0-AD28-7E82B45A40F8}"/>
            </a:ext>
          </a:extLst>
        </xdr:cNvPr>
        <xdr:cNvSpPr txBox="1"/>
      </xdr:nvSpPr>
      <xdr:spPr>
        <a:xfrm>
          <a:off x="1102995" y="13258800"/>
          <a:ext cx="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2085F321-D2C6-4F3E-A9B9-C0277192090B}"/>
            </a:ext>
          </a:extLst>
        </xdr:cNvPr>
        <xdr:cNvSpPr txBox="1"/>
      </xdr:nvSpPr>
      <xdr:spPr>
        <a:xfrm>
          <a:off x="3956685" y="2705100"/>
          <a:ext cx="3678555" cy="533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Bel&#233;n%20del%20Rosario%20Benito%20Tecuatzin%20%20promed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ún"/>
      <sheetName val="Particular"/>
      <sheetName val="promedio general"/>
    </sheetNames>
    <sheetDataSet>
      <sheetData sheetId="0">
        <row r="9">
          <cell r="L9" t="str">
            <v>Ingeniería en Sistemas Computacionales</v>
          </cell>
          <cell r="W9" t="str">
            <v>08/06/2023</v>
          </cell>
        </row>
        <row r="19">
          <cell r="X19">
            <v>118</v>
          </cell>
        </row>
        <row r="20">
          <cell r="L20">
            <v>134</v>
          </cell>
        </row>
        <row r="29">
          <cell r="L29">
            <v>283</v>
          </cell>
          <cell r="X29">
            <v>273</v>
          </cell>
        </row>
        <row r="34">
          <cell r="K34">
            <v>808</v>
          </cell>
        </row>
      </sheetData>
      <sheetData sheetId="1">
        <row r="19">
          <cell r="X19">
            <v>124</v>
          </cell>
        </row>
        <row r="20">
          <cell r="L20">
            <v>382</v>
          </cell>
        </row>
        <row r="29">
          <cell r="L29">
            <v>165</v>
          </cell>
          <cell r="X29">
            <v>124</v>
          </cell>
        </row>
        <row r="34">
          <cell r="K34">
            <v>795</v>
          </cell>
        </row>
      </sheetData>
      <sheetData sheetId="2">
        <row r="15">
          <cell r="D15">
            <v>160</v>
          </cell>
          <cell r="F15">
            <v>500</v>
          </cell>
        </row>
        <row r="16">
          <cell r="D16">
            <v>150</v>
          </cell>
          <cell r="F16">
            <v>150</v>
          </cell>
        </row>
        <row r="17">
          <cell r="D17">
            <v>350</v>
          </cell>
          <cell r="F17">
            <v>200</v>
          </cell>
        </row>
        <row r="18">
          <cell r="D18">
            <v>340</v>
          </cell>
          <cell r="F18">
            <v>150</v>
          </cell>
        </row>
        <row r="19">
          <cell r="D19">
            <v>1000</v>
          </cell>
          <cell r="F19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D35-291A-4686-B901-3B646E23995E}">
  <dimension ref="B2:H116"/>
  <sheetViews>
    <sheetView zoomScale="78" zoomScaleNormal="100" workbookViewId="0">
      <selection activeCell="J10" sqref="J10"/>
    </sheetView>
  </sheetViews>
  <sheetFormatPr baseColWidth="10" defaultColWidth="11.42578125" defaultRowHeight="15" x14ac:dyDescent="0.25"/>
  <cols>
    <col min="2" max="2" width="4.7109375" customWidth="1"/>
    <col min="3" max="3" width="69.85546875" bestFit="1" customWidth="1"/>
    <col min="4" max="4" width="21" customWidth="1"/>
    <col min="5" max="6" width="13.7109375" customWidth="1"/>
    <col min="7" max="7" width="17.85546875" customWidth="1"/>
    <col min="8" max="8" width="5.7109375" customWidth="1"/>
  </cols>
  <sheetData>
    <row r="2" spans="2:8" ht="23.25" x14ac:dyDescent="0.35">
      <c r="B2" s="4"/>
      <c r="C2" s="126" t="s">
        <v>0</v>
      </c>
      <c r="D2" s="126"/>
      <c r="E2" s="126"/>
      <c r="F2" s="126"/>
      <c r="G2" s="126"/>
      <c r="H2" s="4"/>
    </row>
    <row r="3" spans="2:8" ht="15" customHeight="1" x14ac:dyDescent="0.35">
      <c r="B3" s="5"/>
      <c r="C3" s="5"/>
      <c r="D3" s="7" t="s">
        <v>1</v>
      </c>
      <c r="E3" s="127" t="s">
        <v>109</v>
      </c>
      <c r="F3" s="127"/>
      <c r="G3" s="127"/>
      <c r="H3" s="4"/>
    </row>
    <row r="4" spans="2:8" x14ac:dyDescent="0.25">
      <c r="B4" s="4"/>
      <c r="C4" s="4"/>
      <c r="D4" s="7" t="s">
        <v>2</v>
      </c>
      <c r="E4" s="127" t="str">
        <f>Seguimiento!D4</f>
        <v>May canche Isaias</v>
      </c>
      <c r="F4" s="127"/>
      <c r="G4" s="127"/>
      <c r="H4" s="4"/>
    </row>
    <row r="5" spans="2:8" x14ac:dyDescent="0.25">
      <c r="B5" s="4"/>
      <c r="C5" s="4"/>
      <c r="D5" s="7" t="s">
        <v>3</v>
      </c>
      <c r="E5" s="127" t="s">
        <v>76</v>
      </c>
      <c r="F5" s="127"/>
      <c r="G5" s="127"/>
      <c r="H5" s="4"/>
    </row>
    <row r="6" spans="2:8" x14ac:dyDescent="0.25">
      <c r="B6" s="4"/>
      <c r="C6" s="4"/>
      <c r="D6" s="7" t="s">
        <v>4</v>
      </c>
      <c r="E6" s="127" t="s">
        <v>5</v>
      </c>
      <c r="F6" s="127"/>
      <c r="G6" s="127"/>
      <c r="H6" s="4"/>
    </row>
    <row r="7" spans="2:8" x14ac:dyDescent="0.25">
      <c r="B7" s="4"/>
      <c r="C7" s="4"/>
      <c r="D7" s="7" t="s">
        <v>6</v>
      </c>
      <c r="E7" s="127" t="s">
        <v>7</v>
      </c>
      <c r="F7" s="127"/>
      <c r="G7" s="127"/>
      <c r="H7" s="4"/>
    </row>
    <row r="8" spans="2:8" x14ac:dyDescent="0.25">
      <c r="B8" s="4"/>
      <c r="C8" s="4"/>
      <c r="D8" s="7" t="s">
        <v>8</v>
      </c>
      <c r="E8" s="125" t="s">
        <v>183</v>
      </c>
      <c r="F8" s="125"/>
      <c r="G8" s="125"/>
      <c r="H8" s="4"/>
    </row>
    <row r="9" spans="2:8" x14ac:dyDescent="0.25">
      <c r="B9" s="4"/>
      <c r="C9" s="4"/>
      <c r="D9" s="7" t="s">
        <v>9</v>
      </c>
      <c r="E9" s="125">
        <v>19390239</v>
      </c>
      <c r="F9" s="125"/>
      <c r="G9" s="125"/>
      <c r="H9" s="4"/>
    </row>
    <row r="10" spans="2:8" ht="29.25" customHeight="1" x14ac:dyDescent="0.25">
      <c r="B10" s="4"/>
      <c r="C10" s="6"/>
      <c r="D10" s="7" t="s">
        <v>10</v>
      </c>
      <c r="E10" s="132" t="s">
        <v>110</v>
      </c>
      <c r="F10" s="132"/>
      <c r="G10" s="132"/>
      <c r="H10" s="4"/>
    </row>
    <row r="11" spans="2:8" x14ac:dyDescent="0.25">
      <c r="B11" s="4"/>
      <c r="C11" s="4"/>
      <c r="D11" s="7" t="s">
        <v>11</v>
      </c>
      <c r="E11" s="127"/>
      <c r="F11" s="127"/>
      <c r="G11" s="127"/>
      <c r="H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ht="30.75" customHeight="1" x14ac:dyDescent="0.3">
      <c r="B13" s="66"/>
      <c r="C13" s="133" t="s">
        <v>12</v>
      </c>
      <c r="D13" s="134" t="s">
        <v>13</v>
      </c>
      <c r="E13" s="134"/>
      <c r="F13" s="134"/>
      <c r="G13" s="135" t="s">
        <v>14</v>
      </c>
      <c r="H13" s="4"/>
    </row>
    <row r="14" spans="2:8" ht="30.75" customHeight="1" x14ac:dyDescent="0.25">
      <c r="B14" s="66"/>
      <c r="C14" s="133"/>
      <c r="D14" s="135" t="s">
        <v>111</v>
      </c>
      <c r="E14" s="135" t="s">
        <v>15</v>
      </c>
      <c r="F14" s="135" t="s">
        <v>16</v>
      </c>
      <c r="G14" s="133"/>
      <c r="H14" s="4"/>
    </row>
    <row r="15" spans="2:8" ht="47.25" customHeight="1" x14ac:dyDescent="0.25">
      <c r="B15" s="66"/>
      <c r="C15" s="133"/>
      <c r="D15" s="135"/>
      <c r="E15" s="135"/>
      <c r="F15" s="135"/>
      <c r="G15" s="133"/>
      <c r="H15" s="4"/>
    </row>
    <row r="16" spans="2:8" x14ac:dyDescent="0.25">
      <c r="B16" s="66"/>
      <c r="C16" s="67" t="s">
        <v>112</v>
      </c>
      <c r="D16" s="8"/>
      <c r="E16" s="8"/>
      <c r="F16" s="68"/>
      <c r="G16" s="9"/>
      <c r="H16" s="4"/>
    </row>
    <row r="17" spans="2:8" x14ac:dyDescent="0.25">
      <c r="B17" s="66"/>
      <c r="C17" s="69" t="s">
        <v>113</v>
      </c>
      <c r="D17" s="70"/>
      <c r="E17" s="70"/>
      <c r="F17" s="70"/>
      <c r="G17" s="71"/>
      <c r="H17" s="4"/>
    </row>
    <row r="18" spans="2:8" x14ac:dyDescent="0.25">
      <c r="B18" s="66">
        <v>1</v>
      </c>
      <c r="C18" s="72" t="s">
        <v>114</v>
      </c>
      <c r="D18" s="73"/>
      <c r="E18" s="73">
        <v>1</v>
      </c>
      <c r="F18" s="73">
        <v>1</v>
      </c>
      <c r="G18" s="74">
        <f t="shared" ref="G18:G22" si="0">IF(OR(D18=1, E18=1, F18=1), 1, 0)</f>
        <v>1</v>
      </c>
      <c r="H18" s="4"/>
    </row>
    <row r="19" spans="2:8" x14ac:dyDescent="0.25">
      <c r="B19" s="66">
        <v>2</v>
      </c>
      <c r="C19" s="72" t="s">
        <v>115</v>
      </c>
      <c r="D19" s="73"/>
      <c r="E19" s="73">
        <v>1</v>
      </c>
      <c r="F19" s="73"/>
      <c r="G19" s="74">
        <f t="shared" si="0"/>
        <v>1</v>
      </c>
      <c r="H19" s="4"/>
    </row>
    <row r="20" spans="2:8" x14ac:dyDescent="0.25">
      <c r="B20" s="66">
        <v>3</v>
      </c>
      <c r="C20" s="72" t="s">
        <v>116</v>
      </c>
      <c r="D20" s="73"/>
      <c r="E20" s="73">
        <v>1</v>
      </c>
      <c r="F20" s="73"/>
      <c r="G20" s="74">
        <f t="shared" si="0"/>
        <v>1</v>
      </c>
      <c r="H20" s="4"/>
    </row>
    <row r="21" spans="2:8" x14ac:dyDescent="0.25">
      <c r="B21" s="66">
        <v>4</v>
      </c>
      <c r="C21" s="72" t="s">
        <v>117</v>
      </c>
      <c r="D21" s="73"/>
      <c r="E21" s="73"/>
      <c r="F21" s="73">
        <v>1</v>
      </c>
      <c r="G21" s="74">
        <f t="shared" si="0"/>
        <v>1</v>
      </c>
      <c r="H21" s="4"/>
    </row>
    <row r="22" spans="2:8" x14ac:dyDescent="0.25">
      <c r="B22" s="66">
        <v>5</v>
      </c>
      <c r="C22" s="72" t="s">
        <v>118</v>
      </c>
      <c r="D22" s="73"/>
      <c r="E22" s="73">
        <v>1</v>
      </c>
      <c r="F22" s="73"/>
      <c r="G22" s="74">
        <f t="shared" si="0"/>
        <v>1</v>
      </c>
      <c r="H22" s="4"/>
    </row>
    <row r="23" spans="2:8" x14ac:dyDescent="0.25">
      <c r="B23" s="66"/>
      <c r="C23" s="69" t="s">
        <v>119</v>
      </c>
      <c r="D23" s="70"/>
      <c r="E23" s="70"/>
      <c r="F23" s="70"/>
      <c r="G23" s="71"/>
      <c r="H23" s="4"/>
    </row>
    <row r="24" spans="2:8" x14ac:dyDescent="0.25">
      <c r="B24" s="66">
        <v>6</v>
      </c>
      <c r="C24" s="72" t="s">
        <v>120</v>
      </c>
      <c r="D24" s="73"/>
      <c r="E24" s="73"/>
      <c r="F24" s="73">
        <v>1</v>
      </c>
      <c r="G24" s="74">
        <f t="shared" ref="G24:G28" si="1">IF(OR(D24=1, E24=1, F24=1), 1, 0)</f>
        <v>1</v>
      </c>
      <c r="H24" s="4"/>
    </row>
    <row r="25" spans="2:8" x14ac:dyDescent="0.25">
      <c r="B25" s="66">
        <v>7</v>
      </c>
      <c r="C25" s="72" t="s">
        <v>121</v>
      </c>
      <c r="D25" s="73"/>
      <c r="E25" s="73"/>
      <c r="F25" s="73">
        <v>1</v>
      </c>
      <c r="G25" s="74">
        <f t="shared" si="1"/>
        <v>1</v>
      </c>
      <c r="H25" s="4"/>
    </row>
    <row r="26" spans="2:8" x14ac:dyDescent="0.25">
      <c r="B26" s="66">
        <v>8</v>
      </c>
      <c r="C26" s="72" t="s">
        <v>122</v>
      </c>
      <c r="D26" s="73"/>
      <c r="E26" s="73"/>
      <c r="F26" s="73">
        <v>1</v>
      </c>
      <c r="G26" s="74">
        <f t="shared" si="1"/>
        <v>1</v>
      </c>
      <c r="H26" s="4"/>
    </row>
    <row r="27" spans="2:8" x14ac:dyDescent="0.25">
      <c r="B27" s="66">
        <v>9</v>
      </c>
      <c r="C27" s="72" t="s">
        <v>123</v>
      </c>
      <c r="D27" s="73"/>
      <c r="E27" s="73"/>
      <c r="F27" s="73">
        <v>1</v>
      </c>
      <c r="G27" s="74">
        <f t="shared" si="1"/>
        <v>1</v>
      </c>
      <c r="H27" s="4"/>
    </row>
    <row r="28" spans="2:8" x14ac:dyDescent="0.25">
      <c r="B28" s="66">
        <v>10</v>
      </c>
      <c r="C28" s="72" t="s">
        <v>124</v>
      </c>
      <c r="D28" s="73"/>
      <c r="E28" s="73"/>
      <c r="F28" s="73">
        <v>1</v>
      </c>
      <c r="G28" s="74">
        <f t="shared" si="1"/>
        <v>1</v>
      </c>
      <c r="H28" s="4"/>
    </row>
    <row r="29" spans="2:8" x14ac:dyDescent="0.25">
      <c r="B29" s="66"/>
      <c r="C29" s="69" t="s">
        <v>125</v>
      </c>
      <c r="D29" s="70"/>
      <c r="E29" s="70"/>
      <c r="F29" s="70"/>
      <c r="G29" s="71"/>
      <c r="H29" s="4"/>
    </row>
    <row r="30" spans="2:8" x14ac:dyDescent="0.25">
      <c r="B30" s="66">
        <v>11</v>
      </c>
      <c r="C30" s="72" t="s">
        <v>115</v>
      </c>
      <c r="D30" s="73"/>
      <c r="E30" s="73"/>
      <c r="F30" s="73">
        <v>1</v>
      </c>
      <c r="G30" s="74">
        <f t="shared" ref="G30:G37" si="2">IF(OR(D30=1, E30=1, F30=1), 1, 0)</f>
        <v>1</v>
      </c>
      <c r="H30" s="4"/>
    </row>
    <row r="31" spans="2:8" x14ac:dyDescent="0.25">
      <c r="B31" s="66">
        <v>12</v>
      </c>
      <c r="C31" s="72" t="s">
        <v>126</v>
      </c>
      <c r="D31" s="73"/>
      <c r="E31" s="73"/>
      <c r="F31" s="73">
        <v>1</v>
      </c>
      <c r="G31" s="74">
        <f t="shared" si="2"/>
        <v>1</v>
      </c>
      <c r="H31" s="4"/>
    </row>
    <row r="32" spans="2:8" x14ac:dyDescent="0.25">
      <c r="B32" s="66">
        <v>13</v>
      </c>
      <c r="C32" s="72" t="s">
        <v>127</v>
      </c>
      <c r="D32" s="73"/>
      <c r="E32" s="73"/>
      <c r="F32" s="73">
        <v>1</v>
      </c>
      <c r="G32" s="74">
        <f t="shared" si="2"/>
        <v>1</v>
      </c>
      <c r="H32" s="4"/>
    </row>
    <row r="33" spans="2:8" x14ac:dyDescent="0.25">
      <c r="B33" s="66">
        <v>14</v>
      </c>
      <c r="C33" s="72" t="s">
        <v>128</v>
      </c>
      <c r="D33" s="73"/>
      <c r="E33" s="73"/>
      <c r="F33" s="73">
        <v>1</v>
      </c>
      <c r="G33" s="74">
        <f t="shared" si="2"/>
        <v>1</v>
      </c>
      <c r="H33" s="4"/>
    </row>
    <row r="34" spans="2:8" x14ac:dyDescent="0.25">
      <c r="B34" s="66">
        <v>15</v>
      </c>
      <c r="C34" s="10" t="s">
        <v>129</v>
      </c>
      <c r="D34" s="73"/>
      <c r="E34" s="73"/>
      <c r="F34" s="73">
        <v>1</v>
      </c>
      <c r="G34" s="74">
        <f t="shared" si="2"/>
        <v>1</v>
      </c>
      <c r="H34" s="4"/>
    </row>
    <row r="35" spans="2:8" x14ac:dyDescent="0.25">
      <c r="B35" s="66">
        <v>16</v>
      </c>
      <c r="C35" s="10" t="s">
        <v>130</v>
      </c>
      <c r="D35" s="73"/>
      <c r="E35" s="73"/>
      <c r="F35" s="73">
        <v>1</v>
      </c>
      <c r="G35" s="74">
        <f t="shared" si="2"/>
        <v>1</v>
      </c>
      <c r="H35" s="4"/>
    </row>
    <row r="36" spans="2:8" x14ac:dyDescent="0.25">
      <c r="B36" s="66"/>
      <c r="C36" s="67" t="s">
        <v>131</v>
      </c>
      <c r="D36" s="8"/>
      <c r="E36" s="8"/>
      <c r="F36" s="68"/>
      <c r="G36" s="9"/>
      <c r="H36" s="4"/>
    </row>
    <row r="37" spans="2:8" x14ac:dyDescent="0.25">
      <c r="B37" s="66">
        <v>17</v>
      </c>
      <c r="C37" s="10" t="s">
        <v>132</v>
      </c>
      <c r="D37" s="73"/>
      <c r="E37" s="73"/>
      <c r="F37" s="73">
        <v>1</v>
      </c>
      <c r="G37" s="74">
        <f t="shared" si="2"/>
        <v>1</v>
      </c>
      <c r="H37" s="4"/>
    </row>
    <row r="38" spans="2:8" x14ac:dyDescent="0.25">
      <c r="B38" s="66"/>
      <c r="C38" s="69" t="s">
        <v>133</v>
      </c>
      <c r="D38" s="70"/>
      <c r="E38" s="70"/>
      <c r="F38" s="70"/>
      <c r="G38" s="71"/>
      <c r="H38" s="4"/>
    </row>
    <row r="39" spans="2:8" x14ac:dyDescent="0.25">
      <c r="B39" s="66">
        <v>18</v>
      </c>
      <c r="C39" s="75" t="s">
        <v>115</v>
      </c>
      <c r="D39" s="73"/>
      <c r="E39" s="73"/>
      <c r="F39" s="73">
        <v>1</v>
      </c>
      <c r="G39" s="74">
        <f t="shared" ref="G39:G97" si="3">IF(OR(D39=1, E39=1, F39=1), 1, 0)</f>
        <v>1</v>
      </c>
      <c r="H39" s="4"/>
    </row>
    <row r="40" spans="2:8" ht="30" x14ac:dyDescent="0.25">
      <c r="B40" s="66">
        <v>19</v>
      </c>
      <c r="C40" s="76" t="s">
        <v>134</v>
      </c>
      <c r="D40" s="73"/>
      <c r="E40" s="73"/>
      <c r="F40" s="73">
        <v>1</v>
      </c>
      <c r="G40" s="74">
        <f t="shared" si="3"/>
        <v>1</v>
      </c>
      <c r="H40" s="4"/>
    </row>
    <row r="41" spans="2:8" x14ac:dyDescent="0.25">
      <c r="B41" s="66">
        <v>20</v>
      </c>
      <c r="C41" s="75" t="s">
        <v>135</v>
      </c>
      <c r="D41" s="73"/>
      <c r="E41" s="73"/>
      <c r="F41" s="73">
        <v>1</v>
      </c>
      <c r="G41" s="74">
        <f t="shared" si="3"/>
        <v>1</v>
      </c>
      <c r="H41" s="4"/>
    </row>
    <row r="42" spans="2:8" x14ac:dyDescent="0.25">
      <c r="B42" s="66">
        <v>21</v>
      </c>
      <c r="C42" s="10" t="s">
        <v>136</v>
      </c>
      <c r="D42" s="73"/>
      <c r="E42" s="73"/>
      <c r="F42" s="73">
        <v>1</v>
      </c>
      <c r="G42" s="74">
        <f t="shared" si="3"/>
        <v>1</v>
      </c>
      <c r="H42" s="4"/>
    </row>
    <row r="43" spans="2:8" x14ac:dyDescent="0.25">
      <c r="B43" s="66">
        <v>22</v>
      </c>
      <c r="C43" s="10" t="s">
        <v>137</v>
      </c>
      <c r="D43" s="73"/>
      <c r="E43" s="73"/>
      <c r="F43" s="73">
        <v>1</v>
      </c>
      <c r="G43" s="74">
        <f t="shared" si="3"/>
        <v>1</v>
      </c>
      <c r="H43" s="4"/>
    </row>
    <row r="44" spans="2:8" x14ac:dyDescent="0.25">
      <c r="B44" s="66">
        <v>23</v>
      </c>
      <c r="C44" s="10" t="s">
        <v>138</v>
      </c>
      <c r="D44" s="73"/>
      <c r="E44" s="73"/>
      <c r="F44" s="73">
        <v>1</v>
      </c>
      <c r="G44" s="74">
        <f t="shared" si="3"/>
        <v>1</v>
      </c>
      <c r="H44" s="4"/>
    </row>
    <row r="45" spans="2:8" x14ac:dyDescent="0.25">
      <c r="B45" s="66">
        <v>24</v>
      </c>
      <c r="C45" s="10" t="s">
        <v>139</v>
      </c>
      <c r="D45" s="73"/>
      <c r="E45" s="73"/>
      <c r="F45" s="73">
        <v>1</v>
      </c>
      <c r="G45" s="74">
        <f t="shared" si="3"/>
        <v>1</v>
      </c>
      <c r="H45" s="4"/>
    </row>
    <row r="46" spans="2:8" x14ac:dyDescent="0.25">
      <c r="B46" s="66">
        <v>25</v>
      </c>
      <c r="C46" s="10" t="s">
        <v>140</v>
      </c>
      <c r="D46" s="73"/>
      <c r="E46" s="73"/>
      <c r="F46" s="73">
        <v>1</v>
      </c>
      <c r="G46" s="74">
        <f t="shared" si="3"/>
        <v>1</v>
      </c>
      <c r="H46" s="4"/>
    </row>
    <row r="47" spans="2:8" x14ac:dyDescent="0.25">
      <c r="B47" s="66">
        <v>26</v>
      </c>
      <c r="C47" s="10" t="s">
        <v>141</v>
      </c>
      <c r="D47" s="73"/>
      <c r="E47" s="73"/>
      <c r="F47" s="73">
        <v>1</v>
      </c>
      <c r="G47" s="74">
        <f t="shared" si="3"/>
        <v>1</v>
      </c>
      <c r="H47" s="4"/>
    </row>
    <row r="48" spans="2:8" x14ac:dyDescent="0.25">
      <c r="B48" s="66">
        <v>27</v>
      </c>
      <c r="C48" s="10" t="s">
        <v>142</v>
      </c>
      <c r="D48" s="73"/>
      <c r="E48" s="73"/>
      <c r="F48" s="73">
        <v>1</v>
      </c>
      <c r="G48" s="74">
        <f t="shared" si="3"/>
        <v>1</v>
      </c>
      <c r="H48" s="4"/>
    </row>
    <row r="49" spans="2:8" x14ac:dyDescent="0.25">
      <c r="B49" s="66">
        <v>28</v>
      </c>
      <c r="C49" s="10" t="s">
        <v>143</v>
      </c>
      <c r="D49" s="73"/>
      <c r="E49" s="73"/>
      <c r="F49" s="73">
        <v>1</v>
      </c>
      <c r="G49" s="74">
        <f t="shared" si="3"/>
        <v>1</v>
      </c>
      <c r="H49" s="4"/>
    </row>
    <row r="50" spans="2:8" x14ac:dyDescent="0.25">
      <c r="B50" s="66">
        <v>29</v>
      </c>
      <c r="C50" s="10" t="s">
        <v>144</v>
      </c>
      <c r="D50" s="73"/>
      <c r="E50" s="73"/>
      <c r="F50" s="73">
        <v>1</v>
      </c>
      <c r="G50" s="74">
        <f t="shared" si="3"/>
        <v>1</v>
      </c>
      <c r="H50" s="4"/>
    </row>
    <row r="51" spans="2:8" x14ac:dyDescent="0.25">
      <c r="B51" s="66"/>
      <c r="C51" s="67" t="s">
        <v>145</v>
      </c>
      <c r="D51" s="8"/>
      <c r="E51" s="8"/>
      <c r="F51" s="68"/>
      <c r="G51" s="9"/>
      <c r="H51" s="4"/>
    </row>
    <row r="52" spans="2:8" x14ac:dyDescent="0.25">
      <c r="B52" s="66"/>
      <c r="C52" s="69" t="s">
        <v>146</v>
      </c>
      <c r="D52" s="70"/>
      <c r="E52" s="70"/>
      <c r="F52" s="70"/>
      <c r="G52" s="71"/>
      <c r="H52" s="4"/>
    </row>
    <row r="53" spans="2:8" x14ac:dyDescent="0.25">
      <c r="B53" s="66">
        <v>30</v>
      </c>
      <c r="C53" s="75" t="s">
        <v>147</v>
      </c>
      <c r="D53" s="77"/>
      <c r="E53" s="77"/>
      <c r="F53" s="77">
        <v>1</v>
      </c>
      <c r="G53" s="11">
        <f t="shared" si="3"/>
        <v>1</v>
      </c>
      <c r="H53" s="4"/>
    </row>
    <row r="54" spans="2:8" x14ac:dyDescent="0.25">
      <c r="B54" s="66">
        <v>31</v>
      </c>
      <c r="C54" s="75" t="s">
        <v>148</v>
      </c>
      <c r="D54" s="77"/>
      <c r="E54" s="77"/>
      <c r="F54" s="77">
        <v>1</v>
      </c>
      <c r="G54" s="11">
        <f t="shared" si="3"/>
        <v>1</v>
      </c>
      <c r="H54" s="4"/>
    </row>
    <row r="55" spans="2:8" x14ac:dyDescent="0.25">
      <c r="B55" s="66">
        <v>32</v>
      </c>
      <c r="C55" s="75" t="s">
        <v>149</v>
      </c>
      <c r="D55" s="77"/>
      <c r="E55" s="77"/>
      <c r="F55" s="77">
        <v>1</v>
      </c>
      <c r="G55" s="11">
        <f t="shared" si="3"/>
        <v>1</v>
      </c>
      <c r="H55" s="4"/>
    </row>
    <row r="56" spans="2:8" x14ac:dyDescent="0.25">
      <c r="B56" s="66">
        <v>33</v>
      </c>
      <c r="C56" s="10" t="s">
        <v>150</v>
      </c>
      <c r="D56" s="77"/>
      <c r="E56" s="77"/>
      <c r="F56" s="77">
        <v>1</v>
      </c>
      <c r="G56" s="11">
        <f t="shared" si="3"/>
        <v>1</v>
      </c>
      <c r="H56" s="4"/>
    </row>
    <row r="57" spans="2:8" x14ac:dyDescent="0.25">
      <c r="B57" s="66">
        <v>34</v>
      </c>
      <c r="C57" s="10" t="s">
        <v>151</v>
      </c>
      <c r="D57" s="77"/>
      <c r="E57" s="77"/>
      <c r="F57" s="77">
        <v>1</v>
      </c>
      <c r="G57" s="11">
        <f t="shared" si="3"/>
        <v>1</v>
      </c>
      <c r="H57" s="4"/>
    </row>
    <row r="58" spans="2:8" x14ac:dyDescent="0.25">
      <c r="B58" s="66"/>
      <c r="C58" s="67" t="s">
        <v>152</v>
      </c>
      <c r="D58" s="8"/>
      <c r="E58" s="8"/>
      <c r="F58" s="68"/>
      <c r="G58" s="9"/>
      <c r="H58" s="4"/>
    </row>
    <row r="59" spans="2:8" x14ac:dyDescent="0.25">
      <c r="B59" s="66"/>
      <c r="C59" s="69" t="s">
        <v>153</v>
      </c>
      <c r="D59" s="70"/>
      <c r="E59" s="70"/>
      <c r="F59" s="70"/>
      <c r="G59" s="71"/>
      <c r="H59" s="4"/>
    </row>
    <row r="60" spans="2:8" x14ac:dyDescent="0.25">
      <c r="B60" s="66">
        <v>35</v>
      </c>
      <c r="C60" s="75" t="s">
        <v>115</v>
      </c>
      <c r="D60" s="77"/>
      <c r="E60" s="77"/>
      <c r="F60" s="77">
        <v>1</v>
      </c>
      <c r="G60" s="11">
        <f t="shared" si="3"/>
        <v>1</v>
      </c>
      <c r="H60" s="4"/>
    </row>
    <row r="61" spans="2:8" x14ac:dyDescent="0.25">
      <c r="B61" s="66">
        <v>36</v>
      </c>
      <c r="C61" s="75" t="s">
        <v>154</v>
      </c>
      <c r="D61" s="77"/>
      <c r="E61" s="77"/>
      <c r="F61" s="77">
        <v>1</v>
      </c>
      <c r="G61" s="11">
        <f t="shared" si="3"/>
        <v>1</v>
      </c>
      <c r="H61" s="4"/>
    </row>
    <row r="62" spans="2:8" x14ac:dyDescent="0.25">
      <c r="B62" s="66">
        <v>37</v>
      </c>
      <c r="C62" s="75" t="s">
        <v>155</v>
      </c>
      <c r="D62" s="77"/>
      <c r="E62" s="77"/>
      <c r="F62" s="77">
        <v>1</v>
      </c>
      <c r="G62" s="11">
        <f t="shared" si="3"/>
        <v>1</v>
      </c>
      <c r="H62" s="4"/>
    </row>
    <row r="63" spans="2:8" x14ac:dyDescent="0.25">
      <c r="B63" s="66">
        <v>38</v>
      </c>
      <c r="C63" s="75" t="s">
        <v>156</v>
      </c>
      <c r="D63" s="77"/>
      <c r="E63" s="77"/>
      <c r="F63" s="77">
        <v>1</v>
      </c>
      <c r="G63" s="11">
        <f t="shared" si="3"/>
        <v>1</v>
      </c>
      <c r="H63" s="4"/>
    </row>
    <row r="64" spans="2:8" x14ac:dyDescent="0.25">
      <c r="B64" s="66">
        <v>39</v>
      </c>
      <c r="C64" s="75" t="s">
        <v>157</v>
      </c>
      <c r="D64" s="77"/>
      <c r="E64" s="77"/>
      <c r="F64" s="77">
        <v>1</v>
      </c>
      <c r="G64" s="11">
        <f t="shared" si="3"/>
        <v>1</v>
      </c>
      <c r="H64" s="4"/>
    </row>
    <row r="65" spans="2:8" x14ac:dyDescent="0.25">
      <c r="B65" s="66">
        <v>40</v>
      </c>
      <c r="C65" s="75" t="s">
        <v>158</v>
      </c>
      <c r="D65" s="77"/>
      <c r="E65" s="77"/>
      <c r="F65" s="77">
        <v>1</v>
      </c>
      <c r="G65" s="11">
        <f t="shared" si="3"/>
        <v>1</v>
      </c>
      <c r="H65" s="4"/>
    </row>
    <row r="66" spans="2:8" x14ac:dyDescent="0.25">
      <c r="B66" s="66">
        <v>41</v>
      </c>
      <c r="C66" s="75" t="s">
        <v>159</v>
      </c>
      <c r="D66" s="77"/>
      <c r="E66" s="77"/>
      <c r="F66" s="77">
        <v>1</v>
      </c>
      <c r="G66" s="11">
        <f t="shared" si="3"/>
        <v>1</v>
      </c>
      <c r="H66" s="4"/>
    </row>
    <row r="67" spans="2:8" x14ac:dyDescent="0.25">
      <c r="B67" s="66"/>
      <c r="C67" s="69" t="s">
        <v>160</v>
      </c>
      <c r="D67" s="70"/>
      <c r="E67" s="70"/>
      <c r="F67" s="70"/>
      <c r="G67" s="71"/>
      <c r="H67" s="4"/>
    </row>
    <row r="68" spans="2:8" x14ac:dyDescent="0.25">
      <c r="B68" s="66">
        <v>42</v>
      </c>
      <c r="C68" s="75" t="s">
        <v>115</v>
      </c>
      <c r="D68" s="77"/>
      <c r="E68" s="77"/>
      <c r="F68" s="77">
        <v>1</v>
      </c>
      <c r="G68" s="11">
        <f t="shared" si="3"/>
        <v>1</v>
      </c>
      <c r="H68" s="4"/>
    </row>
    <row r="69" spans="2:8" x14ac:dyDescent="0.25">
      <c r="B69" s="66">
        <v>43</v>
      </c>
      <c r="C69" s="75" t="s">
        <v>161</v>
      </c>
      <c r="D69" s="77"/>
      <c r="E69" s="77">
        <v>1</v>
      </c>
      <c r="F69" s="77">
        <v>1</v>
      </c>
      <c r="G69" s="11">
        <f t="shared" si="3"/>
        <v>1</v>
      </c>
      <c r="H69" s="4"/>
    </row>
    <row r="70" spans="2:8" x14ac:dyDescent="0.25">
      <c r="B70" s="66">
        <v>44</v>
      </c>
      <c r="C70" s="75" t="s">
        <v>162</v>
      </c>
      <c r="D70" s="77"/>
      <c r="E70" s="77"/>
      <c r="F70" s="77">
        <v>1</v>
      </c>
      <c r="G70" s="11">
        <f t="shared" si="3"/>
        <v>1</v>
      </c>
      <c r="H70" s="4"/>
    </row>
    <row r="71" spans="2:8" x14ac:dyDescent="0.25">
      <c r="B71" s="66">
        <v>45</v>
      </c>
      <c r="C71" s="75" t="s">
        <v>163</v>
      </c>
      <c r="D71" s="77"/>
      <c r="E71" s="77"/>
      <c r="F71" s="77">
        <v>1</v>
      </c>
      <c r="G71" s="11">
        <f t="shared" si="3"/>
        <v>1</v>
      </c>
      <c r="H71" s="4"/>
    </row>
    <row r="72" spans="2:8" x14ac:dyDescent="0.25">
      <c r="B72" s="66">
        <v>46</v>
      </c>
      <c r="C72" s="75" t="s">
        <v>164</v>
      </c>
      <c r="D72" s="77"/>
      <c r="E72" s="77"/>
      <c r="F72" s="77">
        <v>1</v>
      </c>
      <c r="G72" s="11">
        <f t="shared" si="3"/>
        <v>1</v>
      </c>
      <c r="H72" s="4"/>
    </row>
    <row r="73" spans="2:8" x14ac:dyDescent="0.25">
      <c r="B73" s="66">
        <v>47</v>
      </c>
      <c r="C73" s="75" t="s">
        <v>165</v>
      </c>
      <c r="D73" s="77"/>
      <c r="E73" s="77"/>
      <c r="F73" s="77">
        <v>1</v>
      </c>
      <c r="G73" s="11">
        <f t="shared" si="3"/>
        <v>1</v>
      </c>
      <c r="H73" s="4"/>
    </row>
    <row r="74" spans="2:8" x14ac:dyDescent="0.25">
      <c r="B74" s="66">
        <v>48</v>
      </c>
      <c r="C74" s="75" t="s">
        <v>166</v>
      </c>
      <c r="D74" s="77"/>
      <c r="E74" s="77"/>
      <c r="F74" s="77">
        <v>1</v>
      </c>
      <c r="G74" s="11">
        <f t="shared" si="3"/>
        <v>1</v>
      </c>
      <c r="H74" s="4"/>
    </row>
    <row r="75" spans="2:8" x14ac:dyDescent="0.25">
      <c r="B75" s="66">
        <v>49</v>
      </c>
      <c r="C75" s="75" t="s">
        <v>159</v>
      </c>
      <c r="D75" s="77"/>
      <c r="E75" s="77"/>
      <c r="F75" s="77">
        <v>1</v>
      </c>
      <c r="G75" s="11">
        <f t="shared" si="3"/>
        <v>1</v>
      </c>
      <c r="H75" s="4"/>
    </row>
    <row r="76" spans="2:8" x14ac:dyDescent="0.25">
      <c r="B76" s="66"/>
      <c r="C76" s="67" t="s">
        <v>167</v>
      </c>
      <c r="D76" s="8"/>
      <c r="E76" s="8"/>
      <c r="F76" s="68"/>
      <c r="G76" s="9"/>
      <c r="H76" s="4"/>
    </row>
    <row r="77" spans="2:8" x14ac:dyDescent="0.25">
      <c r="B77" s="66">
        <v>50</v>
      </c>
      <c r="C77" s="10" t="s">
        <v>115</v>
      </c>
      <c r="D77" s="77"/>
      <c r="E77" s="77"/>
      <c r="F77" s="77">
        <v>1</v>
      </c>
      <c r="G77" s="11">
        <f t="shared" si="3"/>
        <v>1</v>
      </c>
      <c r="H77" s="4"/>
    </row>
    <row r="78" spans="2:8" x14ac:dyDescent="0.25">
      <c r="B78" s="66">
        <v>51</v>
      </c>
      <c r="C78" s="10" t="s">
        <v>168</v>
      </c>
      <c r="D78" s="77"/>
      <c r="E78" s="77"/>
      <c r="F78" s="77">
        <v>1</v>
      </c>
      <c r="G78" s="11">
        <f t="shared" si="3"/>
        <v>1</v>
      </c>
      <c r="H78" s="4"/>
    </row>
    <row r="79" spans="2:8" x14ac:dyDescent="0.25">
      <c r="B79" s="66">
        <v>52</v>
      </c>
      <c r="C79" s="10" t="s">
        <v>169</v>
      </c>
      <c r="D79" s="77"/>
      <c r="E79" s="77">
        <v>1</v>
      </c>
      <c r="F79" s="77">
        <v>1</v>
      </c>
      <c r="G79" s="11">
        <f t="shared" si="3"/>
        <v>1</v>
      </c>
      <c r="H79" s="4"/>
    </row>
    <row r="80" spans="2:8" x14ac:dyDescent="0.25">
      <c r="B80" s="66">
        <v>53</v>
      </c>
      <c r="C80" s="10" t="s">
        <v>170</v>
      </c>
      <c r="D80" s="77"/>
      <c r="E80" s="77"/>
      <c r="F80" s="77">
        <v>1</v>
      </c>
      <c r="G80" s="11">
        <f t="shared" si="3"/>
        <v>1</v>
      </c>
      <c r="H80" s="4"/>
    </row>
    <row r="81" spans="2:8" x14ac:dyDescent="0.25">
      <c r="B81" s="66"/>
      <c r="C81" s="67" t="s">
        <v>171</v>
      </c>
      <c r="D81" s="8"/>
      <c r="E81" s="8"/>
      <c r="F81" s="68"/>
      <c r="G81" s="9"/>
      <c r="H81" s="4"/>
    </row>
    <row r="82" spans="2:8" x14ac:dyDescent="0.25">
      <c r="B82" s="66"/>
      <c r="C82" s="69" t="s">
        <v>115</v>
      </c>
      <c r="D82" s="70"/>
      <c r="E82" s="70"/>
      <c r="F82" s="70"/>
      <c r="G82" s="71"/>
      <c r="H82" s="4"/>
    </row>
    <row r="83" spans="2:8" x14ac:dyDescent="0.25">
      <c r="B83" s="66">
        <v>54</v>
      </c>
      <c r="C83" s="75" t="s">
        <v>172</v>
      </c>
      <c r="D83" s="77"/>
      <c r="E83" s="77"/>
      <c r="F83" s="77">
        <v>1</v>
      </c>
      <c r="G83" s="11">
        <f t="shared" si="3"/>
        <v>1</v>
      </c>
      <c r="H83" s="4"/>
    </row>
    <row r="84" spans="2:8" x14ac:dyDescent="0.25">
      <c r="B84" s="66">
        <v>55</v>
      </c>
      <c r="C84" s="75" t="s">
        <v>173</v>
      </c>
      <c r="D84" s="77"/>
      <c r="E84" s="77"/>
      <c r="F84" s="77">
        <v>1</v>
      </c>
      <c r="G84" s="11">
        <f t="shared" si="3"/>
        <v>1</v>
      </c>
      <c r="H84" s="4"/>
    </row>
    <row r="85" spans="2:8" x14ac:dyDescent="0.25">
      <c r="B85" s="66">
        <v>56</v>
      </c>
      <c r="C85" s="75" t="s">
        <v>174</v>
      </c>
      <c r="D85" s="77"/>
      <c r="E85" s="77"/>
      <c r="F85" s="77">
        <v>1</v>
      </c>
      <c r="G85" s="11">
        <f t="shared" si="3"/>
        <v>1</v>
      </c>
      <c r="H85" s="4"/>
    </row>
    <row r="86" spans="2:8" x14ac:dyDescent="0.25">
      <c r="B86" s="66">
        <v>57</v>
      </c>
      <c r="C86" s="75" t="s">
        <v>175</v>
      </c>
      <c r="D86" s="77"/>
      <c r="E86" s="77">
        <v>1</v>
      </c>
      <c r="F86" s="77"/>
      <c r="G86" s="11">
        <f t="shared" si="3"/>
        <v>1</v>
      </c>
      <c r="H86" s="4"/>
    </row>
    <row r="87" spans="2:8" x14ac:dyDescent="0.25">
      <c r="B87" s="66">
        <v>58</v>
      </c>
      <c r="C87" s="75" t="s">
        <v>176</v>
      </c>
      <c r="D87" s="77"/>
      <c r="E87" s="77">
        <v>1</v>
      </c>
      <c r="F87" s="77"/>
      <c r="G87" s="11">
        <f t="shared" si="3"/>
        <v>1</v>
      </c>
      <c r="H87" s="4"/>
    </row>
    <row r="88" spans="2:8" x14ac:dyDescent="0.25">
      <c r="B88" s="66"/>
      <c r="C88" s="69" t="s">
        <v>177</v>
      </c>
      <c r="D88" s="70"/>
      <c r="E88" s="70"/>
      <c r="F88" s="70"/>
      <c r="G88" s="71"/>
      <c r="H88" s="4"/>
    </row>
    <row r="89" spans="2:8" x14ac:dyDescent="0.25">
      <c r="B89" s="66">
        <v>59</v>
      </c>
      <c r="C89" s="75" t="s">
        <v>115</v>
      </c>
      <c r="D89" s="77"/>
      <c r="E89" s="77">
        <v>1</v>
      </c>
      <c r="F89" s="77">
        <v>1</v>
      </c>
      <c r="G89" s="11">
        <f t="shared" si="3"/>
        <v>1</v>
      </c>
      <c r="H89" s="4"/>
    </row>
    <row r="90" spans="2:8" x14ac:dyDescent="0.25">
      <c r="B90" s="66">
        <v>60</v>
      </c>
      <c r="C90" s="75" t="s">
        <v>178</v>
      </c>
      <c r="D90" s="77"/>
      <c r="E90" s="77">
        <v>1</v>
      </c>
      <c r="F90" s="77">
        <v>1</v>
      </c>
      <c r="G90" s="11">
        <f t="shared" si="3"/>
        <v>1</v>
      </c>
      <c r="H90" s="4"/>
    </row>
    <row r="91" spans="2:8" x14ac:dyDescent="0.25">
      <c r="B91" s="66">
        <v>61</v>
      </c>
      <c r="C91" s="75" t="s">
        <v>179</v>
      </c>
      <c r="D91" s="77"/>
      <c r="E91" s="77">
        <v>1</v>
      </c>
      <c r="F91" s="77">
        <v>1</v>
      </c>
      <c r="G91" s="11">
        <f t="shared" si="3"/>
        <v>1</v>
      </c>
      <c r="H91" s="4"/>
    </row>
    <row r="92" spans="2:8" x14ac:dyDescent="0.25">
      <c r="B92" s="66">
        <v>62</v>
      </c>
      <c r="C92" s="75" t="s">
        <v>180</v>
      </c>
      <c r="D92" s="77"/>
      <c r="E92" s="77">
        <v>1</v>
      </c>
      <c r="F92" s="77">
        <v>1</v>
      </c>
      <c r="G92" s="11">
        <f t="shared" si="3"/>
        <v>1</v>
      </c>
      <c r="H92" s="4"/>
    </row>
    <row r="93" spans="2:8" x14ac:dyDescent="0.25">
      <c r="B93" s="66"/>
      <c r="C93" s="69" t="s">
        <v>181</v>
      </c>
      <c r="D93" s="70"/>
      <c r="E93" s="70"/>
      <c r="F93" s="70"/>
      <c r="G93" s="71"/>
      <c r="H93" s="4"/>
    </row>
    <row r="94" spans="2:8" x14ac:dyDescent="0.25">
      <c r="B94" s="66">
        <v>63</v>
      </c>
      <c r="C94" s="75" t="s">
        <v>115</v>
      </c>
      <c r="D94" s="77"/>
      <c r="E94" s="77">
        <v>1</v>
      </c>
      <c r="F94" s="77">
        <v>1</v>
      </c>
      <c r="G94" s="11">
        <f t="shared" si="3"/>
        <v>1</v>
      </c>
      <c r="H94" s="4"/>
    </row>
    <row r="95" spans="2:8" x14ac:dyDescent="0.25">
      <c r="B95" s="66">
        <v>64</v>
      </c>
      <c r="C95" s="75" t="s">
        <v>182</v>
      </c>
      <c r="D95" s="77"/>
      <c r="E95" s="77">
        <v>1</v>
      </c>
      <c r="F95" s="77">
        <v>1</v>
      </c>
      <c r="G95" s="11">
        <f t="shared" si="3"/>
        <v>1</v>
      </c>
      <c r="H95" s="4"/>
    </row>
    <row r="96" spans="2:8" x14ac:dyDescent="0.25">
      <c r="B96" s="66">
        <v>65</v>
      </c>
      <c r="C96" s="75" t="s">
        <v>179</v>
      </c>
      <c r="D96" s="77"/>
      <c r="E96" s="77">
        <v>1</v>
      </c>
      <c r="F96" s="77">
        <v>1</v>
      </c>
      <c r="G96" s="11">
        <f t="shared" si="3"/>
        <v>1</v>
      </c>
      <c r="H96" s="4"/>
    </row>
    <row r="97" spans="2:8" x14ac:dyDescent="0.25">
      <c r="B97" s="66">
        <v>66</v>
      </c>
      <c r="C97" s="75" t="s">
        <v>180</v>
      </c>
      <c r="D97" s="77"/>
      <c r="E97" s="77">
        <v>1</v>
      </c>
      <c r="F97" s="77">
        <v>1</v>
      </c>
      <c r="G97" s="11">
        <f t="shared" si="3"/>
        <v>1</v>
      </c>
      <c r="H97" s="4"/>
    </row>
    <row r="98" spans="2:8" x14ac:dyDescent="0.25">
      <c r="B98" s="4"/>
      <c r="C98" s="78"/>
      <c r="D98" s="79"/>
      <c r="E98" s="79"/>
      <c r="F98" s="79"/>
      <c r="G98" s="4"/>
      <c r="H98" s="4"/>
    </row>
    <row r="99" spans="2:8" x14ac:dyDescent="0.25">
      <c r="B99" s="4"/>
      <c r="C99" s="80" t="s">
        <v>17</v>
      </c>
      <c r="D99" s="21">
        <f>ROUND(SUM(D94:D97,D89:D92,D83:D87,D77:D80,D68:D75,D60:D66,D53:D57,D39:D50,D37,D30:D35,D24:D28,D18:D22)/66*100,0)</f>
        <v>0</v>
      </c>
      <c r="E99" s="21">
        <f t="shared" ref="E99:G99" si="4">ROUND(SUM(E94:E97,E89:E92,E83:E87,E77:E80,E68:E75,E60:E66,E53:E57,E39:E50,E37,E30:E35,E24:E28,E18:E22)/66*100,0)</f>
        <v>24</v>
      </c>
      <c r="F99" s="21">
        <f t="shared" si="4"/>
        <v>92</v>
      </c>
      <c r="G99" s="21">
        <f t="shared" si="4"/>
        <v>100</v>
      </c>
      <c r="H99" s="4"/>
    </row>
    <row r="100" spans="2:8" x14ac:dyDescent="0.25">
      <c r="B100" s="4"/>
      <c r="C100" s="81"/>
      <c r="D100" s="12"/>
      <c r="E100" s="12"/>
      <c r="F100" s="12"/>
      <c r="G100" s="12"/>
      <c r="H100" s="4"/>
    </row>
    <row r="101" spans="2:8" x14ac:dyDescent="0.25">
      <c r="B101" s="4"/>
      <c r="C101" s="81"/>
      <c r="D101" s="12"/>
      <c r="E101" s="12"/>
      <c r="F101" s="12"/>
      <c r="G101" s="12"/>
      <c r="H101" s="4"/>
    </row>
    <row r="102" spans="2:8" x14ac:dyDescent="0.25">
      <c r="B102" s="4"/>
      <c r="C102" s="81"/>
      <c r="D102" s="12"/>
      <c r="E102" s="12"/>
      <c r="F102" s="12"/>
      <c r="G102" s="12"/>
      <c r="H102" s="4"/>
    </row>
    <row r="103" spans="2:8" ht="30" x14ac:dyDescent="0.25">
      <c r="B103" s="4"/>
      <c r="C103" s="13"/>
      <c r="D103" s="14" t="s">
        <v>18</v>
      </c>
      <c r="E103" s="14" t="s">
        <v>19</v>
      </c>
      <c r="F103" s="15" t="s">
        <v>20</v>
      </c>
      <c r="G103" s="4"/>
      <c r="H103" s="4"/>
    </row>
    <row r="104" spans="2:8" x14ac:dyDescent="0.25">
      <c r="B104" s="4"/>
      <c r="C104" s="16" t="s">
        <v>21</v>
      </c>
      <c r="D104" s="17">
        <f>G99</f>
        <v>100</v>
      </c>
      <c r="E104" s="16">
        <v>30</v>
      </c>
      <c r="F104" s="16">
        <f>ROUND(D104/100*E104,0)</f>
        <v>30</v>
      </c>
      <c r="G104" s="4"/>
      <c r="H104" s="4"/>
    </row>
    <row r="105" spans="2:8" x14ac:dyDescent="0.25">
      <c r="B105" s="4"/>
      <c r="C105" s="18" t="s">
        <v>78</v>
      </c>
      <c r="D105" s="19"/>
      <c r="E105" s="18">
        <v>40</v>
      </c>
      <c r="F105" s="18">
        <f t="shared" ref="F105:F106" si="5">ROUND(D105/100*E105,0)</f>
        <v>0</v>
      </c>
      <c r="G105" s="4"/>
      <c r="H105" s="4"/>
    </row>
    <row r="106" spans="2:8" x14ac:dyDescent="0.25">
      <c r="B106" s="4"/>
      <c r="C106" s="16" t="s">
        <v>79</v>
      </c>
      <c r="D106" s="17"/>
      <c r="E106" s="16">
        <v>30</v>
      </c>
      <c r="F106" s="16">
        <f t="shared" si="5"/>
        <v>0</v>
      </c>
      <c r="G106" s="4"/>
      <c r="H106" s="4"/>
    </row>
    <row r="107" spans="2:8" x14ac:dyDescent="0.25">
      <c r="B107" s="4"/>
      <c r="C107" s="4"/>
      <c r="D107" s="4"/>
      <c r="E107" s="4"/>
      <c r="F107" s="4"/>
      <c r="G107" s="4"/>
      <c r="H107" s="4"/>
    </row>
    <row r="108" spans="2:8" x14ac:dyDescent="0.25">
      <c r="B108" s="4"/>
      <c r="C108" s="128" t="s">
        <v>22</v>
      </c>
      <c r="D108" s="128"/>
      <c r="E108" s="9"/>
      <c r="F108" s="20">
        <f>SUM(F104:F106)</f>
        <v>30</v>
      </c>
      <c r="G108" s="4"/>
      <c r="H108" s="4"/>
    </row>
    <row r="109" spans="2:8" x14ac:dyDescent="0.25">
      <c r="B109" s="4"/>
      <c r="C109" s="82"/>
      <c r="D109" s="82"/>
      <c r="E109" s="4"/>
      <c r="F109" s="81"/>
      <c r="G109" s="4"/>
      <c r="H109" s="4"/>
    </row>
    <row r="110" spans="2:8" x14ac:dyDescent="0.25">
      <c r="B110" s="4"/>
      <c r="C110" s="4"/>
      <c r="D110" s="4"/>
      <c r="E110" s="4"/>
      <c r="F110" s="4"/>
      <c r="G110" s="4"/>
      <c r="H110" s="4"/>
    </row>
    <row r="111" spans="2:8" x14ac:dyDescent="0.25">
      <c r="B111" s="4"/>
      <c r="C111" s="4"/>
      <c r="D111" s="4"/>
      <c r="E111" s="4"/>
      <c r="F111" s="4"/>
      <c r="G111" s="4"/>
      <c r="H111" s="4"/>
    </row>
    <row r="112" spans="2:8" x14ac:dyDescent="0.25">
      <c r="B112" s="4"/>
      <c r="C112" s="83" t="s">
        <v>23</v>
      </c>
      <c r="D112" s="4"/>
      <c r="E112" s="129"/>
      <c r="F112" s="129"/>
      <c r="G112" s="129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6" spans="2:8" ht="30" customHeight="1" x14ac:dyDescent="0.25">
      <c r="E116" s="130"/>
      <c r="F116" s="131"/>
      <c r="G116" s="131"/>
    </row>
  </sheetData>
  <mergeCells count="19">
    <mergeCell ref="C108:D108"/>
    <mergeCell ref="E112:G112"/>
    <mergeCell ref="E116:G116"/>
    <mergeCell ref="E10:G10"/>
    <mergeCell ref="E11:G11"/>
    <mergeCell ref="C13:C15"/>
    <mergeCell ref="D13:F13"/>
    <mergeCell ref="G13:G15"/>
    <mergeCell ref="D14:D15"/>
    <mergeCell ref="E14:E15"/>
    <mergeCell ref="F14:F15"/>
    <mergeCell ref="E8:G8"/>
    <mergeCell ref="C2:G2"/>
    <mergeCell ref="E9:G9"/>
    <mergeCell ref="E4:G4"/>
    <mergeCell ref="E3:G3"/>
    <mergeCell ref="E5:G5"/>
    <mergeCell ref="E6:G6"/>
    <mergeCell ref="E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616-A332-42C3-A91B-E6BFCB58D34E}">
  <dimension ref="C1:K64"/>
  <sheetViews>
    <sheetView zoomScale="67" zoomScaleNormal="100" workbookViewId="0">
      <selection activeCell="I64" sqref="I64"/>
    </sheetView>
  </sheetViews>
  <sheetFormatPr baseColWidth="10" defaultColWidth="14.42578125" defaultRowHeight="15" x14ac:dyDescent="0.25"/>
  <cols>
    <col min="1" max="2" width="10.7109375" style="85" customWidth="1"/>
    <col min="3" max="4" width="4.7109375" style="85" customWidth="1"/>
    <col min="5" max="6" width="30.7109375" style="85" customWidth="1"/>
    <col min="7" max="7" width="17.7109375" style="85" customWidth="1"/>
    <col min="8" max="8" width="15.7109375" style="85" customWidth="1"/>
    <col min="9" max="9" width="15.85546875" style="85" customWidth="1"/>
    <col min="10" max="10" width="13.85546875" style="85" customWidth="1"/>
    <col min="11" max="11" width="4.7109375" style="85" customWidth="1"/>
    <col min="12" max="26" width="10.7109375" style="85" customWidth="1"/>
    <col min="27" max="16384" width="14.42578125" style="85"/>
  </cols>
  <sheetData>
    <row r="1" spans="3:11" x14ac:dyDescent="0.25">
      <c r="C1" s="84"/>
      <c r="D1" s="84"/>
      <c r="E1" s="84"/>
      <c r="F1" s="84"/>
      <c r="G1" s="84"/>
      <c r="H1" s="84"/>
      <c r="I1" s="84"/>
      <c r="J1" s="84"/>
      <c r="K1" s="84"/>
    </row>
    <row r="2" spans="3:11" ht="23.25" x14ac:dyDescent="0.35">
      <c r="C2" s="84"/>
      <c r="D2" s="149" t="s">
        <v>80</v>
      </c>
      <c r="E2" s="137"/>
      <c r="F2" s="137"/>
      <c r="G2" s="137"/>
      <c r="H2" s="137"/>
      <c r="I2" s="137"/>
      <c r="J2" s="137"/>
      <c r="K2" s="84"/>
    </row>
    <row r="3" spans="3:11" ht="18.75" x14ac:dyDescent="0.3">
      <c r="C3" s="84"/>
      <c r="D3" s="150" t="s">
        <v>77</v>
      </c>
      <c r="E3" s="137"/>
      <c r="F3" s="137"/>
      <c r="G3" s="137"/>
      <c r="H3" s="137"/>
      <c r="I3" s="137"/>
      <c r="J3" s="137"/>
      <c r="K3" s="84"/>
    </row>
    <row r="4" spans="3:11" ht="18.75" x14ac:dyDescent="0.3">
      <c r="C4" s="84"/>
      <c r="D4" s="150" t="s">
        <v>24</v>
      </c>
      <c r="E4" s="137"/>
      <c r="F4" s="137"/>
      <c r="G4" s="137"/>
      <c r="H4" s="137"/>
      <c r="I4" s="137"/>
      <c r="J4" s="137"/>
      <c r="K4" s="84"/>
    </row>
    <row r="5" spans="3:11" x14ac:dyDescent="0.25">
      <c r="C5" s="84"/>
      <c r="D5" s="141" t="s">
        <v>25</v>
      </c>
      <c r="E5" s="137"/>
      <c r="F5" s="151" t="s">
        <v>183</v>
      </c>
      <c r="G5" s="138"/>
      <c r="H5" s="138"/>
      <c r="I5" s="138"/>
      <c r="J5" s="138"/>
      <c r="K5" s="84"/>
    </row>
    <row r="6" spans="3:11" x14ac:dyDescent="0.25">
      <c r="C6" s="84"/>
      <c r="D6" s="141" t="s">
        <v>26</v>
      </c>
      <c r="E6" s="137"/>
      <c r="F6" s="86">
        <v>19390239</v>
      </c>
      <c r="G6" s="87" t="s">
        <v>27</v>
      </c>
      <c r="H6" s="152" t="s">
        <v>75</v>
      </c>
      <c r="I6" s="138"/>
      <c r="J6" s="138"/>
      <c r="K6" s="84"/>
    </row>
    <row r="7" spans="3:11" x14ac:dyDescent="0.25">
      <c r="C7" s="84"/>
      <c r="D7" s="141" t="s">
        <v>28</v>
      </c>
      <c r="E7" s="137"/>
      <c r="F7" s="88"/>
      <c r="G7" s="141" t="s">
        <v>29</v>
      </c>
      <c r="H7" s="137"/>
      <c r="I7" s="142" t="s">
        <v>22</v>
      </c>
      <c r="J7" s="138"/>
      <c r="K7" s="84"/>
    </row>
    <row r="8" spans="3:11" x14ac:dyDescent="0.25">
      <c r="C8" s="84"/>
      <c r="D8" s="84"/>
      <c r="E8" s="84"/>
      <c r="F8" s="84"/>
      <c r="G8" s="84"/>
      <c r="H8" s="84"/>
      <c r="I8" s="84"/>
      <c r="J8" s="84"/>
      <c r="K8" s="84"/>
    </row>
    <row r="9" spans="3:11" x14ac:dyDescent="0.25">
      <c r="C9" s="84"/>
      <c r="D9" s="84"/>
      <c r="E9" s="84"/>
      <c r="F9" s="84"/>
      <c r="G9" s="84"/>
      <c r="H9" s="84"/>
      <c r="I9" s="84"/>
      <c r="J9" s="84"/>
      <c r="K9" s="84"/>
    </row>
    <row r="10" spans="3:11" x14ac:dyDescent="0.25">
      <c r="C10" s="84"/>
      <c r="D10" s="84"/>
      <c r="E10" s="84"/>
      <c r="F10" s="84"/>
      <c r="G10" s="84"/>
      <c r="H10" s="84"/>
      <c r="I10" s="84"/>
      <c r="J10" s="84"/>
      <c r="K10" s="84"/>
    </row>
    <row r="11" spans="3:11" x14ac:dyDescent="0.25">
      <c r="C11" s="84"/>
      <c r="D11" s="84"/>
      <c r="E11" s="84"/>
      <c r="F11" s="84"/>
      <c r="G11" s="84"/>
      <c r="H11" s="84"/>
      <c r="I11" s="84"/>
      <c r="J11" s="84"/>
      <c r="K11" s="84"/>
    </row>
    <row r="12" spans="3:11" ht="45" x14ac:dyDescent="0.25">
      <c r="C12" s="84"/>
      <c r="D12" s="143" t="s">
        <v>30</v>
      </c>
      <c r="E12" s="144"/>
      <c r="F12" s="145"/>
      <c r="G12" s="89" t="s">
        <v>31</v>
      </c>
      <c r="H12" s="89" t="s">
        <v>32</v>
      </c>
      <c r="I12" s="89" t="s">
        <v>33</v>
      </c>
      <c r="J12" s="89" t="s">
        <v>34</v>
      </c>
      <c r="K12" s="84"/>
    </row>
    <row r="13" spans="3:11" x14ac:dyDescent="0.25">
      <c r="C13" s="84"/>
      <c r="D13" s="146" t="s">
        <v>35</v>
      </c>
      <c r="E13" s="144"/>
      <c r="F13" s="145"/>
      <c r="G13" s="90">
        <f>SUM(G14:G25)</f>
        <v>120</v>
      </c>
      <c r="H13" s="90">
        <f>ROUND(I13/100*17, 0)</f>
        <v>16</v>
      </c>
      <c r="I13" s="90">
        <f>ROUND(J13/G13*100, 0)</f>
        <v>96</v>
      </c>
      <c r="J13" s="90">
        <f>SUM(J14:J25)</f>
        <v>115</v>
      </c>
      <c r="K13" s="84"/>
    </row>
    <row r="14" spans="3:11" x14ac:dyDescent="0.25">
      <c r="C14" s="84"/>
      <c r="D14" s="91">
        <v>1</v>
      </c>
      <c r="E14" s="147" t="s">
        <v>81</v>
      </c>
      <c r="F14" s="145"/>
      <c r="G14" s="91">
        <v>10</v>
      </c>
      <c r="H14" s="92">
        <v>16</v>
      </c>
      <c r="I14" s="91">
        <f t="shared" ref="I14:I25" si="0">ROUND(H14/17*100,0)</f>
        <v>94</v>
      </c>
      <c r="J14" s="91">
        <f t="shared" ref="J14:J25" si="1">ROUND(I14/100*G14,0)</f>
        <v>9</v>
      </c>
      <c r="K14" s="84"/>
    </row>
    <row r="15" spans="3:11" x14ac:dyDescent="0.25">
      <c r="C15" s="84"/>
      <c r="D15" s="92">
        <v>2</v>
      </c>
      <c r="E15" s="148" t="s">
        <v>82</v>
      </c>
      <c r="F15" s="145"/>
      <c r="G15" s="92">
        <v>10</v>
      </c>
      <c r="H15" s="92">
        <v>16</v>
      </c>
      <c r="I15" s="92">
        <f t="shared" si="0"/>
        <v>94</v>
      </c>
      <c r="J15" s="92">
        <f t="shared" si="1"/>
        <v>9</v>
      </c>
      <c r="K15" s="84"/>
    </row>
    <row r="16" spans="3:11" x14ac:dyDescent="0.25">
      <c r="C16" s="84"/>
      <c r="D16" s="91">
        <v>3</v>
      </c>
      <c r="E16" s="147" t="s">
        <v>83</v>
      </c>
      <c r="F16" s="145"/>
      <c r="G16" s="91">
        <v>10</v>
      </c>
      <c r="H16" s="92">
        <v>17</v>
      </c>
      <c r="I16" s="91">
        <f t="shared" si="0"/>
        <v>100</v>
      </c>
      <c r="J16" s="91">
        <f t="shared" si="1"/>
        <v>10</v>
      </c>
      <c r="K16" s="84"/>
    </row>
    <row r="17" spans="3:11" x14ac:dyDescent="0.25">
      <c r="C17" s="84"/>
      <c r="D17" s="92">
        <v>4</v>
      </c>
      <c r="E17" s="148" t="s">
        <v>84</v>
      </c>
      <c r="F17" s="145"/>
      <c r="G17" s="92">
        <v>10</v>
      </c>
      <c r="H17" s="92">
        <v>17</v>
      </c>
      <c r="I17" s="92">
        <f t="shared" si="0"/>
        <v>100</v>
      </c>
      <c r="J17" s="92">
        <f t="shared" si="1"/>
        <v>10</v>
      </c>
      <c r="K17" s="84"/>
    </row>
    <row r="18" spans="3:11" x14ac:dyDescent="0.25">
      <c r="C18" s="84"/>
      <c r="D18" s="91">
        <v>5</v>
      </c>
      <c r="E18" s="147" t="s">
        <v>85</v>
      </c>
      <c r="F18" s="145"/>
      <c r="G18" s="91">
        <v>10</v>
      </c>
      <c r="H18" s="92">
        <v>17</v>
      </c>
      <c r="I18" s="91">
        <f t="shared" si="0"/>
        <v>100</v>
      </c>
      <c r="J18" s="91">
        <f t="shared" si="1"/>
        <v>10</v>
      </c>
      <c r="K18" s="84"/>
    </row>
    <row r="19" spans="3:11" x14ac:dyDescent="0.25">
      <c r="C19" s="84"/>
      <c r="D19" s="92">
        <v>6</v>
      </c>
      <c r="E19" s="148" t="s">
        <v>36</v>
      </c>
      <c r="F19" s="145"/>
      <c r="G19" s="92">
        <v>10</v>
      </c>
      <c r="H19" s="92">
        <v>17</v>
      </c>
      <c r="I19" s="92">
        <f t="shared" si="0"/>
        <v>100</v>
      </c>
      <c r="J19" s="92">
        <f t="shared" si="1"/>
        <v>10</v>
      </c>
      <c r="K19" s="84"/>
    </row>
    <row r="20" spans="3:11" x14ac:dyDescent="0.25">
      <c r="C20" s="84"/>
      <c r="D20" s="91">
        <v>7</v>
      </c>
      <c r="E20" s="147" t="s">
        <v>37</v>
      </c>
      <c r="F20" s="145"/>
      <c r="G20" s="91">
        <v>10</v>
      </c>
      <c r="H20" s="92">
        <v>17</v>
      </c>
      <c r="I20" s="91">
        <f t="shared" si="0"/>
        <v>100</v>
      </c>
      <c r="J20" s="91">
        <f t="shared" si="1"/>
        <v>10</v>
      </c>
      <c r="K20" s="84"/>
    </row>
    <row r="21" spans="3:11" ht="15.75" customHeight="1" x14ac:dyDescent="0.25">
      <c r="C21" s="84"/>
      <c r="D21" s="92">
        <v>8</v>
      </c>
      <c r="E21" s="148" t="s">
        <v>38</v>
      </c>
      <c r="F21" s="145"/>
      <c r="G21" s="92">
        <v>10</v>
      </c>
      <c r="H21" s="92">
        <v>16</v>
      </c>
      <c r="I21" s="92">
        <f t="shared" si="0"/>
        <v>94</v>
      </c>
      <c r="J21" s="92">
        <f t="shared" si="1"/>
        <v>9</v>
      </c>
      <c r="K21" s="84"/>
    </row>
    <row r="22" spans="3:11" ht="15.75" customHeight="1" x14ac:dyDescent="0.25">
      <c r="C22" s="84"/>
      <c r="D22" s="91">
        <v>9</v>
      </c>
      <c r="E22" s="147" t="s">
        <v>86</v>
      </c>
      <c r="F22" s="145"/>
      <c r="G22" s="91">
        <v>10</v>
      </c>
      <c r="H22" s="92">
        <v>16</v>
      </c>
      <c r="I22" s="91">
        <f t="shared" si="0"/>
        <v>94</v>
      </c>
      <c r="J22" s="91">
        <f t="shared" si="1"/>
        <v>9</v>
      </c>
      <c r="K22" s="84"/>
    </row>
    <row r="23" spans="3:11" ht="15.75" customHeight="1" x14ac:dyDescent="0.25">
      <c r="C23" s="84"/>
      <c r="D23" s="92">
        <v>10</v>
      </c>
      <c r="E23" s="148" t="s">
        <v>87</v>
      </c>
      <c r="F23" s="145"/>
      <c r="G23" s="92">
        <v>10</v>
      </c>
      <c r="H23" s="92">
        <v>17</v>
      </c>
      <c r="I23" s="92">
        <f t="shared" si="0"/>
        <v>100</v>
      </c>
      <c r="J23" s="92">
        <f t="shared" si="1"/>
        <v>10</v>
      </c>
      <c r="K23" s="84"/>
    </row>
    <row r="24" spans="3:11" ht="15.75" customHeight="1" x14ac:dyDescent="0.25">
      <c r="C24" s="84"/>
      <c r="D24" s="91">
        <v>11</v>
      </c>
      <c r="E24" s="147" t="s">
        <v>39</v>
      </c>
      <c r="F24" s="145"/>
      <c r="G24" s="91">
        <v>10</v>
      </c>
      <c r="H24" s="92">
        <v>17</v>
      </c>
      <c r="I24" s="91">
        <f t="shared" si="0"/>
        <v>100</v>
      </c>
      <c r="J24" s="91">
        <f t="shared" si="1"/>
        <v>10</v>
      </c>
      <c r="K24" s="84"/>
    </row>
    <row r="25" spans="3:11" ht="15.75" customHeight="1" x14ac:dyDescent="0.25">
      <c r="C25" s="84"/>
      <c r="D25" s="92">
        <v>12</v>
      </c>
      <c r="E25" s="148" t="s">
        <v>88</v>
      </c>
      <c r="F25" s="145"/>
      <c r="G25" s="92">
        <v>10</v>
      </c>
      <c r="H25" s="92">
        <v>16</v>
      </c>
      <c r="I25" s="92">
        <f t="shared" si="0"/>
        <v>94</v>
      </c>
      <c r="J25" s="92">
        <f t="shared" si="1"/>
        <v>9</v>
      </c>
      <c r="K25" s="84"/>
    </row>
    <row r="26" spans="3:11" ht="15.75" customHeight="1" x14ac:dyDescent="0.25">
      <c r="C26" s="84"/>
      <c r="D26" s="93"/>
      <c r="E26" s="93"/>
      <c r="F26" s="93"/>
      <c r="G26" s="93"/>
      <c r="H26" s="93"/>
      <c r="I26" s="93"/>
      <c r="J26" s="93"/>
      <c r="K26" s="84"/>
    </row>
    <row r="27" spans="3:11" ht="15.75" customHeight="1" x14ac:dyDescent="0.25">
      <c r="C27" s="84"/>
      <c r="D27" s="146" t="s">
        <v>40</v>
      </c>
      <c r="E27" s="144"/>
      <c r="F27" s="145"/>
      <c r="G27" s="90">
        <f>SUM(G28:G35)</f>
        <v>715</v>
      </c>
      <c r="H27" s="90">
        <f>ROUND(I27/100*17, 0)</f>
        <v>16</v>
      </c>
      <c r="I27" s="90">
        <f>ROUND(J27/G27*100, 0)</f>
        <v>96</v>
      </c>
      <c r="J27" s="90">
        <f>SUM(J28:J35)</f>
        <v>685</v>
      </c>
      <c r="K27" s="84"/>
    </row>
    <row r="28" spans="3:11" ht="15.75" customHeight="1" x14ac:dyDescent="0.25">
      <c r="C28" s="84"/>
      <c r="D28" s="91">
        <v>13</v>
      </c>
      <c r="E28" s="147" t="s">
        <v>89</v>
      </c>
      <c r="F28" s="145"/>
      <c r="G28" s="91">
        <v>90</v>
      </c>
      <c r="H28" s="92">
        <v>16</v>
      </c>
      <c r="I28" s="91">
        <f t="shared" ref="I28:I35" si="2">ROUND(H28/17*100,0)</f>
        <v>94</v>
      </c>
      <c r="J28" s="91">
        <f t="shared" ref="J28:J35" si="3">ROUND(I28/100*G28,0)</f>
        <v>85</v>
      </c>
      <c r="K28" s="84"/>
    </row>
    <row r="29" spans="3:11" ht="15.75" customHeight="1" x14ac:dyDescent="0.25">
      <c r="C29" s="84"/>
      <c r="D29" s="92">
        <v>14</v>
      </c>
      <c r="E29" s="148" t="s">
        <v>90</v>
      </c>
      <c r="F29" s="145"/>
      <c r="G29" s="92">
        <v>90</v>
      </c>
      <c r="H29" s="92">
        <v>16</v>
      </c>
      <c r="I29" s="92">
        <f t="shared" si="2"/>
        <v>94</v>
      </c>
      <c r="J29" s="92">
        <f t="shared" si="3"/>
        <v>85</v>
      </c>
      <c r="K29" s="84"/>
    </row>
    <row r="30" spans="3:11" ht="15.75" customHeight="1" x14ac:dyDescent="0.25">
      <c r="C30" s="84"/>
      <c r="D30" s="91">
        <v>15</v>
      </c>
      <c r="E30" s="147" t="s">
        <v>91</v>
      </c>
      <c r="F30" s="145"/>
      <c r="G30" s="91">
        <v>90</v>
      </c>
      <c r="H30" s="92">
        <v>16</v>
      </c>
      <c r="I30" s="91">
        <f t="shared" si="2"/>
        <v>94</v>
      </c>
      <c r="J30" s="91">
        <f t="shared" si="3"/>
        <v>85</v>
      </c>
      <c r="K30" s="84"/>
    </row>
    <row r="31" spans="3:11" ht="15.75" customHeight="1" x14ac:dyDescent="0.25">
      <c r="C31" s="84"/>
      <c r="D31" s="92">
        <v>16</v>
      </c>
      <c r="E31" s="148" t="s">
        <v>92</v>
      </c>
      <c r="F31" s="145"/>
      <c r="G31" s="92">
        <v>90</v>
      </c>
      <c r="H31" s="92">
        <v>17</v>
      </c>
      <c r="I31" s="92">
        <f t="shared" si="2"/>
        <v>100</v>
      </c>
      <c r="J31" s="92">
        <f t="shared" si="3"/>
        <v>90</v>
      </c>
      <c r="K31" s="84"/>
    </row>
    <row r="32" spans="3:11" ht="15.75" customHeight="1" x14ac:dyDescent="0.25">
      <c r="C32" s="84"/>
      <c r="D32" s="91">
        <v>17</v>
      </c>
      <c r="E32" s="147" t="s">
        <v>41</v>
      </c>
      <c r="F32" s="145"/>
      <c r="G32" s="91">
        <v>90</v>
      </c>
      <c r="H32" s="92">
        <v>17</v>
      </c>
      <c r="I32" s="91">
        <f t="shared" si="2"/>
        <v>100</v>
      </c>
      <c r="J32" s="91">
        <f t="shared" si="3"/>
        <v>90</v>
      </c>
      <c r="K32" s="84"/>
    </row>
    <row r="33" spans="3:11" ht="15.75" customHeight="1" x14ac:dyDescent="0.25">
      <c r="C33" s="84"/>
      <c r="D33" s="92">
        <v>18</v>
      </c>
      <c r="E33" s="148" t="s">
        <v>93</v>
      </c>
      <c r="F33" s="145"/>
      <c r="G33" s="92">
        <v>90</v>
      </c>
      <c r="H33" s="92">
        <v>16</v>
      </c>
      <c r="I33" s="92">
        <f t="shared" si="2"/>
        <v>94</v>
      </c>
      <c r="J33" s="92">
        <f t="shared" si="3"/>
        <v>85</v>
      </c>
      <c r="K33" s="84"/>
    </row>
    <row r="34" spans="3:11" ht="15.75" customHeight="1" x14ac:dyDescent="0.25">
      <c r="C34" s="84"/>
      <c r="D34" s="91">
        <v>19</v>
      </c>
      <c r="E34" s="147" t="s">
        <v>94</v>
      </c>
      <c r="F34" s="145"/>
      <c r="G34" s="91">
        <v>90</v>
      </c>
      <c r="H34" s="92">
        <v>16</v>
      </c>
      <c r="I34" s="91">
        <f t="shared" si="2"/>
        <v>94</v>
      </c>
      <c r="J34" s="91">
        <f t="shared" si="3"/>
        <v>85</v>
      </c>
      <c r="K34" s="84"/>
    </row>
    <row r="35" spans="3:11" ht="15.75" customHeight="1" x14ac:dyDescent="0.25">
      <c r="C35" s="84"/>
      <c r="D35" s="92">
        <v>21</v>
      </c>
      <c r="E35" s="148" t="s">
        <v>95</v>
      </c>
      <c r="F35" s="145"/>
      <c r="G35" s="92">
        <v>85</v>
      </c>
      <c r="H35" s="92">
        <v>16</v>
      </c>
      <c r="I35" s="92">
        <f t="shared" si="2"/>
        <v>94</v>
      </c>
      <c r="J35" s="92">
        <f t="shared" si="3"/>
        <v>80</v>
      </c>
      <c r="K35" s="84"/>
    </row>
    <row r="36" spans="3:11" ht="15.75" customHeight="1" x14ac:dyDescent="0.25">
      <c r="C36" s="84"/>
      <c r="D36" s="93"/>
      <c r="E36" s="93"/>
      <c r="F36" s="93"/>
      <c r="G36" s="93"/>
      <c r="H36" s="93"/>
      <c r="I36" s="93"/>
      <c r="J36" s="93"/>
      <c r="K36" s="84"/>
    </row>
    <row r="37" spans="3:11" ht="15.75" customHeight="1" x14ac:dyDescent="0.25">
      <c r="C37" s="84"/>
      <c r="D37" s="146" t="s">
        <v>42</v>
      </c>
      <c r="E37" s="144"/>
      <c r="F37" s="145"/>
      <c r="G37" s="90">
        <f>SUM(G38:G48)</f>
        <v>165</v>
      </c>
      <c r="H37" s="90">
        <f>ROUND(I37/100*17, 0)</f>
        <v>16</v>
      </c>
      <c r="I37" s="90">
        <f>ROUND(J37/G37*100, 0)</f>
        <v>97</v>
      </c>
      <c r="J37" s="90">
        <f>SUM(J38:J48)</f>
        <v>160</v>
      </c>
      <c r="K37" s="84"/>
    </row>
    <row r="38" spans="3:11" ht="15.75" customHeight="1" x14ac:dyDescent="0.25">
      <c r="C38" s="84"/>
      <c r="D38" s="91">
        <v>20</v>
      </c>
      <c r="E38" s="94" t="s">
        <v>96</v>
      </c>
      <c r="F38" s="95"/>
      <c r="G38" s="91">
        <v>15</v>
      </c>
      <c r="H38" s="92">
        <v>17</v>
      </c>
      <c r="I38" s="91">
        <f t="shared" ref="I38:I48" si="4">ROUND(H38/17*100,0)</f>
        <v>100</v>
      </c>
      <c r="J38" s="91">
        <f t="shared" ref="J38:J48" si="5">ROUND(I38/100*G38,0)</f>
        <v>15</v>
      </c>
      <c r="K38" s="84"/>
    </row>
    <row r="39" spans="3:11" ht="15.75" customHeight="1" x14ac:dyDescent="0.25">
      <c r="C39" s="84"/>
      <c r="D39" s="92">
        <v>21</v>
      </c>
      <c r="E39" s="148" t="s">
        <v>97</v>
      </c>
      <c r="F39" s="145"/>
      <c r="G39" s="92">
        <v>15</v>
      </c>
      <c r="H39" s="92">
        <v>17</v>
      </c>
      <c r="I39" s="92">
        <f t="shared" si="4"/>
        <v>100</v>
      </c>
      <c r="J39" s="92">
        <f t="shared" si="5"/>
        <v>15</v>
      </c>
      <c r="K39" s="84"/>
    </row>
    <row r="40" spans="3:11" ht="15.75" customHeight="1" x14ac:dyDescent="0.25">
      <c r="C40" s="84"/>
      <c r="D40" s="91">
        <v>22</v>
      </c>
      <c r="E40" s="147" t="s">
        <v>98</v>
      </c>
      <c r="F40" s="145"/>
      <c r="G40" s="91">
        <v>15</v>
      </c>
      <c r="H40" s="92">
        <v>17</v>
      </c>
      <c r="I40" s="91">
        <f t="shared" si="4"/>
        <v>100</v>
      </c>
      <c r="J40" s="91">
        <f t="shared" si="5"/>
        <v>15</v>
      </c>
      <c r="K40" s="84"/>
    </row>
    <row r="41" spans="3:11" ht="15.75" customHeight="1" x14ac:dyDescent="0.25">
      <c r="C41" s="84"/>
      <c r="D41" s="92">
        <v>23</v>
      </c>
      <c r="E41" s="148" t="s">
        <v>99</v>
      </c>
      <c r="F41" s="145"/>
      <c r="G41" s="92">
        <v>15</v>
      </c>
      <c r="H41" s="92">
        <v>17</v>
      </c>
      <c r="I41" s="92">
        <f t="shared" si="4"/>
        <v>100</v>
      </c>
      <c r="J41" s="92">
        <f t="shared" si="5"/>
        <v>15</v>
      </c>
      <c r="K41" s="84"/>
    </row>
    <row r="42" spans="3:11" ht="15.75" customHeight="1" x14ac:dyDescent="0.25">
      <c r="C42" s="84"/>
      <c r="D42" s="91">
        <v>24</v>
      </c>
      <c r="E42" s="147" t="s">
        <v>100</v>
      </c>
      <c r="F42" s="145"/>
      <c r="G42" s="91">
        <v>15</v>
      </c>
      <c r="H42" s="92">
        <v>17</v>
      </c>
      <c r="I42" s="91">
        <f t="shared" si="4"/>
        <v>100</v>
      </c>
      <c r="J42" s="91">
        <f t="shared" si="5"/>
        <v>15</v>
      </c>
      <c r="K42" s="84"/>
    </row>
    <row r="43" spans="3:11" ht="15.75" customHeight="1" x14ac:dyDescent="0.25">
      <c r="C43" s="84"/>
      <c r="D43" s="92">
        <v>25</v>
      </c>
      <c r="E43" s="148" t="s">
        <v>101</v>
      </c>
      <c r="F43" s="145"/>
      <c r="G43" s="92">
        <v>15</v>
      </c>
      <c r="H43" s="92">
        <v>17</v>
      </c>
      <c r="I43" s="92">
        <f t="shared" si="4"/>
        <v>100</v>
      </c>
      <c r="J43" s="92">
        <f t="shared" si="5"/>
        <v>15</v>
      </c>
      <c r="K43" s="84"/>
    </row>
    <row r="44" spans="3:11" ht="15.75" customHeight="1" x14ac:dyDescent="0.25">
      <c r="C44" s="84"/>
      <c r="D44" s="91">
        <v>26</v>
      </c>
      <c r="E44" s="147" t="s">
        <v>102</v>
      </c>
      <c r="F44" s="145"/>
      <c r="G44" s="91">
        <v>15</v>
      </c>
      <c r="H44" s="92">
        <v>16</v>
      </c>
      <c r="I44" s="91">
        <f t="shared" si="4"/>
        <v>94</v>
      </c>
      <c r="J44" s="91">
        <f t="shared" si="5"/>
        <v>14</v>
      </c>
      <c r="K44" s="84"/>
    </row>
    <row r="45" spans="3:11" ht="15.75" customHeight="1" x14ac:dyDescent="0.25">
      <c r="C45" s="84"/>
      <c r="D45" s="92">
        <v>27</v>
      </c>
      <c r="E45" s="148" t="s">
        <v>103</v>
      </c>
      <c r="F45" s="145"/>
      <c r="G45" s="92">
        <v>15</v>
      </c>
      <c r="H45" s="92">
        <v>16</v>
      </c>
      <c r="I45" s="92">
        <f t="shared" si="4"/>
        <v>94</v>
      </c>
      <c r="J45" s="92">
        <f t="shared" si="5"/>
        <v>14</v>
      </c>
      <c r="K45" s="84"/>
    </row>
    <row r="46" spans="3:11" ht="15.75" customHeight="1" x14ac:dyDescent="0.25">
      <c r="C46" s="84"/>
      <c r="D46" s="91">
        <v>28</v>
      </c>
      <c r="E46" s="147" t="s">
        <v>104</v>
      </c>
      <c r="F46" s="145"/>
      <c r="G46" s="91">
        <v>15</v>
      </c>
      <c r="H46" s="92">
        <v>17</v>
      </c>
      <c r="I46" s="91">
        <f t="shared" si="4"/>
        <v>100</v>
      </c>
      <c r="J46" s="91">
        <f t="shared" si="5"/>
        <v>15</v>
      </c>
      <c r="K46" s="84"/>
    </row>
    <row r="47" spans="3:11" ht="15.75" customHeight="1" x14ac:dyDescent="0.25">
      <c r="C47" s="84"/>
      <c r="D47" s="91">
        <v>29</v>
      </c>
      <c r="E47" s="96" t="s">
        <v>105</v>
      </c>
      <c r="F47" s="97"/>
      <c r="G47" s="91">
        <v>15</v>
      </c>
      <c r="H47" s="92">
        <v>17</v>
      </c>
      <c r="I47" s="91">
        <f t="shared" si="4"/>
        <v>100</v>
      </c>
      <c r="J47" s="91">
        <f t="shared" si="5"/>
        <v>15</v>
      </c>
      <c r="K47" s="84"/>
    </row>
    <row r="48" spans="3:11" ht="15.75" customHeight="1" x14ac:dyDescent="0.25">
      <c r="C48" s="84"/>
      <c r="D48" s="92">
        <v>30</v>
      </c>
      <c r="E48" s="148" t="s">
        <v>106</v>
      </c>
      <c r="F48" s="145"/>
      <c r="G48" s="92">
        <v>15</v>
      </c>
      <c r="H48" s="92">
        <v>14</v>
      </c>
      <c r="I48" s="92">
        <f t="shared" si="4"/>
        <v>82</v>
      </c>
      <c r="J48" s="92">
        <f t="shared" si="5"/>
        <v>12</v>
      </c>
      <c r="K48" s="84"/>
    </row>
    <row r="49" spans="3:11" ht="15.75" customHeight="1" x14ac:dyDescent="0.25">
      <c r="C49" s="84"/>
      <c r="D49" s="84"/>
      <c r="E49" s="84"/>
      <c r="F49" s="84"/>
      <c r="G49" s="84"/>
      <c r="H49" s="84"/>
      <c r="I49" s="84"/>
      <c r="J49" s="84"/>
      <c r="K49" s="84"/>
    </row>
    <row r="50" spans="3:11" ht="15.75" customHeight="1" x14ac:dyDescent="0.25">
      <c r="C50" s="84"/>
      <c r="D50" s="136"/>
      <c r="E50" s="137"/>
      <c r="F50" s="98" t="s">
        <v>43</v>
      </c>
      <c r="G50" s="99">
        <f>SUM(G37,G27,G13)</f>
        <v>1000</v>
      </c>
      <c r="H50" s="99">
        <f>ROUND(J50/G50*17, 0)</f>
        <v>16</v>
      </c>
      <c r="I50" s="99">
        <f>ROUND(J50/G50*100, 0)</f>
        <v>96</v>
      </c>
      <c r="J50" s="99">
        <f>SUM(J37,J27,J13)</f>
        <v>960</v>
      </c>
      <c r="K50" s="84"/>
    </row>
    <row r="51" spans="3:11" ht="15.75" customHeight="1" x14ac:dyDescent="0.25">
      <c r="C51" s="84"/>
      <c r="D51" s="137"/>
      <c r="E51" s="137"/>
      <c r="F51" s="84"/>
      <c r="G51" s="84"/>
      <c r="H51" s="84"/>
      <c r="I51" s="84"/>
      <c r="J51" s="84"/>
      <c r="K51" s="84"/>
    </row>
    <row r="52" spans="3:11" ht="15.75" customHeight="1" x14ac:dyDescent="0.25">
      <c r="C52" s="84"/>
      <c r="D52" s="138"/>
      <c r="E52" s="138"/>
      <c r="F52" s="98" t="s">
        <v>44</v>
      </c>
      <c r="G52" s="99">
        <f>I50</f>
        <v>96</v>
      </c>
      <c r="H52" s="84"/>
      <c r="I52" s="84"/>
      <c r="J52" s="84"/>
      <c r="K52" s="84"/>
    </row>
    <row r="53" spans="3:11" ht="15.75" customHeight="1" x14ac:dyDescent="0.25">
      <c r="C53" s="84"/>
      <c r="D53" s="139" t="s">
        <v>67</v>
      </c>
      <c r="E53" s="140"/>
      <c r="F53" s="84"/>
      <c r="G53" s="84"/>
      <c r="H53" s="84"/>
      <c r="I53" s="84"/>
      <c r="J53" s="84"/>
      <c r="K53" s="84"/>
    </row>
    <row r="54" spans="3:11" ht="15.75" customHeight="1" x14ac:dyDescent="0.25">
      <c r="C54" s="84"/>
      <c r="D54" s="84"/>
      <c r="E54" s="84"/>
      <c r="F54" s="84"/>
      <c r="G54" s="84"/>
      <c r="H54" s="84"/>
      <c r="I54" s="84"/>
      <c r="J54" s="84"/>
      <c r="K54" s="84"/>
    </row>
    <row r="55" spans="3:11" ht="15.75" customHeight="1" x14ac:dyDescent="0.25">
      <c r="C55" s="84"/>
      <c r="D55" s="84"/>
      <c r="E55" s="84"/>
      <c r="F55" s="84"/>
      <c r="G55" s="84"/>
      <c r="H55" s="84"/>
      <c r="I55" s="84"/>
      <c r="J55" s="84"/>
      <c r="K55" s="84"/>
    </row>
    <row r="56" spans="3:11" ht="15.75" customHeight="1" x14ac:dyDescent="0.25">
      <c r="C56" s="84"/>
      <c r="D56" s="84"/>
      <c r="E56" s="84"/>
      <c r="F56" s="84"/>
      <c r="G56" s="84"/>
      <c r="H56" s="84"/>
      <c r="I56" s="84"/>
      <c r="J56" s="84"/>
      <c r="K56" s="84"/>
    </row>
    <row r="57" spans="3:11" ht="15.75" customHeight="1" x14ac:dyDescent="0.25">
      <c r="C57" s="84"/>
      <c r="D57" s="84"/>
      <c r="E57" s="84"/>
      <c r="F57" s="84"/>
      <c r="G57" s="84"/>
      <c r="H57" s="84"/>
      <c r="I57" s="84"/>
      <c r="J57" s="84"/>
      <c r="K57" s="84"/>
    </row>
    <row r="58" spans="3:11" ht="15.75" customHeight="1" x14ac:dyDescent="0.25">
      <c r="C58" s="84"/>
      <c r="D58" s="84"/>
      <c r="E58" s="84"/>
      <c r="F58" s="84"/>
      <c r="G58" s="84"/>
      <c r="H58" s="84"/>
      <c r="I58" s="84"/>
      <c r="J58" s="84"/>
      <c r="K58" s="84"/>
    </row>
    <row r="59" spans="3:11" ht="15.75" customHeight="1" x14ac:dyDescent="0.25"/>
    <row r="60" spans="3:11" ht="15.75" customHeight="1" x14ac:dyDescent="0.25"/>
    <row r="61" spans="3:11" ht="15.75" customHeight="1" x14ac:dyDescent="0.25"/>
    <row r="62" spans="3:11" ht="15.75" customHeight="1" x14ac:dyDescent="0.25"/>
    <row r="63" spans="3:11" ht="15.75" customHeight="1" x14ac:dyDescent="0.25"/>
    <row r="64" spans="3:11" ht="15.75" customHeight="1" x14ac:dyDescent="0.25"/>
  </sheetData>
  <mergeCells count="45">
    <mergeCell ref="E48:F48"/>
    <mergeCell ref="D37:F37"/>
    <mergeCell ref="E45:F45"/>
    <mergeCell ref="E46:F46"/>
    <mergeCell ref="E41:F41"/>
    <mergeCell ref="E42:F42"/>
    <mergeCell ref="E43:F43"/>
    <mergeCell ref="E44:F44"/>
    <mergeCell ref="E39:F39"/>
    <mergeCell ref="E40:F40"/>
    <mergeCell ref="E33:F33"/>
    <mergeCell ref="E34:F34"/>
    <mergeCell ref="E35:F35"/>
    <mergeCell ref="D27:F27"/>
    <mergeCell ref="E30:F30"/>
    <mergeCell ref="E31:F31"/>
    <mergeCell ref="E16:F16"/>
    <mergeCell ref="E17:F17"/>
    <mergeCell ref="E28:F28"/>
    <mergeCell ref="E29:F29"/>
    <mergeCell ref="E32:F32"/>
    <mergeCell ref="E15:F15"/>
    <mergeCell ref="D2:J2"/>
    <mergeCell ref="D3:J3"/>
    <mergeCell ref="D4:J4"/>
    <mergeCell ref="D6:E6"/>
    <mergeCell ref="D5:E5"/>
    <mergeCell ref="F5:J5"/>
    <mergeCell ref="H6:J6"/>
    <mergeCell ref="D50:E52"/>
    <mergeCell ref="D53:E53"/>
    <mergeCell ref="G7:H7"/>
    <mergeCell ref="I7:J7"/>
    <mergeCell ref="D12:F12"/>
    <mergeCell ref="D13:F13"/>
    <mergeCell ref="E14:F14"/>
    <mergeCell ref="D7:E7"/>
    <mergeCell ref="E18:F18"/>
    <mergeCell ref="E19:F19"/>
    <mergeCell ref="E20:F20"/>
    <mergeCell ref="E21:F21"/>
    <mergeCell ref="E22:F22"/>
    <mergeCell ref="E23:F23"/>
    <mergeCell ref="E24:F24"/>
    <mergeCell ref="E25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BE91-7C1B-4AF2-AB04-136E0CBDE6F5}">
  <dimension ref="B1:I108"/>
  <sheetViews>
    <sheetView tabSelected="1" topLeftCell="A4" zoomScale="80" zoomScaleNormal="80" workbookViewId="0">
      <selection activeCell="C62" sqref="C62"/>
    </sheetView>
  </sheetViews>
  <sheetFormatPr baseColWidth="10" defaultColWidth="11.42578125" defaultRowHeight="15" x14ac:dyDescent="0.2"/>
  <cols>
    <col min="1" max="1" width="11.42578125" style="101"/>
    <col min="2" max="2" width="4.7109375" style="101" customWidth="1"/>
    <col min="3" max="3" width="41.85546875" style="101" bestFit="1" customWidth="1"/>
    <col min="4" max="4" width="13.7109375" style="101" bestFit="1" customWidth="1"/>
    <col min="5" max="5" width="19.85546875" style="101" bestFit="1" customWidth="1"/>
    <col min="6" max="6" width="13.7109375" style="101" customWidth="1"/>
    <col min="7" max="7" width="15.7109375" style="101" bestFit="1" customWidth="1"/>
    <col min="8" max="8" width="15.42578125" style="101" customWidth="1"/>
    <col min="9" max="9" width="4.7109375" style="101" customWidth="1"/>
    <col min="10" max="16384" width="11.42578125" style="101"/>
  </cols>
  <sheetData>
    <row r="1" spans="2:9" ht="20.100000000000001" customHeight="1" x14ac:dyDescent="0.2">
      <c r="B1" s="100"/>
      <c r="C1" s="100"/>
      <c r="D1" s="100"/>
      <c r="E1" s="100"/>
      <c r="F1" s="100"/>
      <c r="G1" s="100"/>
      <c r="H1" s="100"/>
      <c r="I1" s="100"/>
    </row>
    <row r="2" spans="2:9" ht="20.100000000000001" customHeight="1" x14ac:dyDescent="0.2">
      <c r="B2" s="100"/>
      <c r="C2" s="163" t="s">
        <v>185</v>
      </c>
      <c r="D2" s="163"/>
      <c r="E2" s="163"/>
      <c r="F2" s="163"/>
      <c r="G2" s="163"/>
      <c r="H2" s="163"/>
      <c r="I2" s="100"/>
    </row>
    <row r="3" spans="2:9" ht="20.100000000000001" customHeight="1" x14ac:dyDescent="0.2">
      <c r="B3" s="100"/>
      <c r="C3" s="163" t="s">
        <v>186</v>
      </c>
      <c r="D3" s="163"/>
      <c r="E3" s="163"/>
      <c r="F3" s="163"/>
      <c r="G3" s="163"/>
      <c r="H3" s="163"/>
      <c r="I3" s="100"/>
    </row>
    <row r="4" spans="2:9" ht="20.100000000000001" customHeight="1" x14ac:dyDescent="0.2">
      <c r="B4" s="100"/>
      <c r="C4" s="163" t="s">
        <v>24</v>
      </c>
      <c r="D4" s="163"/>
      <c r="E4" s="163"/>
      <c r="F4" s="163"/>
      <c r="G4" s="163"/>
      <c r="H4" s="163"/>
      <c r="I4" s="100"/>
    </row>
    <row r="5" spans="2:9" ht="20.100000000000001" customHeight="1" x14ac:dyDescent="0.2">
      <c r="B5" s="100"/>
      <c r="C5" s="100"/>
      <c r="D5" s="100"/>
      <c r="E5" s="100"/>
      <c r="F5" s="100"/>
      <c r="G5" s="100"/>
      <c r="H5" s="100"/>
      <c r="I5" s="100"/>
    </row>
    <row r="6" spans="2:9" ht="15" customHeight="1" x14ac:dyDescent="0.2">
      <c r="B6" s="100"/>
      <c r="C6" s="102"/>
      <c r="D6" s="102"/>
      <c r="E6" s="102"/>
      <c r="F6" s="102"/>
      <c r="G6" s="102"/>
      <c r="H6" s="102"/>
      <c r="I6" s="100"/>
    </row>
    <row r="7" spans="2:9" ht="20.100000000000001" customHeight="1" x14ac:dyDescent="0.2">
      <c r="B7" s="100"/>
      <c r="C7" s="103" t="s">
        <v>25</v>
      </c>
      <c r="D7" s="156" t="str">
        <f>Desempeño!F5</f>
        <v>Benito Tecuautzin Belen del Rosario</v>
      </c>
      <c r="E7" s="156"/>
      <c r="F7" s="156"/>
      <c r="G7" s="156"/>
      <c r="H7" s="156"/>
      <c r="I7" s="100"/>
    </row>
    <row r="8" spans="2:9" ht="20.100000000000001" customHeight="1" x14ac:dyDescent="0.2">
      <c r="B8" s="100"/>
      <c r="C8" s="103" t="s">
        <v>26</v>
      </c>
      <c r="D8" s="104">
        <f>Desempeño!F6</f>
        <v>19390239</v>
      </c>
      <c r="E8" s="105"/>
      <c r="F8" s="103" t="s">
        <v>11</v>
      </c>
      <c r="G8" s="154" t="str">
        <f>_xlfn.CONCAT([1]Común!W9, "")</f>
        <v>08/06/2023</v>
      </c>
      <c r="H8" s="155"/>
      <c r="I8" s="100"/>
    </row>
    <row r="9" spans="2:9" ht="20.100000000000001" customHeight="1" x14ac:dyDescent="0.2">
      <c r="B9" s="100"/>
      <c r="C9" s="103" t="s">
        <v>27</v>
      </c>
      <c r="D9" s="156" t="str">
        <f>_xlfn.CONCAT([1]Común!L9, "")</f>
        <v>Ingeniería en Sistemas Computacionales</v>
      </c>
      <c r="E9" s="156"/>
      <c r="F9" s="156"/>
      <c r="G9" s="156"/>
      <c r="H9" s="156"/>
      <c r="I9" s="100"/>
    </row>
    <row r="10" spans="2:9" x14ac:dyDescent="0.2">
      <c r="B10" s="100"/>
      <c r="C10" s="102"/>
      <c r="D10" s="102"/>
      <c r="E10" s="102"/>
      <c r="F10" s="102"/>
      <c r="G10" s="102"/>
      <c r="H10" s="102"/>
      <c r="I10" s="100"/>
    </row>
    <row r="11" spans="2:9" ht="20.100000000000001" customHeight="1" x14ac:dyDescent="0.2">
      <c r="B11" s="100"/>
      <c r="C11" s="100"/>
      <c r="D11" s="100"/>
      <c r="E11" s="100"/>
      <c r="F11" s="100"/>
      <c r="G11" s="100"/>
      <c r="H11" s="100"/>
      <c r="I11" s="100"/>
    </row>
    <row r="12" spans="2:9" ht="20.100000000000001" customHeight="1" x14ac:dyDescent="0.2">
      <c r="B12" s="100"/>
      <c r="C12" s="157" t="s">
        <v>30</v>
      </c>
      <c r="D12" s="158"/>
      <c r="E12" s="158"/>
      <c r="F12" s="158"/>
      <c r="G12" s="158"/>
      <c r="H12" s="159"/>
      <c r="I12" s="100"/>
    </row>
    <row r="13" spans="2:9" ht="20.100000000000001" customHeight="1" x14ac:dyDescent="0.2">
      <c r="B13" s="100"/>
      <c r="C13" s="160" t="s">
        <v>187</v>
      </c>
      <c r="D13" s="161" t="s">
        <v>188</v>
      </c>
      <c r="E13" s="161"/>
      <c r="F13" s="161" t="s">
        <v>189</v>
      </c>
      <c r="G13" s="161"/>
      <c r="H13" s="162" t="s">
        <v>190</v>
      </c>
      <c r="I13" s="100"/>
    </row>
    <row r="14" spans="2:9" ht="30" x14ac:dyDescent="0.2">
      <c r="B14" s="100"/>
      <c r="C14" s="160"/>
      <c r="D14" s="106" t="s">
        <v>191</v>
      </c>
      <c r="E14" s="107" t="s">
        <v>18</v>
      </c>
      <c r="F14" s="108" t="s">
        <v>191</v>
      </c>
      <c r="G14" s="107" t="s">
        <v>18</v>
      </c>
      <c r="H14" s="162"/>
      <c r="I14" s="100"/>
    </row>
    <row r="15" spans="2:9" ht="20.100000000000001" customHeight="1" x14ac:dyDescent="0.2">
      <c r="B15" s="100"/>
      <c r="C15" s="109" t="s">
        <v>192</v>
      </c>
      <c r="D15" s="110">
        <v>160</v>
      </c>
      <c r="E15" s="111">
        <f>ROUND([1]Común!L20/'[1]promedio general'!D15*100, 2)</f>
        <v>83.75</v>
      </c>
      <c r="F15" s="110">
        <v>500</v>
      </c>
      <c r="G15" s="112">
        <f>ROUND([1]Particular!L20/'[1]promedio general'!F15*100, 2)</f>
        <v>76.400000000000006</v>
      </c>
      <c r="H15" s="113">
        <f>ROUND((G15*F15+E15*D15)/(F15+D15), 2)</f>
        <v>78.180000000000007</v>
      </c>
      <c r="I15" s="100"/>
    </row>
    <row r="16" spans="2:9" ht="20.100000000000001" customHeight="1" x14ac:dyDescent="0.2">
      <c r="B16" s="100"/>
      <c r="C16" s="114" t="s">
        <v>193</v>
      </c>
      <c r="D16" s="115">
        <v>150</v>
      </c>
      <c r="E16" s="116">
        <f>ROUND([1]Común!X19/'[1]promedio general'!D16*100, 2)</f>
        <v>78.67</v>
      </c>
      <c r="F16" s="115">
        <v>150</v>
      </c>
      <c r="G16" s="116">
        <f>ROUND([1]Particular!X19/'[1]promedio general'!F16*100, 2)</f>
        <v>82.67</v>
      </c>
      <c r="H16" s="113">
        <f t="shared" ref="H16:H19" si="0">ROUND((G16*F16+E16*D16)/(F16+D16), 2)</f>
        <v>80.67</v>
      </c>
      <c r="I16" s="100"/>
    </row>
    <row r="17" spans="2:9" ht="20.100000000000001" customHeight="1" x14ac:dyDescent="0.2">
      <c r="B17" s="100"/>
      <c r="C17" s="114" t="s">
        <v>50</v>
      </c>
      <c r="D17" s="115">
        <v>350</v>
      </c>
      <c r="E17" s="116">
        <f>ROUND([1]Común!L29/'[1]promedio general'!D17*100,2)</f>
        <v>80.86</v>
      </c>
      <c r="F17" s="115">
        <v>200</v>
      </c>
      <c r="G17" s="116">
        <f>ROUND([1]Particular!L29/'[1]promedio general'!F17*100, 2)</f>
        <v>82.5</v>
      </c>
      <c r="H17" s="113">
        <f t="shared" si="0"/>
        <v>81.459999999999994</v>
      </c>
      <c r="I17" s="100"/>
    </row>
    <row r="18" spans="2:9" ht="20.100000000000001" customHeight="1" x14ac:dyDescent="0.2">
      <c r="B18" s="100"/>
      <c r="C18" s="114" t="s">
        <v>194</v>
      </c>
      <c r="D18" s="115">
        <v>340</v>
      </c>
      <c r="E18" s="116">
        <f>ROUND([1]Común!X29/'[1]promedio general'!D18*100,2)</f>
        <v>80.290000000000006</v>
      </c>
      <c r="F18" s="115">
        <v>150</v>
      </c>
      <c r="G18" s="116">
        <f>ROUND([1]Particular!X29/'[1]promedio general'!F18*100, 2)</f>
        <v>82.67</v>
      </c>
      <c r="H18" s="113">
        <f t="shared" si="0"/>
        <v>81.02</v>
      </c>
      <c r="I18" s="100"/>
    </row>
    <row r="19" spans="2:9" ht="20.100000000000001" customHeight="1" x14ac:dyDescent="0.2">
      <c r="B19" s="100"/>
      <c r="C19" s="117" t="s">
        <v>195</v>
      </c>
      <c r="D19" s="118">
        <v>1000</v>
      </c>
      <c r="E19" s="119">
        <f>ROUND([1]Común!K34/'[1]promedio general'!D19*100, 2)</f>
        <v>80.8</v>
      </c>
      <c r="F19" s="118">
        <v>1000</v>
      </c>
      <c r="G19" s="119">
        <f>ROUND([1]Particular!K34/'[1]promedio general'!F19*100, 2)</f>
        <v>79.5</v>
      </c>
      <c r="H19" s="113">
        <f t="shared" si="0"/>
        <v>80.150000000000006</v>
      </c>
      <c r="I19" s="100"/>
    </row>
    <row r="20" spans="2:9" ht="20.100000000000001" customHeight="1" x14ac:dyDescent="0.2">
      <c r="B20" s="100"/>
      <c r="C20" s="120"/>
      <c r="D20" s="121"/>
      <c r="E20" s="121"/>
      <c r="F20" s="121"/>
      <c r="G20" s="121"/>
      <c r="H20" s="122"/>
      <c r="I20" s="100"/>
    </row>
    <row r="21" spans="2:9" ht="20.100000000000001" customHeight="1" x14ac:dyDescent="0.2">
      <c r="B21" s="100"/>
      <c r="C21" s="100"/>
      <c r="D21" s="100"/>
      <c r="E21" s="100"/>
      <c r="F21" s="100"/>
      <c r="G21" s="100"/>
      <c r="H21" s="100"/>
      <c r="I21" s="100"/>
    </row>
    <row r="22" spans="2:9" ht="20.100000000000001" customHeight="1" x14ac:dyDescent="0.2">
      <c r="B22" s="100"/>
      <c r="C22" s="153" t="s">
        <v>44</v>
      </c>
      <c r="D22" s="153"/>
      <c r="E22" s="123">
        <f>ROUND(H19,0)</f>
        <v>80</v>
      </c>
      <c r="F22" s="100"/>
      <c r="G22" s="100"/>
      <c r="H22" s="100"/>
      <c r="I22" s="100"/>
    </row>
    <row r="23" spans="2:9" ht="20.100000000000001" customHeight="1" x14ac:dyDescent="0.2">
      <c r="B23" s="100"/>
      <c r="C23" s="100"/>
      <c r="D23" s="100"/>
      <c r="E23" s="100"/>
      <c r="F23" s="100"/>
      <c r="G23" s="100"/>
      <c r="H23" s="100"/>
      <c r="I23" s="100"/>
    </row>
    <row r="25" spans="2:9" ht="20.100000000000001" customHeight="1" x14ac:dyDescent="0.2"/>
    <row r="26" spans="2:9" ht="20.100000000000001" customHeight="1" x14ac:dyDescent="0.2"/>
    <row r="27" spans="2:9" ht="20.100000000000001" customHeight="1" x14ac:dyDescent="0.2"/>
    <row r="28" spans="2:9" ht="20.100000000000001" customHeight="1" x14ac:dyDescent="0.2"/>
    <row r="29" spans="2:9" ht="20.100000000000001" customHeight="1" x14ac:dyDescent="0.2"/>
    <row r="30" spans="2:9" ht="20.100000000000001" customHeight="1" x14ac:dyDescent="0.2"/>
    <row r="31" spans="2:9" ht="20.100000000000001" customHeight="1" x14ac:dyDescent="0.2"/>
    <row r="32" spans="2:9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</sheetData>
  <mergeCells count="12">
    <mergeCell ref="C2:H2"/>
    <mergeCell ref="C3:H3"/>
    <mergeCell ref="C4:H4"/>
    <mergeCell ref="D7:H7"/>
    <mergeCell ref="C22:D22"/>
    <mergeCell ref="G8:H8"/>
    <mergeCell ref="D9:H9"/>
    <mergeCell ref="C12:H12"/>
    <mergeCell ref="C13:C14"/>
    <mergeCell ref="D13:E13"/>
    <mergeCell ref="F13:G13"/>
    <mergeCell ref="H13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647-DE79-491B-AED4-3376AB9C6F69}">
  <dimension ref="B1:I36"/>
  <sheetViews>
    <sheetView workbookViewId="0">
      <selection activeCell="D4" sqref="D4:H4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4"/>
      <c r="C1" s="4"/>
      <c r="D1" s="4"/>
      <c r="E1" s="4"/>
      <c r="F1" s="4"/>
      <c r="G1" s="4"/>
      <c r="H1" s="4"/>
      <c r="I1" s="4"/>
    </row>
    <row r="2" spans="2:9" ht="18.75" x14ac:dyDescent="0.3">
      <c r="B2" s="4"/>
      <c r="C2" s="165" t="s">
        <v>51</v>
      </c>
      <c r="D2" s="165"/>
      <c r="E2" s="165"/>
      <c r="F2" s="165"/>
      <c r="G2" s="165"/>
      <c r="H2" s="165"/>
      <c r="I2" s="4"/>
    </row>
    <row r="3" spans="2:9" x14ac:dyDescent="0.25">
      <c r="B3" s="4"/>
      <c r="C3" s="27" t="s">
        <v>1</v>
      </c>
      <c r="D3" s="166" t="str">
        <f>Capacitación!E3</f>
        <v>Framework para Backend (WEC2003)</v>
      </c>
      <c r="E3" s="166"/>
      <c r="F3" s="166"/>
      <c r="G3" s="166"/>
      <c r="H3" s="166"/>
      <c r="I3" s="4"/>
    </row>
    <row r="4" spans="2:9" x14ac:dyDescent="0.25">
      <c r="B4" s="4"/>
      <c r="C4" s="27" t="s">
        <v>2</v>
      </c>
      <c r="D4" s="164" t="s">
        <v>184</v>
      </c>
      <c r="E4" s="164"/>
      <c r="F4" s="164"/>
      <c r="G4" s="164"/>
      <c r="H4" s="164"/>
      <c r="I4" s="4"/>
    </row>
    <row r="5" spans="2:9" x14ac:dyDescent="0.25">
      <c r="B5" s="4"/>
      <c r="C5" s="27" t="s">
        <v>3</v>
      </c>
      <c r="D5" s="164" t="str">
        <f>Capacitación!E5</f>
        <v>Carlos Flores Pérez</v>
      </c>
      <c r="E5" s="164"/>
      <c r="F5" s="164"/>
      <c r="G5" s="164"/>
      <c r="H5" s="164"/>
      <c r="I5" s="4"/>
    </row>
    <row r="6" spans="2:9" x14ac:dyDescent="0.25">
      <c r="B6" s="4"/>
      <c r="C6" s="27" t="s">
        <v>4</v>
      </c>
      <c r="D6" s="164" t="str">
        <f>Capacitación!E6</f>
        <v>Servicios Educativos de Quintana Roo</v>
      </c>
      <c r="E6" s="164"/>
      <c r="F6" s="164"/>
      <c r="G6" s="164"/>
      <c r="H6" s="164"/>
      <c r="I6" s="4"/>
    </row>
    <row r="7" spans="2:9" x14ac:dyDescent="0.25">
      <c r="B7" s="4"/>
      <c r="C7" s="27" t="s">
        <v>6</v>
      </c>
      <c r="D7" s="164" t="str">
        <f>Capacitación!E7</f>
        <v>José Carlos Romero Vera</v>
      </c>
      <c r="E7" s="164"/>
      <c r="F7" s="164"/>
      <c r="G7" s="164"/>
      <c r="H7" s="164"/>
      <c r="I7" s="4"/>
    </row>
    <row r="8" spans="2:9" x14ac:dyDescent="0.25">
      <c r="B8" s="4"/>
      <c r="C8" s="27" t="s">
        <v>8</v>
      </c>
      <c r="D8" s="164" t="str">
        <f>Capacitación!E8</f>
        <v>Benito Tecuautzin Belen del Rosario</v>
      </c>
      <c r="E8" s="164"/>
      <c r="F8" s="164"/>
      <c r="G8" s="164"/>
      <c r="H8" s="164"/>
      <c r="I8" s="4"/>
    </row>
    <row r="9" spans="2:9" ht="18" customHeight="1" x14ac:dyDescent="0.25">
      <c r="B9" s="4"/>
      <c r="C9" s="27" t="s">
        <v>9</v>
      </c>
      <c r="D9" s="24">
        <f>Capacitación!E9</f>
        <v>19390239</v>
      </c>
      <c r="E9" s="29"/>
      <c r="F9" s="29"/>
      <c r="G9" s="29"/>
      <c r="H9" s="30"/>
      <c r="I9" s="4"/>
    </row>
    <row r="10" spans="2:9" x14ac:dyDescent="0.25">
      <c r="B10" s="4"/>
      <c r="C10" s="27" t="s">
        <v>10</v>
      </c>
      <c r="D10" s="24" t="str">
        <f>Capacitación!E10</f>
        <v>Servicios Educativos de Quintana Roo-Inst. Tecnológico de Chetumal</v>
      </c>
      <c r="E10" s="31"/>
      <c r="F10" s="31"/>
      <c r="G10" s="31"/>
      <c r="H10" s="31"/>
      <c r="I10" s="4"/>
    </row>
    <row r="11" spans="2:9" ht="45" customHeight="1" x14ac:dyDescent="0.25">
      <c r="B11" s="4"/>
      <c r="C11" s="27" t="s">
        <v>11</v>
      </c>
      <c r="D11" s="28"/>
      <c r="E11" s="32" t="s">
        <v>52</v>
      </c>
      <c r="F11" s="33"/>
      <c r="G11" s="125" t="s">
        <v>57</v>
      </c>
      <c r="H11" s="125"/>
      <c r="I11" s="4"/>
    </row>
    <row r="12" spans="2:9" ht="24.95" customHeight="1" x14ac:dyDescent="0.25">
      <c r="B12" s="4"/>
      <c r="C12" s="4"/>
      <c r="D12" s="12"/>
      <c r="E12" s="167"/>
      <c r="F12" s="167"/>
      <c r="G12" s="167"/>
      <c r="H12" s="167"/>
      <c r="I12" s="4"/>
    </row>
    <row r="13" spans="2:9" x14ac:dyDescent="0.25">
      <c r="B13" s="4"/>
      <c r="C13" s="4"/>
      <c r="D13" s="12"/>
      <c r="E13" s="168"/>
      <c r="F13" s="168"/>
      <c r="G13" s="168"/>
      <c r="H13" s="168"/>
      <c r="I13" s="4"/>
    </row>
    <row r="14" spans="2:9" ht="30.75" customHeight="1" x14ac:dyDescent="0.25">
      <c r="B14" s="4"/>
      <c r="C14" s="4"/>
      <c r="D14" s="4"/>
      <c r="E14" s="4"/>
      <c r="F14" s="4"/>
      <c r="G14" s="4"/>
      <c r="H14" s="4"/>
      <c r="I14" s="4"/>
    </row>
    <row r="15" spans="2:9" ht="30.75" customHeight="1" x14ac:dyDescent="0.25">
      <c r="B15" s="4"/>
      <c r="C15" s="169" t="s">
        <v>12</v>
      </c>
      <c r="D15" s="169"/>
      <c r="E15" s="170" t="s">
        <v>46</v>
      </c>
      <c r="F15" s="172" t="s">
        <v>47</v>
      </c>
      <c r="G15" s="173"/>
      <c r="H15" s="174" t="s">
        <v>34</v>
      </c>
      <c r="I15" s="4"/>
    </row>
    <row r="16" spans="2:9" x14ac:dyDescent="0.25">
      <c r="B16" s="4"/>
      <c r="C16" s="169"/>
      <c r="D16" s="169"/>
      <c r="E16" s="170"/>
      <c r="F16" s="172"/>
      <c r="G16" s="173"/>
      <c r="H16" s="174"/>
      <c r="I16" s="4"/>
    </row>
    <row r="17" spans="2:9" x14ac:dyDescent="0.25">
      <c r="B17" s="4"/>
      <c r="C17" s="169"/>
      <c r="D17" s="169"/>
      <c r="E17" s="171"/>
      <c r="F17" s="22" t="s">
        <v>48</v>
      </c>
      <c r="G17" s="23" t="s">
        <v>49</v>
      </c>
      <c r="H17" s="174"/>
      <c r="I17" s="4"/>
    </row>
    <row r="18" spans="2:9" ht="45" customHeight="1" x14ac:dyDescent="0.25">
      <c r="B18" s="4"/>
      <c r="C18" s="175" t="s">
        <v>53</v>
      </c>
      <c r="D18" s="175"/>
      <c r="E18" s="34">
        <v>820</v>
      </c>
      <c r="F18" s="35">
        <f>ROUND(H18/E18*17,0)</f>
        <v>0</v>
      </c>
      <c r="G18" s="36">
        <f t="shared" ref="G18:G29" si="0">ROUND(F18/17,0)</f>
        <v>0</v>
      </c>
      <c r="H18" s="37">
        <f>SUM(H19:H23)</f>
        <v>0</v>
      </c>
      <c r="I18" s="4"/>
    </row>
    <row r="19" spans="2:9" ht="31.5" customHeight="1" x14ac:dyDescent="0.25">
      <c r="B19" s="4"/>
      <c r="C19" s="176" t="s">
        <v>73</v>
      </c>
      <c r="D19" s="176"/>
      <c r="E19" s="38">
        <v>150</v>
      </c>
      <c r="F19" s="3"/>
      <c r="G19" s="39">
        <f t="shared" si="0"/>
        <v>0</v>
      </c>
      <c r="H19" s="40">
        <f>ROUND(F19/17*E19,0)</f>
        <v>0</v>
      </c>
      <c r="I19" s="4"/>
    </row>
    <row r="20" spans="2:9" ht="30" customHeight="1" x14ac:dyDescent="0.25">
      <c r="B20" s="4"/>
      <c r="C20" s="177" t="s">
        <v>72</v>
      </c>
      <c r="D20" s="177"/>
      <c r="E20" s="38">
        <v>150</v>
      </c>
      <c r="F20" s="3"/>
      <c r="G20" s="39">
        <f t="shared" si="0"/>
        <v>0</v>
      </c>
      <c r="H20" s="40">
        <f>ROUND(F20/17*E20,0)</f>
        <v>0</v>
      </c>
      <c r="I20" s="4"/>
    </row>
    <row r="21" spans="2:9" x14ac:dyDescent="0.25">
      <c r="B21" s="4"/>
      <c r="C21" s="177" t="s">
        <v>69</v>
      </c>
      <c r="D21" s="177"/>
      <c r="E21" s="38">
        <v>340</v>
      </c>
      <c r="F21" s="3"/>
      <c r="G21" s="39">
        <f t="shared" si="0"/>
        <v>0</v>
      </c>
      <c r="H21" s="40">
        <f>ROUND(F21/17*E21,0)</f>
        <v>0</v>
      </c>
      <c r="I21" s="4"/>
    </row>
    <row r="22" spans="2:9" x14ac:dyDescent="0.25">
      <c r="B22" s="4"/>
      <c r="C22" s="177" t="s">
        <v>70</v>
      </c>
      <c r="D22" s="177"/>
      <c r="E22" s="38">
        <v>60</v>
      </c>
      <c r="F22" s="3"/>
      <c r="G22" s="39">
        <f t="shared" si="0"/>
        <v>0</v>
      </c>
      <c r="H22" s="40">
        <f>ROUND(F22/17*E22,0)</f>
        <v>0</v>
      </c>
      <c r="I22" s="4"/>
    </row>
    <row r="23" spans="2:9" ht="30.75" customHeight="1" x14ac:dyDescent="0.25">
      <c r="B23" s="4"/>
      <c r="C23" s="176" t="s">
        <v>71</v>
      </c>
      <c r="D23" s="176"/>
      <c r="E23" s="38">
        <v>120</v>
      </c>
      <c r="F23" s="3"/>
      <c r="G23" s="39">
        <f t="shared" si="0"/>
        <v>0</v>
      </c>
      <c r="H23" s="40">
        <f>ROUND(F23/17*E23,0)</f>
        <v>0</v>
      </c>
      <c r="I23" s="4"/>
    </row>
    <row r="24" spans="2:9" x14ac:dyDescent="0.25">
      <c r="B24" s="4"/>
      <c r="C24" s="178" t="s">
        <v>35</v>
      </c>
      <c r="D24" s="178"/>
      <c r="E24" s="41">
        <v>180</v>
      </c>
      <c r="F24" s="42">
        <f>ROUND(H24/E24*17,0)</f>
        <v>0</v>
      </c>
      <c r="G24" s="43">
        <f t="shared" si="0"/>
        <v>0</v>
      </c>
      <c r="H24" s="44">
        <f>SUM(H25:H29)</f>
        <v>0</v>
      </c>
      <c r="I24" s="4"/>
    </row>
    <row r="25" spans="2:9" x14ac:dyDescent="0.25">
      <c r="B25" s="4"/>
      <c r="C25" s="177" t="s">
        <v>54</v>
      </c>
      <c r="D25" s="177"/>
      <c r="E25" s="38">
        <v>32</v>
      </c>
      <c r="F25" s="3"/>
      <c r="G25" s="39">
        <f t="shared" si="0"/>
        <v>0</v>
      </c>
      <c r="H25" s="40">
        <f>ROUND(F25/17*E25,0)</f>
        <v>0</v>
      </c>
      <c r="I25" s="4"/>
    </row>
    <row r="26" spans="2:9" x14ac:dyDescent="0.25">
      <c r="B26" s="4"/>
      <c r="C26" s="177" t="s">
        <v>55</v>
      </c>
      <c r="D26" s="177"/>
      <c r="E26" s="38">
        <v>32</v>
      </c>
      <c r="F26" s="3"/>
      <c r="G26" s="39">
        <f t="shared" si="0"/>
        <v>0</v>
      </c>
      <c r="H26" s="40">
        <f>ROUND(F26/17*E26,0)</f>
        <v>0</v>
      </c>
      <c r="I26" s="4"/>
    </row>
    <row r="27" spans="2:9" x14ac:dyDescent="0.25">
      <c r="B27" s="4"/>
      <c r="C27" s="177" t="s">
        <v>42</v>
      </c>
      <c r="D27" s="177"/>
      <c r="E27" s="38">
        <v>22</v>
      </c>
      <c r="F27" s="3"/>
      <c r="G27" s="39">
        <f t="shared" si="0"/>
        <v>0</v>
      </c>
      <c r="H27" s="40">
        <f>ROUND(F27/17*E27,0)</f>
        <v>0</v>
      </c>
      <c r="I27" s="4"/>
    </row>
    <row r="28" spans="2:9" x14ac:dyDescent="0.25">
      <c r="B28" s="4"/>
      <c r="C28" s="177" t="s">
        <v>56</v>
      </c>
      <c r="D28" s="177"/>
      <c r="E28" s="38">
        <v>32</v>
      </c>
      <c r="F28" s="3"/>
      <c r="G28" s="39">
        <f t="shared" si="0"/>
        <v>0</v>
      </c>
      <c r="H28" s="40">
        <f>ROUND(F28/17*E28,0)</f>
        <v>0</v>
      </c>
      <c r="I28" s="4"/>
    </row>
    <row r="29" spans="2:9" ht="36" customHeight="1" x14ac:dyDescent="0.25">
      <c r="B29" s="4"/>
      <c r="C29" s="177" t="s">
        <v>74</v>
      </c>
      <c r="D29" s="177"/>
      <c r="E29" s="38">
        <v>62</v>
      </c>
      <c r="F29" s="3"/>
      <c r="G29" s="39">
        <f t="shared" si="0"/>
        <v>0</v>
      </c>
      <c r="H29" s="40">
        <f>ROUND(F29/17*E29,0)</f>
        <v>0</v>
      </c>
      <c r="I29" s="4"/>
    </row>
    <row r="30" spans="2:9" x14ac:dyDescent="0.25">
      <c r="B30" s="4"/>
      <c r="C30" s="45"/>
      <c r="D30" s="46"/>
      <c r="E30" s="47"/>
      <c r="F30" s="47"/>
      <c r="G30" s="47"/>
      <c r="H30" s="48"/>
      <c r="I30" s="4"/>
    </row>
    <row r="31" spans="2:9" x14ac:dyDescent="0.25">
      <c r="B31" s="4"/>
      <c r="C31" s="49"/>
      <c r="D31" s="25" t="s">
        <v>17</v>
      </c>
      <c r="E31" s="50">
        <f>SUM(E24,E18)</f>
        <v>1000</v>
      </c>
      <c r="F31" s="51">
        <f>ROUND(H31/E31*17,0)</f>
        <v>0</v>
      </c>
      <c r="G31" s="52">
        <v>0</v>
      </c>
      <c r="H31" s="51">
        <f>SUM(H24,H18)</f>
        <v>0</v>
      </c>
      <c r="I31" s="4"/>
    </row>
    <row r="32" spans="2:9" x14ac:dyDescent="0.25">
      <c r="B32" s="4"/>
      <c r="C32" s="49"/>
      <c r="D32" s="49"/>
      <c r="E32" s="49"/>
      <c r="F32" s="49"/>
      <c r="G32" s="49"/>
      <c r="H32" s="49"/>
      <c r="I32" s="4"/>
    </row>
    <row r="33" spans="2:9" x14ac:dyDescent="0.25">
      <c r="B33" s="4"/>
      <c r="C33" s="53" t="s">
        <v>45</v>
      </c>
      <c r="D33" s="49"/>
      <c r="E33" s="49"/>
      <c r="F33" s="49"/>
      <c r="G33" s="49"/>
      <c r="H33" s="49"/>
      <c r="I33" s="4"/>
    </row>
    <row r="34" spans="2:9" x14ac:dyDescent="0.25">
      <c r="B34" s="4"/>
      <c r="C34" s="49"/>
      <c r="D34" s="49"/>
      <c r="E34" s="49"/>
      <c r="F34" s="49"/>
      <c r="G34" s="49"/>
      <c r="H34" s="49"/>
      <c r="I34" s="4"/>
    </row>
    <row r="35" spans="2:9" x14ac:dyDescent="0.25">
      <c r="B35" s="4"/>
      <c r="C35" s="49"/>
      <c r="D35" s="49"/>
      <c r="E35" s="49"/>
      <c r="F35" s="49"/>
      <c r="G35" s="49"/>
      <c r="H35" s="49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</sheetData>
  <mergeCells count="26">
    <mergeCell ref="C28:D28"/>
    <mergeCell ref="C29:D29"/>
    <mergeCell ref="C21:D21"/>
    <mergeCell ref="C22:D22"/>
    <mergeCell ref="C23:D23"/>
    <mergeCell ref="C24:D24"/>
    <mergeCell ref="C25:D25"/>
    <mergeCell ref="C18:D18"/>
    <mergeCell ref="C19:D19"/>
    <mergeCell ref="C20:D20"/>
    <mergeCell ref="C26:D26"/>
    <mergeCell ref="C27:D27"/>
    <mergeCell ref="D8:H8"/>
    <mergeCell ref="G11:H11"/>
    <mergeCell ref="E12:H12"/>
    <mergeCell ref="E13:H13"/>
    <mergeCell ref="C15:D17"/>
    <mergeCell ref="E15:E17"/>
    <mergeCell ref="F15:G16"/>
    <mergeCell ref="H15:H17"/>
    <mergeCell ref="D7:H7"/>
    <mergeCell ref="C2:H2"/>
    <mergeCell ref="D3:H3"/>
    <mergeCell ref="D4:H4"/>
    <mergeCell ref="D5:H5"/>
    <mergeCell ref="D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33EB-9B3F-4D57-AA61-9B05094A0547}">
  <dimension ref="C1:K25"/>
  <sheetViews>
    <sheetView topLeftCell="A4" zoomScale="75" workbookViewId="0">
      <selection activeCell="D17" sqref="D17:J17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5.71093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18.75" x14ac:dyDescent="0.3">
      <c r="C2" s="4"/>
      <c r="D2" s="181" t="s">
        <v>58</v>
      </c>
      <c r="E2" s="181"/>
      <c r="F2" s="181"/>
      <c r="G2" s="181"/>
      <c r="H2" s="181"/>
      <c r="I2" s="181"/>
      <c r="J2" s="181"/>
      <c r="K2" s="4"/>
    </row>
    <row r="3" spans="3:11" ht="18.75" x14ac:dyDescent="0.3">
      <c r="C3" s="4"/>
      <c r="D3" s="181" t="s">
        <v>59</v>
      </c>
      <c r="E3" s="181"/>
      <c r="F3" s="181"/>
      <c r="G3" s="181"/>
      <c r="H3" s="181"/>
      <c r="I3" s="181"/>
      <c r="J3" s="181"/>
      <c r="K3" s="4"/>
    </row>
    <row r="4" spans="3:11" ht="18.75" x14ac:dyDescent="0.3">
      <c r="C4" s="4"/>
      <c r="D4" s="181" t="s">
        <v>24</v>
      </c>
      <c r="E4" s="181"/>
      <c r="F4" s="181"/>
      <c r="G4" s="181"/>
      <c r="H4" s="181"/>
      <c r="I4" s="181"/>
      <c r="J4" s="181"/>
      <c r="K4" s="4"/>
    </row>
    <row r="5" spans="3:11" ht="18.75" x14ac:dyDescent="0.3">
      <c r="C5" s="4"/>
      <c r="D5" s="54"/>
      <c r="E5" s="54"/>
      <c r="F5" s="54"/>
      <c r="G5" s="54"/>
      <c r="H5" s="54"/>
      <c r="I5" s="54"/>
      <c r="J5" s="54"/>
      <c r="K5" s="4"/>
    </row>
    <row r="6" spans="3:11" x14ac:dyDescent="0.25">
      <c r="C6" s="4"/>
      <c r="D6" s="182" t="s">
        <v>25</v>
      </c>
      <c r="E6" s="182"/>
      <c r="F6" s="183" t="str">
        <f>Capacitación!E8</f>
        <v>Benito Tecuautzin Belen del Rosario</v>
      </c>
      <c r="G6" s="183"/>
      <c r="H6" s="183"/>
      <c r="I6" s="183"/>
      <c r="J6" s="183"/>
      <c r="K6" s="4"/>
    </row>
    <row r="7" spans="3:11" ht="20.100000000000001" customHeight="1" x14ac:dyDescent="0.25">
      <c r="C7" s="4"/>
      <c r="D7" s="179" t="s">
        <v>26</v>
      </c>
      <c r="E7" s="179"/>
      <c r="F7" s="55">
        <f>Capacitación!E9</f>
        <v>19390239</v>
      </c>
      <c r="G7" s="56" t="s">
        <v>27</v>
      </c>
      <c r="H7" s="180" t="s">
        <v>107</v>
      </c>
      <c r="I7" s="180"/>
      <c r="J7" s="180"/>
      <c r="K7" s="4"/>
    </row>
    <row r="8" spans="3:11" x14ac:dyDescent="0.25">
      <c r="C8" s="4"/>
      <c r="D8" s="192" t="s">
        <v>1</v>
      </c>
      <c r="E8" s="193"/>
      <c r="F8" s="194" t="str">
        <f>Capacitación!E3</f>
        <v>Framework para Backend (WEC2003)</v>
      </c>
      <c r="G8" s="195"/>
      <c r="H8" s="195"/>
      <c r="I8" s="195"/>
      <c r="J8" s="196"/>
      <c r="K8" s="4"/>
    </row>
    <row r="9" spans="3:11" x14ac:dyDescent="0.25">
      <c r="C9" s="4"/>
      <c r="D9" s="197" t="s">
        <v>60</v>
      </c>
      <c r="E9" s="198"/>
      <c r="F9" s="199" t="str">
        <f>Capacitación!E4</f>
        <v>May canche Isaias</v>
      </c>
      <c r="G9" s="199"/>
      <c r="H9" s="199"/>
      <c r="I9" s="199"/>
      <c r="J9" s="200"/>
      <c r="K9" s="4"/>
    </row>
    <row r="10" spans="3:11" ht="20.100000000000001" customHeight="1" x14ac:dyDescent="0.25">
      <c r="C10" s="4"/>
      <c r="D10" s="201"/>
      <c r="E10" s="201"/>
      <c r="F10" s="201"/>
      <c r="G10" s="201"/>
      <c r="H10" s="201"/>
      <c r="I10" s="201"/>
      <c r="J10" s="201"/>
      <c r="K10" s="4"/>
    </row>
    <row r="11" spans="3:11" x14ac:dyDescent="0.25">
      <c r="C11" s="4"/>
      <c r="D11" s="205" t="s">
        <v>61</v>
      </c>
      <c r="E11" s="206"/>
      <c r="F11" s="206"/>
      <c r="G11" s="207"/>
      <c r="H11" s="184" t="s">
        <v>62</v>
      </c>
      <c r="I11" s="184" t="s">
        <v>63</v>
      </c>
      <c r="J11" s="184" t="s">
        <v>64</v>
      </c>
      <c r="K11" s="4"/>
    </row>
    <row r="12" spans="3:11" ht="43.5" customHeight="1" x14ac:dyDescent="0.25">
      <c r="C12" s="4"/>
      <c r="D12" s="208"/>
      <c r="E12" s="209"/>
      <c r="F12" s="209"/>
      <c r="G12" s="210"/>
      <c r="H12" s="185"/>
      <c r="I12" s="185"/>
      <c r="J12" s="185"/>
      <c r="K12" s="4"/>
    </row>
    <row r="13" spans="3:11" x14ac:dyDescent="0.25">
      <c r="C13" s="4"/>
      <c r="D13" s="57">
        <v>1</v>
      </c>
      <c r="E13" s="186" t="s">
        <v>108</v>
      </c>
      <c r="F13" s="187"/>
      <c r="G13" s="188"/>
      <c r="H13" s="57">
        <v>23</v>
      </c>
      <c r="I13" s="57">
        <f>Capacitación!D104</f>
        <v>100</v>
      </c>
      <c r="J13" s="57">
        <f>ROUND(I13/100*H13,0)</f>
        <v>23</v>
      </c>
      <c r="K13" s="4"/>
    </row>
    <row r="14" spans="3:11" ht="15" customHeight="1" x14ac:dyDescent="0.25">
      <c r="C14" s="4"/>
      <c r="D14" s="57">
        <v>2</v>
      </c>
      <c r="E14" s="202" t="s">
        <v>68</v>
      </c>
      <c r="F14" s="203"/>
      <c r="G14" s="204"/>
      <c r="H14" s="57">
        <v>56</v>
      </c>
      <c r="I14" s="58">
        <f>Desempeño!G52</f>
        <v>96</v>
      </c>
      <c r="J14" s="57">
        <f t="shared" ref="J14:J16" si="0">ROUND(I14/100*H14,0)</f>
        <v>54</v>
      </c>
      <c r="K14" s="4"/>
    </row>
    <row r="15" spans="3:11" x14ac:dyDescent="0.25">
      <c r="C15" s="4"/>
      <c r="D15" s="57">
        <v>3</v>
      </c>
      <c r="E15" s="202" t="s">
        <v>65</v>
      </c>
      <c r="F15" s="203"/>
      <c r="G15" s="204"/>
      <c r="H15" s="57">
        <v>8</v>
      </c>
      <c r="I15" s="57">
        <f>ROUND(Seguimiento!H31/10,0)</f>
        <v>0</v>
      </c>
      <c r="J15" s="57">
        <f t="shared" si="0"/>
        <v>0</v>
      </c>
      <c r="K15" s="4"/>
    </row>
    <row r="16" spans="3:11" ht="36" customHeight="1" x14ac:dyDescent="0.25">
      <c r="C16" s="4"/>
      <c r="D16" s="57">
        <v>4</v>
      </c>
      <c r="E16" s="202" t="s">
        <v>66</v>
      </c>
      <c r="F16" s="203"/>
      <c r="G16" s="204"/>
      <c r="H16" s="57">
        <v>13</v>
      </c>
      <c r="I16" s="124">
        <f>Presentación!E22</f>
        <v>80</v>
      </c>
      <c r="J16" s="57">
        <f t="shared" si="0"/>
        <v>10</v>
      </c>
      <c r="K16" s="4"/>
    </row>
    <row r="17" spans="3:11" x14ac:dyDescent="0.25">
      <c r="C17" s="4"/>
      <c r="D17" s="189"/>
      <c r="E17" s="190"/>
      <c r="F17" s="190"/>
      <c r="G17" s="190"/>
      <c r="H17" s="190"/>
      <c r="I17" s="190"/>
      <c r="J17" s="191"/>
      <c r="K17" s="4"/>
    </row>
    <row r="18" spans="3:11" x14ac:dyDescent="0.25">
      <c r="C18" s="4"/>
      <c r="D18" s="59"/>
      <c r="E18" s="60"/>
      <c r="F18" s="59"/>
      <c r="G18" s="59"/>
      <c r="H18" s="59"/>
      <c r="I18" s="59"/>
      <c r="J18" s="59"/>
      <c r="K18" s="4"/>
    </row>
    <row r="19" spans="3:11" x14ac:dyDescent="0.25">
      <c r="C19" s="4"/>
      <c r="D19" s="59"/>
      <c r="E19" s="60"/>
      <c r="F19" s="59"/>
      <c r="G19" s="59"/>
      <c r="H19" s="59"/>
      <c r="I19" s="59"/>
      <c r="J19" s="59"/>
      <c r="K19" s="4"/>
    </row>
    <row r="20" spans="3:11" x14ac:dyDescent="0.25">
      <c r="C20" s="4"/>
      <c r="D20" s="4"/>
      <c r="E20" s="26"/>
      <c r="F20" s="4"/>
      <c r="G20" s="4"/>
      <c r="H20" s="4"/>
      <c r="I20" s="4"/>
      <c r="J20" s="4"/>
      <c r="K20" s="4"/>
    </row>
    <row r="21" spans="3:11" x14ac:dyDescent="0.25">
      <c r="C21" s="4"/>
      <c r="D21" s="4"/>
      <c r="E21" s="61" t="s">
        <v>45</v>
      </c>
      <c r="F21" s="4"/>
      <c r="G21" s="62" t="s">
        <v>43</v>
      </c>
      <c r="H21" s="63">
        <f>SUM(H13:H16)</f>
        <v>100</v>
      </c>
      <c r="I21" s="64"/>
      <c r="J21" s="63">
        <f>SUM(J13:J16)</f>
        <v>87</v>
      </c>
      <c r="K21" s="4"/>
    </row>
    <row r="22" spans="3:11" x14ac:dyDescent="0.25">
      <c r="C22" s="4"/>
      <c r="D22" s="4"/>
      <c r="E22" s="4"/>
      <c r="F22" s="4"/>
      <c r="G22" s="4"/>
      <c r="H22" s="4"/>
      <c r="I22" s="4"/>
      <c r="J22" s="4"/>
      <c r="K22" s="4"/>
    </row>
    <row r="23" spans="3:11" x14ac:dyDescent="0.25">
      <c r="D23" s="1"/>
      <c r="E23" s="1"/>
      <c r="F23" s="1"/>
      <c r="G23" s="2"/>
    </row>
    <row r="25" spans="3:11" x14ac:dyDescent="0.25">
      <c r="E25" s="65"/>
    </row>
  </sheetData>
  <mergeCells count="21">
    <mergeCell ref="I11:I12"/>
    <mergeCell ref="J11:J12"/>
    <mergeCell ref="E13:G13"/>
    <mergeCell ref="D17:J17"/>
    <mergeCell ref="D8:E8"/>
    <mergeCell ref="F8:J8"/>
    <mergeCell ref="D9:E9"/>
    <mergeCell ref="F9:J9"/>
    <mergeCell ref="D10:J10"/>
    <mergeCell ref="E14:G14"/>
    <mergeCell ref="E15:G15"/>
    <mergeCell ref="E16:G16"/>
    <mergeCell ref="D11:G12"/>
    <mergeCell ref="H11:H12"/>
    <mergeCell ref="D7:E7"/>
    <mergeCell ref="H7:J7"/>
    <mergeCell ref="D2:J2"/>
    <mergeCell ref="D3:J3"/>
    <mergeCell ref="D4:J4"/>
    <mergeCell ref="D6:E6"/>
    <mergeCell ref="F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Capacitación</vt:lpstr>
      <vt:lpstr>Desempeño</vt:lpstr>
      <vt:lpstr>Presentación</vt:lpstr>
      <vt:lpstr>Seguimiento</vt:lpstr>
      <vt:lpstr>CalifFinal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Belen Benito Tecuautzin</cp:lastModifiedBy>
  <dcterms:created xsi:type="dcterms:W3CDTF">2020-06-30T17:30:00Z</dcterms:created>
  <dcterms:modified xsi:type="dcterms:W3CDTF">2023-06-09T03:47:35Z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1f511d4e-75c1-4864-8abc-a9dc8eb8321a</vt:lpwstr>
  </property>
</Properties>
</file>