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lut-my.sharepoint.com/personal/eetu_peltola_student_lut_fi/Documents/Tiedostot/System Dynamics/Practical Assignment/"/>
    </mc:Choice>
  </mc:AlternateContent>
  <xr:revisionPtr revIDLastSave="10" documentId="13_ncr:1_{F36ECB74-4DA6-442F-88E4-6916A0A689AE}" xr6:coauthVersionLast="47" xr6:coauthVersionMax="47" xr10:uidLastSave="{EF49B96B-6465-4B6A-B465-CE29C8C3ADFB}"/>
  <bookViews>
    <workbookView xWindow="-110" yWindow="-110" windowWidth="19420" windowHeight="10300" activeTab="1" xr2:uid="{00000000-000D-0000-FFFF-FFFF00000000}"/>
  </bookViews>
  <sheets>
    <sheet name="Plan_8Mt" sheetId="4" r:id="rId1"/>
    <sheet name="Plan_6Mt" sheetId="3" r:id="rId2"/>
    <sheet name="Plan_4M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3" l="1"/>
  <c r="Q4" i="3"/>
  <c r="M3" i="2"/>
  <c r="N3" i="2" s="1"/>
  <c r="S3" i="2" s="1"/>
  <c r="T3" i="2"/>
  <c r="Q3" i="2"/>
  <c r="Q3" i="4"/>
  <c r="S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T4" i="4"/>
  <c r="T5" i="4"/>
  <c r="T6" i="4"/>
  <c r="T7" i="4"/>
  <c r="T8" i="4"/>
  <c r="T9" i="4"/>
  <c r="T10" i="4"/>
  <c r="T11" i="4"/>
  <c r="T12" i="4"/>
  <c r="T13" i="4"/>
  <c r="T3" i="4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3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3" i="3"/>
  <c r="M16" i="3"/>
  <c r="M4" i="3"/>
  <c r="M5" i="3"/>
  <c r="M6" i="3"/>
  <c r="M7" i="3"/>
  <c r="M8" i="3"/>
  <c r="M9" i="3"/>
  <c r="M10" i="3"/>
  <c r="M11" i="3"/>
  <c r="M12" i="3"/>
  <c r="M13" i="3"/>
  <c r="M14" i="3"/>
  <c r="M15" i="3"/>
  <c r="M3" i="3"/>
  <c r="N10" i="4"/>
  <c r="N3" i="4"/>
  <c r="M10" i="4"/>
  <c r="M9" i="4"/>
  <c r="N9" i="4" s="1"/>
  <c r="M11" i="4"/>
  <c r="N11" i="4" s="1"/>
  <c r="M12" i="4"/>
  <c r="N12" i="4" s="1"/>
  <c r="M13" i="4"/>
  <c r="N13" i="4" s="1"/>
  <c r="M8" i="4"/>
  <c r="N8" i="4" s="1"/>
  <c r="M7" i="4"/>
  <c r="N7" i="4" s="1"/>
  <c r="M6" i="4"/>
  <c r="N6" i="4" s="1"/>
  <c r="M5" i="4"/>
  <c r="N5" i="4" s="1"/>
  <c r="M4" i="4"/>
  <c r="N4" i="4" s="1"/>
  <c r="M3" i="4"/>
  <c r="L22" i="2"/>
  <c r="L21" i="2"/>
  <c r="L8" i="2"/>
  <c r="L4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L4" i="4"/>
  <c r="L5" i="4"/>
  <c r="L6" i="4"/>
  <c r="L7" i="4"/>
  <c r="L8" i="4"/>
  <c r="L9" i="4"/>
  <c r="L10" i="4"/>
  <c r="L11" i="4"/>
  <c r="L12" i="4"/>
  <c r="L13" i="4"/>
  <c r="L3" i="4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J3" i="3"/>
  <c r="J4" i="4"/>
  <c r="J5" i="4"/>
  <c r="J6" i="4"/>
  <c r="J7" i="4"/>
  <c r="J8" i="4"/>
  <c r="J9" i="4"/>
  <c r="J10" i="4"/>
  <c r="J11" i="4"/>
  <c r="J12" i="4"/>
  <c r="J13" i="4"/>
  <c r="J3" i="4"/>
  <c r="H17" i="3" l="1"/>
  <c r="G17" i="3"/>
  <c r="G23" i="2"/>
  <c r="H23" i="2"/>
  <c r="H14" i="4"/>
  <c r="G14" i="4"/>
  <c r="O14" i="4"/>
  <c r="F14" i="4"/>
  <c r="D14" i="4"/>
  <c r="C14" i="4"/>
  <c r="Q13" i="4"/>
  <c r="Q12" i="4"/>
  <c r="Q11" i="4"/>
  <c r="Q10" i="4"/>
  <c r="Q9" i="4"/>
  <c r="Q8" i="4"/>
  <c r="Q7" i="4"/>
  <c r="Q5" i="4"/>
  <c r="Q4" i="4"/>
  <c r="C23" i="2"/>
  <c r="O17" i="3"/>
  <c r="F17" i="3"/>
  <c r="D17" i="3"/>
  <c r="C17" i="3"/>
  <c r="Q16" i="3"/>
  <c r="Q15" i="3"/>
  <c r="Q14" i="3"/>
  <c r="Q13" i="3"/>
  <c r="Q12" i="3"/>
  <c r="Q11" i="3"/>
  <c r="Q10" i="3"/>
  <c r="Q9" i="3"/>
  <c r="Q8" i="3"/>
  <c r="Q7" i="3"/>
  <c r="Q6" i="3"/>
  <c r="Q5" i="3"/>
  <c r="Q3" i="3"/>
  <c r="S12" i="3" l="1"/>
  <c r="U12" i="3" s="1"/>
  <c r="S7" i="3"/>
  <c r="U7" i="3" s="1"/>
  <c r="S9" i="4"/>
  <c r="U9" i="4" s="1"/>
  <c r="S4" i="4"/>
  <c r="U4" i="4" s="1"/>
  <c r="N14" i="4"/>
  <c r="S7" i="4"/>
  <c r="U7" i="4" s="1"/>
  <c r="S8" i="4"/>
  <c r="U8" i="4" s="1"/>
  <c r="S13" i="4"/>
  <c r="U13" i="4" s="1"/>
  <c r="S11" i="4"/>
  <c r="U11" i="4" s="1"/>
  <c r="U3" i="4"/>
  <c r="J14" i="4"/>
  <c r="S5" i="4"/>
  <c r="U5" i="4" s="1"/>
  <c r="S12" i="4"/>
  <c r="U12" i="4" s="1"/>
  <c r="L14" i="4"/>
  <c r="S10" i="4"/>
  <c r="U10" i="4" s="1"/>
  <c r="Q6" i="4"/>
  <c r="S6" i="4" s="1"/>
  <c r="U6" i="4" s="1"/>
  <c r="S5" i="3"/>
  <c r="U5" i="3" s="1"/>
  <c r="S8" i="3"/>
  <c r="U8" i="3" s="1"/>
  <c r="S13" i="3"/>
  <c r="U13" i="3" s="1"/>
  <c r="S6" i="3"/>
  <c r="U6" i="3" s="1"/>
  <c r="S16" i="3"/>
  <c r="U16" i="3" s="1"/>
  <c r="S4" i="3"/>
  <c r="U4" i="3" s="1"/>
  <c r="S9" i="3"/>
  <c r="U9" i="3" s="1"/>
  <c r="S14" i="3"/>
  <c r="U14" i="3" s="1"/>
  <c r="S11" i="3"/>
  <c r="U11" i="3" s="1"/>
  <c r="S15" i="3"/>
  <c r="U15" i="3" s="1"/>
  <c r="S10" i="3"/>
  <c r="U10" i="3" s="1"/>
  <c r="N17" i="3"/>
  <c r="L17" i="3"/>
  <c r="Q17" i="3"/>
  <c r="U3" i="3"/>
  <c r="J17" i="3"/>
  <c r="O23" i="2"/>
  <c r="F23" i="2"/>
  <c r="D23" i="2"/>
  <c r="Q14" i="2"/>
  <c r="Q15" i="2"/>
  <c r="Q16" i="2"/>
  <c r="Q17" i="2"/>
  <c r="Q18" i="2"/>
  <c r="Q19" i="2"/>
  <c r="Q20" i="2"/>
  <c r="S20" i="2" s="1"/>
  <c r="U20" i="2" s="1"/>
  <c r="Q21" i="2"/>
  <c r="Q22" i="2"/>
  <c r="Q13" i="2"/>
  <c r="Q12" i="2"/>
  <c r="Q11" i="2"/>
  <c r="Q10" i="2"/>
  <c r="Q9" i="2"/>
  <c r="Q8" i="2"/>
  <c r="Q7" i="2"/>
  <c r="Q6" i="2"/>
  <c r="S6" i="2" s="1"/>
  <c r="U6" i="2" s="1"/>
  <c r="Q5" i="2"/>
  <c r="Q4" i="2"/>
  <c r="S10" i="2" l="1"/>
  <c r="U10" i="2" s="1"/>
  <c r="S18" i="2"/>
  <c r="U18" i="2" s="1"/>
  <c r="S19" i="2"/>
  <c r="U19" i="2" s="1"/>
  <c r="S17" i="2"/>
  <c r="U17" i="2" s="1"/>
  <c r="Q14" i="4"/>
  <c r="U14" i="4"/>
  <c r="S14" i="4"/>
  <c r="S21" i="2"/>
  <c r="U21" i="2" s="1"/>
  <c r="S5" i="2"/>
  <c r="U5" i="2" s="1"/>
  <c r="S7" i="2"/>
  <c r="U7" i="2" s="1"/>
  <c r="S22" i="2"/>
  <c r="U22" i="2" s="1"/>
  <c r="S15" i="2"/>
  <c r="U15" i="2" s="1"/>
  <c r="S8" i="2"/>
  <c r="U8" i="2" s="1"/>
  <c r="S4" i="2"/>
  <c r="U4" i="2" s="1"/>
  <c r="S9" i="2"/>
  <c r="U9" i="2" s="1"/>
  <c r="S13" i="2"/>
  <c r="U13" i="2" s="1"/>
  <c r="S11" i="2"/>
  <c r="U11" i="2" s="1"/>
  <c r="S14" i="2"/>
  <c r="U14" i="2" s="1"/>
  <c r="S12" i="2"/>
  <c r="U12" i="2" s="1"/>
  <c r="S16" i="2"/>
  <c r="U16" i="2" s="1"/>
  <c r="S17" i="3"/>
  <c r="U17" i="3"/>
  <c r="L23" i="2"/>
  <c r="N23" i="2"/>
  <c r="Q23" i="2"/>
  <c r="J23" i="2"/>
  <c r="U3" i="2"/>
  <c r="S23" i="2" l="1"/>
  <c r="U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Ramin Rakhsha</author>
  </authors>
  <commentList>
    <comment ref="N2" authorId="0" shapeId="0" xr:uid="{656BA05F-6629-4F80-A978-EA245689911E}">
      <text>
        <r>
          <rPr>
            <sz val="9"/>
            <color indexed="81"/>
            <rFont val="Tahoma"/>
            <family val="2"/>
          </rPr>
          <t xml:space="preserve">In reality the cost of mine will increse with the depth, for simplicity in this exercise, we just apply a factorised cost/tonne per period. 
This would allow the DR and NPV to be stimated taking into account a reasonabale cost of mining </t>
        </r>
      </text>
    </comment>
    <comment ref="O2" authorId="0" shapeId="0" xr:uid="{519F3C28-C9AD-4C28-A24D-30CD49FF61CE}">
      <text>
        <r>
          <rPr>
            <sz val="9"/>
            <color indexed="81"/>
            <rFont val="Tahoma"/>
            <family val="2"/>
          </rPr>
          <t xml:space="preserve">It is assumed that the throughut of the plant is some ~53% less, therefore you have a proportionally less Capital investment and sustaining cost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Ramin Rakhsha</author>
  </authors>
  <commentList>
    <comment ref="N2" authorId="0" shapeId="0" xr:uid="{9EEC48F4-CB3D-45E3-895A-3E79181B0810}">
      <text>
        <r>
          <rPr>
            <sz val="9"/>
            <color indexed="81"/>
            <rFont val="Tahoma"/>
            <family val="2"/>
          </rPr>
          <t xml:space="preserve">In reality the cost of mine will increse with the depth, for simplicity in this exercise, we just apply a factorised cost/tonne per period. 
This would allow the DR and NPV to be stimated taking into account a reasonabale cost of mining </t>
        </r>
      </text>
    </comment>
    <comment ref="O2" authorId="0" shapeId="0" xr:uid="{7A120543-7D11-463C-BF99-1C979DAA0FE0}">
      <text>
        <r>
          <rPr>
            <sz val="9"/>
            <color indexed="81"/>
            <rFont val="Tahoma"/>
            <family val="2"/>
          </rPr>
          <t xml:space="preserve">It is assumed that the throughut of the plant is some ~53% less, therefore you have a proportionally less Capital investment and sustaining cost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Ramin Rakhsha</author>
  </authors>
  <commentList>
    <comment ref="N2" authorId="0" shapeId="0" xr:uid="{791E4A27-4C5E-484A-BC6E-D5E42825DFEC}">
      <text>
        <r>
          <rPr>
            <sz val="9"/>
            <color indexed="81"/>
            <rFont val="Tahoma"/>
            <family val="2"/>
          </rPr>
          <t xml:space="preserve">In reality the cost of mine will increse with the depth, for simplicity in this exercise, we just apply a factorised cost/tonne per period. 
This would allow the DR and NPV to be stimated taking into account a reasonabale cost of mining </t>
        </r>
      </text>
    </comment>
    <comment ref="O2" authorId="0" shapeId="0" xr:uid="{0077DED6-1FE4-4992-86E9-4CEF55E09E0D}">
      <text>
        <r>
          <rPr>
            <sz val="9"/>
            <color indexed="81"/>
            <rFont val="Tahoma"/>
            <family val="2"/>
          </rPr>
          <t xml:space="preserve">It is assumed that the throughut of the plant is some ~53% less, therefore you have a proportionally less Capital investment and sustaining cost </t>
        </r>
      </text>
    </comment>
  </commentList>
</comments>
</file>

<file path=xl/sharedStrings.xml><?xml version="1.0" encoding="utf-8"?>
<sst xmlns="http://schemas.openxmlformats.org/spreadsheetml/2006/main" count="86" uniqueCount="30">
  <si>
    <t>Mill1</t>
  </si>
  <si>
    <t xml:space="preserve">Period </t>
  </si>
  <si>
    <t xml:space="preserve">Total </t>
  </si>
  <si>
    <t xml:space="preserve">Recovered Gold (oz)  </t>
  </si>
  <si>
    <t>Tonnes</t>
  </si>
  <si>
    <t xml:space="preserve">Tax and Royalty(%)  </t>
  </si>
  <si>
    <t>Mill_Au_GRADE [g/t]</t>
  </si>
  <si>
    <t>Waste</t>
  </si>
  <si>
    <t xml:space="preserve">Stockpile(t)/in </t>
  </si>
  <si>
    <t>Stockpile(t)/out</t>
  </si>
  <si>
    <t xml:space="preserve">1- The total material movement is including the stockpile movements </t>
  </si>
  <si>
    <t xml:space="preserve">5- Some escalation for Mining cost assumed with dpeth and time but is very minor and negligible over time </t>
  </si>
  <si>
    <t>processing cost (USD)</t>
  </si>
  <si>
    <t>Mining cost (USD)</t>
  </si>
  <si>
    <t>Capital Expenditure (USD)</t>
  </si>
  <si>
    <t>Gold Price (USD/oz)</t>
  </si>
  <si>
    <t>Revenue from Gold Recovered (USD)</t>
  </si>
  <si>
    <t xml:space="preserve">Profit after tax (USD) </t>
  </si>
  <si>
    <t>Dicounted NPV (USD)</t>
  </si>
  <si>
    <t>Recovery rate</t>
  </si>
  <si>
    <t>Unit processing cost (USD/tn)</t>
  </si>
  <si>
    <t>Mining cost inflation</t>
  </si>
  <si>
    <t>%</t>
  </si>
  <si>
    <t>Mining cost (initial)</t>
  </si>
  <si>
    <t>USD/tn</t>
  </si>
  <si>
    <t>Discount rate</t>
  </si>
  <si>
    <t>Dicount factor</t>
  </si>
  <si>
    <t xml:space="preserve">3- The same gold price (USD/oz) assumed for all of the plans </t>
  </si>
  <si>
    <t>4- Metallurgical recovery of the plant</t>
  </si>
  <si>
    <t xml:space="preserve">2- Project capital has been scaled up/down with the respected throughput (as one would expect)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</si>
</sst>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0" xfId="1" applyNumberFormat="1" applyFont="1" applyBorder="1" applyAlignment="1">
      <alignment vertical="center" wrapText="1"/>
    </xf>
    <xf numFmtId="164" fontId="0" fillId="0" borderId="0" xfId="1" applyNumberFormat="1" applyFont="1" applyBorder="1"/>
    <xf numFmtId="3" fontId="0" fillId="0" borderId="0" xfId="0" applyNumberFormat="1"/>
    <xf numFmtId="9" fontId="0" fillId="0" borderId="0" xfId="2" applyFont="1" applyBorder="1"/>
    <xf numFmtId="43" fontId="0" fillId="0" borderId="0" xfId="1" applyFont="1" applyBorder="1"/>
    <xf numFmtId="0" fontId="2" fillId="0" borderId="6" xfId="0" applyFont="1" applyBorder="1"/>
    <xf numFmtId="3" fontId="2" fillId="0" borderId="7" xfId="0" applyNumberFormat="1" applyFont="1" applyBorder="1" applyAlignment="1">
      <alignment vertical="center" wrapText="1"/>
    </xf>
    <xf numFmtId="43" fontId="2" fillId="0" borderId="7" xfId="1" applyFont="1" applyBorder="1" applyAlignment="1">
      <alignment vertical="center" wrapText="1"/>
    </xf>
    <xf numFmtId="3" fontId="2" fillId="0" borderId="7" xfId="0" applyNumberFormat="1" applyFont="1" applyBorder="1"/>
    <xf numFmtId="9" fontId="2" fillId="0" borderId="7" xfId="2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3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164" fontId="0" fillId="0" borderId="5" xfId="1" applyNumberFormat="1" applyFont="1" applyBorder="1"/>
    <xf numFmtId="0" fontId="0" fillId="0" borderId="0" xfId="0" applyAlignment="1">
      <alignment vertical="center" wrapText="1"/>
    </xf>
    <xf numFmtId="43" fontId="0" fillId="0" borderId="0" xfId="1" applyFont="1"/>
    <xf numFmtId="4" fontId="0" fillId="0" borderId="0" xfId="0" applyNumberForma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4"/>
  <sheetViews>
    <sheetView zoomScale="85" zoomScaleNormal="85" workbookViewId="0">
      <selection activeCell="K5" sqref="K5"/>
    </sheetView>
  </sheetViews>
  <sheetFormatPr defaultRowHeight="14.5" x14ac:dyDescent="0.35"/>
  <cols>
    <col min="2" max="2" width="7.36328125" bestFit="1" customWidth="1"/>
    <col min="3" max="3" width="11.08984375" bestFit="1" customWidth="1"/>
    <col min="4" max="4" width="10.08984375" bestFit="1" customWidth="1"/>
    <col min="5" max="5" width="9" bestFit="1" customWidth="1"/>
    <col min="6" max="6" width="11.08984375" bestFit="1" customWidth="1"/>
    <col min="7" max="9" width="11.08984375" customWidth="1"/>
    <col min="12" max="12" width="12.6328125" bestFit="1" customWidth="1"/>
    <col min="13" max="13" width="12.6328125" customWidth="1"/>
    <col min="14" max="14" width="12.6328125" bestFit="1" customWidth="1"/>
    <col min="15" max="15" width="11.08984375" bestFit="1" customWidth="1"/>
    <col min="16" max="16" width="7.54296875" bestFit="1" customWidth="1"/>
    <col min="17" max="17" width="14.36328125" bestFit="1" customWidth="1"/>
    <col min="18" max="18" width="8.36328125" bestFit="1" customWidth="1"/>
    <col min="19" max="19" width="14.36328125" bestFit="1" customWidth="1"/>
    <col min="20" max="20" width="10.453125" customWidth="1"/>
    <col min="21" max="21" width="14.36328125" bestFit="1" customWidth="1"/>
  </cols>
  <sheetData>
    <row r="1" spans="2:21" ht="15" thickBot="1" x14ac:dyDescent="0.4"/>
    <row r="2" spans="2:21" ht="58" x14ac:dyDescent="0.35">
      <c r="B2" s="1" t="s">
        <v>1</v>
      </c>
      <c r="C2" s="2" t="s">
        <v>4</v>
      </c>
      <c r="D2" s="2" t="s">
        <v>0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19</v>
      </c>
      <c r="J2" s="2" t="s">
        <v>3</v>
      </c>
      <c r="K2" s="2" t="s">
        <v>20</v>
      </c>
      <c r="L2" s="2" t="s">
        <v>12</v>
      </c>
      <c r="M2" s="2" t="s">
        <v>21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5</v>
      </c>
      <c r="S2" s="2" t="s">
        <v>17</v>
      </c>
      <c r="T2" s="2" t="s">
        <v>26</v>
      </c>
      <c r="U2" s="3" t="s">
        <v>18</v>
      </c>
    </row>
    <row r="3" spans="2:21" x14ac:dyDescent="0.35">
      <c r="B3" s="4">
        <v>1</v>
      </c>
      <c r="C3" s="17">
        <v>44700284.5</v>
      </c>
      <c r="D3" s="17">
        <v>7999992</v>
      </c>
      <c r="E3" s="18">
        <v>2.4947530000000002</v>
      </c>
      <c r="F3" s="17">
        <v>78597267</v>
      </c>
      <c r="G3" s="17">
        <v>2803309</v>
      </c>
      <c r="H3" s="17">
        <v>0</v>
      </c>
      <c r="I3" s="22">
        <v>0.7</v>
      </c>
      <c r="J3" s="5">
        <f>D3*E3*I3/31.1035</f>
        <v>449164.97594750428</v>
      </c>
      <c r="K3" s="5">
        <v>35</v>
      </c>
      <c r="L3" s="6">
        <f>D3*K3</f>
        <v>279999720</v>
      </c>
      <c r="M3" s="9">
        <f>(1+$D$26/100)^(COUNTA($B$3:B3)-1)</f>
        <v>1</v>
      </c>
      <c r="N3" s="6">
        <f t="shared" ref="N3:N13" si="0">C3*($D$25*M3)</f>
        <v>138570881.95000002</v>
      </c>
      <c r="O3" s="7">
        <v>500000000</v>
      </c>
      <c r="P3" s="7">
        <v>1200</v>
      </c>
      <c r="Q3" s="6">
        <f>J3*P3</f>
        <v>538997971.13700509</v>
      </c>
      <c r="R3" s="8">
        <v>0.3</v>
      </c>
      <c r="S3" s="6">
        <f>(Q3-O3-N3-L3)*(1-R3)</f>
        <v>-265700841.56909645</v>
      </c>
      <c r="T3" s="9">
        <f>(1+$D$28/100)^(COUNTA($B$3:B3)-1)</f>
        <v>1</v>
      </c>
      <c r="U3" s="19">
        <f>S3/T3</f>
        <v>-265700841.56909645</v>
      </c>
    </row>
    <row r="4" spans="2:21" x14ac:dyDescent="0.35">
      <c r="B4" s="4">
        <v>2</v>
      </c>
      <c r="C4" s="17">
        <v>67259316</v>
      </c>
      <c r="D4" s="17">
        <v>8000000</v>
      </c>
      <c r="E4" s="18">
        <v>2.4916119999999999</v>
      </c>
      <c r="F4" s="17">
        <v>78682814</v>
      </c>
      <c r="G4" s="17">
        <v>2996274</v>
      </c>
      <c r="H4" s="17">
        <v>10178</v>
      </c>
      <c r="I4" s="22">
        <v>0.8</v>
      </c>
      <c r="J4" s="5">
        <f t="shared" ref="J4:J13" si="1">D4*E4*I4/31.1035</f>
        <v>512685.60772903374</v>
      </c>
      <c r="K4" s="5">
        <v>32</v>
      </c>
      <c r="L4" s="6">
        <f t="shared" ref="L4:L13" si="2">D4*K4</f>
        <v>256000000</v>
      </c>
      <c r="M4" s="9">
        <f>(1+$D$26/100)^(COUNTA($B$3:B4)-1)</f>
        <v>1.02</v>
      </c>
      <c r="N4" s="6">
        <f t="shared" si="0"/>
        <v>212673957.19200003</v>
      </c>
      <c r="O4" s="7">
        <v>50000000</v>
      </c>
      <c r="P4" s="7">
        <v>1200</v>
      </c>
      <c r="Q4" s="6">
        <f t="shared" ref="Q4:Q13" si="3">J4*P4</f>
        <v>615222729.27484047</v>
      </c>
      <c r="R4" s="8">
        <v>0.3</v>
      </c>
      <c r="S4" s="6">
        <f t="shared" ref="S4:S13" si="4">(Q4-O4-N4-L4)*(1-R4)</f>
        <v>67584140.457988307</v>
      </c>
      <c r="T4" s="9">
        <f>(1+$D$28/100)^(COUNTA($B$3:B4)-1)</f>
        <v>1.1000000000000001</v>
      </c>
      <c r="U4" s="19">
        <f t="shared" ref="U4:U13" si="5">S4/T4</f>
        <v>61440127.689080276</v>
      </c>
    </row>
    <row r="5" spans="2:21" x14ac:dyDescent="0.35">
      <c r="B5" s="4">
        <v>3</v>
      </c>
      <c r="C5" s="17">
        <v>89876457</v>
      </c>
      <c r="D5" s="17">
        <v>8000000</v>
      </c>
      <c r="E5" s="18">
        <v>2.4881769999999999</v>
      </c>
      <c r="F5" s="17">
        <v>79359049</v>
      </c>
      <c r="G5" s="17">
        <v>2517407</v>
      </c>
      <c r="H5" s="17">
        <v>464</v>
      </c>
      <c r="I5" s="22">
        <v>0.82</v>
      </c>
      <c r="J5" s="5">
        <f t="shared" si="1"/>
        <v>524778.27639976202</v>
      </c>
      <c r="K5" s="5">
        <v>29</v>
      </c>
      <c r="L5" s="6">
        <f t="shared" si="2"/>
        <v>232000000</v>
      </c>
      <c r="M5" s="9">
        <f>(1+$D$26/100)^(COUNTA($B$3:B5)-1)</f>
        <v>1.0404</v>
      </c>
      <c r="N5" s="6">
        <f t="shared" si="0"/>
        <v>289873144.17467999</v>
      </c>
      <c r="O5" s="7">
        <v>40000000</v>
      </c>
      <c r="P5" s="7">
        <v>1200</v>
      </c>
      <c r="Q5" s="6">
        <f t="shared" si="3"/>
        <v>629733931.67971444</v>
      </c>
      <c r="R5" s="8">
        <v>0.3</v>
      </c>
      <c r="S5" s="6">
        <f t="shared" si="4"/>
        <v>47502551.25352411</v>
      </c>
      <c r="T5" s="9">
        <f>(1+$D$28/100)^(COUNTA($B$3:B5)-1)</f>
        <v>1.2100000000000002</v>
      </c>
      <c r="U5" s="19">
        <f t="shared" si="5"/>
        <v>39258306.821094297</v>
      </c>
    </row>
    <row r="6" spans="2:21" x14ac:dyDescent="0.35">
      <c r="B6" s="4">
        <v>4</v>
      </c>
      <c r="C6" s="17">
        <v>90000000</v>
      </c>
      <c r="D6" s="17">
        <v>7984982</v>
      </c>
      <c r="E6" s="18">
        <v>2.5</v>
      </c>
      <c r="F6" s="17">
        <v>79529619</v>
      </c>
      <c r="G6" s="17">
        <v>2485399</v>
      </c>
      <c r="H6" s="17">
        <v>107772</v>
      </c>
      <c r="I6" s="22">
        <v>0.82</v>
      </c>
      <c r="J6" s="5">
        <f t="shared" si="1"/>
        <v>526282.02935360966</v>
      </c>
      <c r="K6" s="5">
        <v>26</v>
      </c>
      <c r="L6" s="6">
        <f t="shared" si="2"/>
        <v>207609532</v>
      </c>
      <c r="M6" s="9">
        <f>(1+$D$26/100)^(COUNTA($B$3:B6)-1)</f>
        <v>1.0612079999999999</v>
      </c>
      <c r="N6" s="6">
        <f t="shared" si="0"/>
        <v>296077032</v>
      </c>
      <c r="O6" s="7">
        <v>30000000</v>
      </c>
      <c r="P6" s="7">
        <v>1200</v>
      </c>
      <c r="Q6" s="6">
        <f t="shared" si="3"/>
        <v>631538435.22433162</v>
      </c>
      <c r="R6" s="8">
        <v>0.3</v>
      </c>
      <c r="S6" s="6">
        <f t="shared" si="4"/>
        <v>68496309.857032135</v>
      </c>
      <c r="T6" s="9">
        <f>(1+$D$28/100)^(COUNTA($B$3:B6)-1)</f>
        <v>1.3310000000000004</v>
      </c>
      <c r="U6" s="19">
        <f t="shared" si="5"/>
        <v>51462291.402728863</v>
      </c>
    </row>
    <row r="7" spans="2:21" x14ac:dyDescent="0.35">
      <c r="B7" s="4">
        <v>5</v>
      </c>
      <c r="C7" s="17">
        <v>89507088</v>
      </c>
      <c r="D7" s="17">
        <v>8000000</v>
      </c>
      <c r="E7" s="18">
        <v>2.5</v>
      </c>
      <c r="F7" s="17">
        <v>78987235</v>
      </c>
      <c r="G7" s="17">
        <v>2519854</v>
      </c>
      <c r="H7" s="17">
        <v>408944</v>
      </c>
      <c r="I7" s="22">
        <v>0.82</v>
      </c>
      <c r="J7" s="5">
        <f t="shared" si="1"/>
        <v>527271.85043483844</v>
      </c>
      <c r="K7" s="5">
        <v>22</v>
      </c>
      <c r="L7" s="6">
        <f t="shared" si="2"/>
        <v>176000000</v>
      </c>
      <c r="M7" s="9">
        <f>(1+$D$26/100)^(COUNTA($B$3:B7)-1)</f>
        <v>1.08243216</v>
      </c>
      <c r="N7" s="6">
        <f t="shared" si="0"/>
        <v>300344586.85736525</v>
      </c>
      <c r="O7" s="7">
        <v>30000000</v>
      </c>
      <c r="P7" s="7">
        <v>1200</v>
      </c>
      <c r="Q7" s="6">
        <f t="shared" si="3"/>
        <v>632726220.52180612</v>
      </c>
      <c r="R7" s="8">
        <v>0.3</v>
      </c>
      <c r="S7" s="6">
        <f t="shared" si="4"/>
        <v>88467143.565108597</v>
      </c>
      <c r="T7" s="9">
        <f>(1+$D$28/100)^(COUNTA($B$3:B7)-1)</f>
        <v>1.4641000000000004</v>
      </c>
      <c r="U7" s="19">
        <f t="shared" si="5"/>
        <v>60424249.412682585</v>
      </c>
    </row>
    <row r="8" spans="2:21" x14ac:dyDescent="0.35">
      <c r="B8" s="4">
        <v>6</v>
      </c>
      <c r="C8" s="17">
        <v>68103715</v>
      </c>
      <c r="D8" s="17">
        <v>8000000</v>
      </c>
      <c r="E8" s="18">
        <v>2.483638</v>
      </c>
      <c r="F8" s="17">
        <v>57830314</v>
      </c>
      <c r="G8" s="17">
        <v>2273401</v>
      </c>
      <c r="H8" s="17">
        <v>85199</v>
      </c>
      <c r="I8" s="22">
        <v>0.82</v>
      </c>
      <c r="J8" s="5">
        <f t="shared" si="1"/>
        <v>523820.96162811259</v>
      </c>
      <c r="K8" s="5">
        <v>22</v>
      </c>
      <c r="L8" s="6">
        <f t="shared" si="2"/>
        <v>176000000</v>
      </c>
      <c r="M8" s="9">
        <f>(1+$D$26/100)^(COUNTA($B$3:B8)-1)</f>
        <v>1.1040808032</v>
      </c>
      <c r="N8" s="6">
        <f t="shared" si="0"/>
        <v>233095213.51012206</v>
      </c>
      <c r="O8" s="7">
        <v>20000000</v>
      </c>
      <c r="P8" s="7">
        <v>1200</v>
      </c>
      <c r="Q8" s="6">
        <f t="shared" si="3"/>
        <v>628585153.95373511</v>
      </c>
      <c r="R8" s="8">
        <v>0.3</v>
      </c>
      <c r="S8" s="6">
        <f t="shared" si="4"/>
        <v>139642958.31052914</v>
      </c>
      <c r="T8" s="9">
        <f>(1+$D$28/100)^(COUNTA($B$3:B8)-1)</f>
        <v>1.6105100000000006</v>
      </c>
      <c r="U8" s="19">
        <f t="shared" si="5"/>
        <v>86707290.43006818</v>
      </c>
    </row>
    <row r="9" spans="2:21" x14ac:dyDescent="0.35">
      <c r="B9" s="4">
        <v>7</v>
      </c>
      <c r="C9" s="17">
        <v>15308691</v>
      </c>
      <c r="D9" s="17">
        <v>8000000</v>
      </c>
      <c r="E9" s="18">
        <v>2.5</v>
      </c>
      <c r="F9" s="17">
        <v>6014773</v>
      </c>
      <c r="G9" s="17">
        <v>1293919</v>
      </c>
      <c r="H9" s="17">
        <v>150130</v>
      </c>
      <c r="I9" s="22">
        <v>0.82</v>
      </c>
      <c r="J9" s="5">
        <f t="shared" si="1"/>
        <v>527271.85043483844</v>
      </c>
      <c r="K9" s="5">
        <v>22</v>
      </c>
      <c r="L9" s="6">
        <f t="shared" si="2"/>
        <v>176000000</v>
      </c>
      <c r="M9" s="9">
        <f>(1+$D$26/100)^(COUNTA($B$3:B9)-1)</f>
        <v>1.1261624192640001</v>
      </c>
      <c r="N9" s="6">
        <f t="shared" si="0"/>
        <v>53444224.726207577</v>
      </c>
      <c r="O9" s="7">
        <v>20000000</v>
      </c>
      <c r="P9" s="7">
        <v>1200</v>
      </c>
      <c r="Q9" s="6">
        <f t="shared" si="3"/>
        <v>632726220.52180612</v>
      </c>
      <c r="R9" s="8">
        <v>0.3</v>
      </c>
      <c r="S9" s="6">
        <f t="shared" si="4"/>
        <v>268297397.05691895</v>
      </c>
      <c r="T9" s="9">
        <f>(1+$D$28/100)^(COUNTA($B$3:B9)-1)</f>
        <v>1.7715610000000008</v>
      </c>
      <c r="U9" s="19">
        <f t="shared" si="5"/>
        <v>151446886.13991776</v>
      </c>
    </row>
    <row r="10" spans="2:21" x14ac:dyDescent="0.35">
      <c r="B10" s="4">
        <v>8</v>
      </c>
      <c r="C10" s="17">
        <v>12076923</v>
      </c>
      <c r="D10" s="17">
        <v>8000000</v>
      </c>
      <c r="E10" s="18">
        <v>2.5</v>
      </c>
      <c r="F10" s="17">
        <v>3587992</v>
      </c>
      <c r="G10" s="17">
        <v>488931</v>
      </c>
      <c r="H10" s="17">
        <v>2019906</v>
      </c>
      <c r="I10" s="22">
        <v>0.82</v>
      </c>
      <c r="J10" s="5">
        <f t="shared" si="1"/>
        <v>527271.85043483844</v>
      </c>
      <c r="K10" s="5">
        <v>22</v>
      </c>
      <c r="L10" s="6">
        <f t="shared" si="2"/>
        <v>176000000</v>
      </c>
      <c r="M10" s="9">
        <f>(1+$D$26/100)^(COUNTA($B$3:B10)-1)</f>
        <v>1.1486856676492798</v>
      </c>
      <c r="N10" s="6">
        <f t="shared" si="0"/>
        <v>43005023.914152227</v>
      </c>
      <c r="O10" s="7">
        <v>20000000</v>
      </c>
      <c r="P10" s="7">
        <v>1200</v>
      </c>
      <c r="Q10" s="6">
        <f t="shared" si="3"/>
        <v>632726220.52180612</v>
      </c>
      <c r="R10" s="8">
        <v>0.3</v>
      </c>
      <c r="S10" s="6">
        <f t="shared" si="4"/>
        <v>275604837.62535769</v>
      </c>
      <c r="T10" s="9">
        <f>(1+$D$28/100)^(COUNTA($B$3:B10)-1)</f>
        <v>1.9487171000000012</v>
      </c>
      <c r="U10" s="19">
        <f t="shared" si="5"/>
        <v>141428859.85110795</v>
      </c>
    </row>
    <row r="11" spans="2:21" x14ac:dyDescent="0.35">
      <c r="B11" s="4">
        <v>9</v>
      </c>
      <c r="C11" s="17">
        <v>8137936</v>
      </c>
      <c r="D11" s="17">
        <v>8000000</v>
      </c>
      <c r="E11" s="18">
        <v>1.4645969999999999</v>
      </c>
      <c r="F11" s="17">
        <v>120999</v>
      </c>
      <c r="G11" s="17">
        <v>16937</v>
      </c>
      <c r="H11" s="17">
        <v>5677501</v>
      </c>
      <c r="I11" s="22">
        <v>0.82</v>
      </c>
      <c r="J11" s="5">
        <f t="shared" si="1"/>
        <v>308896.3081325253</v>
      </c>
      <c r="K11" s="5">
        <v>22</v>
      </c>
      <c r="L11" s="6">
        <f t="shared" si="2"/>
        <v>176000000</v>
      </c>
      <c r="M11" s="9">
        <f>(1+$D$26/100)^(COUNTA($B$3:B11)-1)</f>
        <v>1.1716593810022655</v>
      </c>
      <c r="N11" s="6">
        <f t="shared" si="0"/>
        <v>29558156.074827764</v>
      </c>
      <c r="O11" s="7">
        <v>5000000</v>
      </c>
      <c r="P11" s="7">
        <v>1200</v>
      </c>
      <c r="Q11" s="6">
        <f t="shared" si="3"/>
        <v>370675569.75903034</v>
      </c>
      <c r="R11" s="8">
        <v>0.3</v>
      </c>
      <c r="S11" s="6">
        <f t="shared" si="4"/>
        <v>112082189.57894178</v>
      </c>
      <c r="T11" s="9">
        <f>(1+$D$28/100)^(COUNTA($B$3:B11)-1)</f>
        <v>2.1435888100000011</v>
      </c>
      <c r="U11" s="19">
        <f t="shared" si="5"/>
        <v>52287168.628642783</v>
      </c>
    </row>
    <row r="12" spans="2:21" x14ac:dyDescent="0.35">
      <c r="B12" s="4">
        <v>10</v>
      </c>
      <c r="C12" s="17">
        <v>8000000</v>
      </c>
      <c r="D12" s="17">
        <v>8000000</v>
      </c>
      <c r="E12" s="18">
        <v>0.71813499999999997</v>
      </c>
      <c r="F12" s="20">
        <v>0</v>
      </c>
      <c r="G12" s="20">
        <v>0</v>
      </c>
      <c r="H12" s="17">
        <v>8000000</v>
      </c>
      <c r="I12" s="22">
        <v>0.82</v>
      </c>
      <c r="J12" s="5">
        <f t="shared" si="1"/>
        <v>151460.9481248091</v>
      </c>
      <c r="K12" s="5">
        <v>22</v>
      </c>
      <c r="L12" s="6">
        <f t="shared" si="2"/>
        <v>176000000</v>
      </c>
      <c r="M12" s="9">
        <f>(1+$D$26/100)^(COUNTA($B$3:B12)-1)</f>
        <v>1.1950925686223108</v>
      </c>
      <c r="N12" s="6">
        <f t="shared" si="0"/>
        <v>29638295.701833311</v>
      </c>
      <c r="O12" s="7">
        <v>0</v>
      </c>
      <c r="P12" s="7">
        <v>1200</v>
      </c>
      <c r="Q12" s="6">
        <f t="shared" si="3"/>
        <v>181753137.74977091</v>
      </c>
      <c r="R12" s="8">
        <v>0.3</v>
      </c>
      <c r="S12" s="6">
        <f t="shared" si="4"/>
        <v>-16719610.566443678</v>
      </c>
      <c r="T12" s="9">
        <f>(1+$D$28/100)^(COUNTA($B$3:B12)-1)</f>
        <v>2.3579476910000015</v>
      </c>
      <c r="U12" s="19">
        <f t="shared" si="5"/>
        <v>-7090747.0213441933</v>
      </c>
    </row>
    <row r="13" spans="2:21" x14ac:dyDescent="0.35">
      <c r="B13" s="4">
        <v>11</v>
      </c>
      <c r="C13" s="17">
        <v>935337</v>
      </c>
      <c r="D13" s="17">
        <v>935337</v>
      </c>
      <c r="E13" s="18">
        <v>0.62866599999999995</v>
      </c>
      <c r="F13" s="20">
        <v>0</v>
      </c>
      <c r="G13" s="20">
        <v>0</v>
      </c>
      <c r="H13" s="17">
        <v>935337</v>
      </c>
      <c r="I13" s="22">
        <v>0.82</v>
      </c>
      <c r="J13" s="5">
        <f t="shared" si="1"/>
        <v>15502.17653198</v>
      </c>
      <c r="K13" s="5">
        <v>22</v>
      </c>
      <c r="L13" s="6">
        <f t="shared" si="2"/>
        <v>20577414</v>
      </c>
      <c r="M13" s="9">
        <f>(1+$D$26/100)^(COUNTA($B$3:B13)-1)</f>
        <v>1.2189944199947571</v>
      </c>
      <c r="N13" s="6">
        <f t="shared" si="0"/>
        <v>3534528.809825372</v>
      </c>
      <c r="O13" s="7">
        <v>0</v>
      </c>
      <c r="P13" s="7">
        <v>1200</v>
      </c>
      <c r="Q13" s="6">
        <f t="shared" si="3"/>
        <v>18602611.838376001</v>
      </c>
      <c r="R13" s="8">
        <v>0.3</v>
      </c>
      <c r="S13" s="6">
        <f t="shared" si="4"/>
        <v>-3856531.6800145595</v>
      </c>
      <c r="T13" s="9">
        <f>(1+$D$28/100)^(COUNTA($B$3:B13)-1)</f>
        <v>2.5937424601000019</v>
      </c>
      <c r="U13" s="19">
        <f t="shared" si="5"/>
        <v>-1486859.9097020107</v>
      </c>
    </row>
    <row r="14" spans="2:21" ht="15" thickBot="1" x14ac:dyDescent="0.4">
      <c r="B14" s="10" t="s">
        <v>2</v>
      </c>
      <c r="C14" s="11">
        <f>SUM(C3:C13)</f>
        <v>493905747.5</v>
      </c>
      <c r="D14" s="11">
        <f>SUM(D3:D13)</f>
        <v>80920311</v>
      </c>
      <c r="E14" s="12">
        <v>2.6405020000000001</v>
      </c>
      <c r="F14" s="13">
        <f t="shared" ref="F14:O14" si="6">SUM(F3:F13)</f>
        <v>462710062</v>
      </c>
      <c r="G14" s="13">
        <f t="shared" si="6"/>
        <v>17395431</v>
      </c>
      <c r="H14" s="13">
        <f t="shared" si="6"/>
        <v>17395431</v>
      </c>
      <c r="I14" s="13"/>
      <c r="J14" s="13">
        <f t="shared" si="6"/>
        <v>4594406.8351518512</v>
      </c>
      <c r="K14" s="13"/>
      <c r="L14" s="13">
        <f t="shared" si="6"/>
        <v>2052186666</v>
      </c>
      <c r="M14" s="13"/>
      <c r="N14" s="13">
        <f t="shared" si="6"/>
        <v>1629815044.9110134</v>
      </c>
      <c r="O14" s="13">
        <f t="shared" si="6"/>
        <v>715000000</v>
      </c>
      <c r="P14" s="13">
        <v>1600</v>
      </c>
      <c r="Q14" s="15">
        <f>SUM(Q3:Q13)</f>
        <v>5513288202.1822224</v>
      </c>
      <c r="R14" s="14">
        <v>0.3</v>
      </c>
      <c r="S14" s="15">
        <f>SUM(S3:S13)</f>
        <v>781400543.88984609</v>
      </c>
      <c r="T14" s="15"/>
      <c r="U14" s="16">
        <f>SUM(U3:U13)</f>
        <v>370176731.87518007</v>
      </c>
    </row>
    <row r="25" spans="2:5" x14ac:dyDescent="0.35">
      <c r="B25" t="s">
        <v>23</v>
      </c>
      <c r="D25" s="22">
        <v>3.1</v>
      </c>
      <c r="E25" t="s">
        <v>24</v>
      </c>
    </row>
    <row r="26" spans="2:5" x14ac:dyDescent="0.35">
      <c r="B26" t="s">
        <v>21</v>
      </c>
      <c r="D26" s="22">
        <v>2</v>
      </c>
      <c r="E26" t="s">
        <v>22</v>
      </c>
    </row>
    <row r="28" spans="2:5" x14ac:dyDescent="0.35">
      <c r="B28" t="s">
        <v>25</v>
      </c>
      <c r="D28" s="7">
        <v>10</v>
      </c>
      <c r="E28" t="s">
        <v>22</v>
      </c>
    </row>
    <row r="30" spans="2:5" x14ac:dyDescent="0.35">
      <c r="B30" t="s">
        <v>10</v>
      </c>
    </row>
    <row r="31" spans="2:5" x14ac:dyDescent="0.35">
      <c r="B31" t="s">
        <v>29</v>
      </c>
    </row>
    <row r="32" spans="2:5" x14ac:dyDescent="0.35">
      <c r="B32" t="s">
        <v>27</v>
      </c>
    </row>
    <row r="33" spans="2:2" x14ac:dyDescent="0.35">
      <c r="B33" t="s">
        <v>28</v>
      </c>
    </row>
    <row r="34" spans="2:2" x14ac:dyDescent="0.35">
      <c r="B3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28"/>
  <sheetViews>
    <sheetView tabSelected="1" topLeftCell="F1" zoomScale="85" zoomScaleNormal="85" workbookViewId="0">
      <selection activeCell="S19" sqref="S19"/>
    </sheetView>
  </sheetViews>
  <sheetFormatPr defaultRowHeight="14.5" x14ac:dyDescent="0.35"/>
  <cols>
    <col min="2" max="2" width="7.36328125" bestFit="1" customWidth="1"/>
    <col min="3" max="3" width="11.08984375" bestFit="1" customWidth="1"/>
    <col min="4" max="4" width="10.08984375" bestFit="1" customWidth="1"/>
    <col min="5" max="5" width="9" bestFit="1" customWidth="1"/>
    <col min="6" max="6" width="11.08984375" bestFit="1" customWidth="1"/>
    <col min="7" max="9" width="11.08984375" customWidth="1"/>
    <col min="10" max="10" width="10.08984375" bestFit="1" customWidth="1"/>
    <col min="11" max="11" width="10.08984375" customWidth="1"/>
    <col min="12" max="12" width="12.6328125" bestFit="1" customWidth="1"/>
    <col min="13" max="13" width="12.6328125" customWidth="1"/>
    <col min="14" max="14" width="12.6328125" bestFit="1" customWidth="1"/>
    <col min="15" max="15" width="11.08984375" bestFit="1" customWidth="1"/>
    <col min="16" max="16" width="7.54296875" bestFit="1" customWidth="1"/>
    <col min="17" max="17" width="15.36328125" bestFit="1" customWidth="1"/>
    <col min="18" max="18" width="11.36328125" customWidth="1"/>
    <col min="19" max="19" width="15.36328125" bestFit="1" customWidth="1"/>
    <col min="20" max="20" width="11.453125" customWidth="1"/>
    <col min="21" max="21" width="15.36328125" bestFit="1" customWidth="1"/>
  </cols>
  <sheetData>
    <row r="1" spans="2:21" ht="15" thickBot="1" x14ac:dyDescent="0.4"/>
    <row r="2" spans="2:21" ht="58" x14ac:dyDescent="0.35">
      <c r="B2" s="1" t="s">
        <v>1</v>
      </c>
      <c r="C2" s="2" t="s">
        <v>4</v>
      </c>
      <c r="D2" s="2" t="s">
        <v>0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19</v>
      </c>
      <c r="J2" s="2" t="s">
        <v>3</v>
      </c>
      <c r="K2" s="2" t="s">
        <v>20</v>
      </c>
      <c r="L2" s="2" t="s">
        <v>12</v>
      </c>
      <c r="M2" s="2" t="s">
        <v>21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5</v>
      </c>
      <c r="S2" s="2" t="s">
        <v>17</v>
      </c>
      <c r="T2" s="2" t="s">
        <v>26</v>
      </c>
      <c r="U2" s="3" t="s">
        <v>18</v>
      </c>
    </row>
    <row r="3" spans="2:21" x14ac:dyDescent="0.35">
      <c r="B3" s="4">
        <v>1</v>
      </c>
      <c r="C3" s="17">
        <v>29982693</v>
      </c>
      <c r="D3" s="17">
        <v>5999046</v>
      </c>
      <c r="E3" s="18">
        <v>2.5452919999999999</v>
      </c>
      <c r="F3" s="17">
        <v>51808363</v>
      </c>
      <c r="G3" s="17">
        <v>2157977</v>
      </c>
      <c r="H3" s="17">
        <v>0</v>
      </c>
      <c r="I3" s="22">
        <v>0.7</v>
      </c>
      <c r="J3" s="5">
        <f>D3*E3*I3/31.1035</f>
        <v>343643.85532182548</v>
      </c>
      <c r="K3" s="5">
        <v>39</v>
      </c>
      <c r="L3" s="6">
        <f>D3*K3</f>
        <v>233962794</v>
      </c>
      <c r="M3" s="9">
        <f>(1+$D$26/100)^(COUNTA($B$3:B3)-1)</f>
        <v>1</v>
      </c>
      <c r="N3" s="6">
        <f>C3*($D$25*M3)</f>
        <v>92946348.299999997</v>
      </c>
      <c r="O3" s="7">
        <v>350000000</v>
      </c>
      <c r="P3" s="7">
        <v>1200</v>
      </c>
      <c r="Q3" s="6">
        <f t="shared" ref="Q3:Q16" si="0">J3*P3</f>
        <v>412372626.38619059</v>
      </c>
      <c r="R3" s="8">
        <v>0.3</v>
      </c>
      <c r="S3" s="6">
        <f>(Q3-O3-N3-L3)*(1-R3)</f>
        <v>-185175561.13966659</v>
      </c>
      <c r="T3" s="9">
        <f>(1+$D$28/100)^(COUNTA($B$3:B3)-1)</f>
        <v>1</v>
      </c>
      <c r="U3" s="19">
        <f>S3/T3</f>
        <v>-185175561.13966659</v>
      </c>
    </row>
    <row r="4" spans="2:21" x14ac:dyDescent="0.35">
      <c r="B4" s="4">
        <v>2</v>
      </c>
      <c r="C4" s="17">
        <v>44948808</v>
      </c>
      <c r="D4" s="17">
        <v>6000000</v>
      </c>
      <c r="E4" s="18">
        <v>2.6</v>
      </c>
      <c r="F4" s="17">
        <v>51849543</v>
      </c>
      <c r="G4" s="17">
        <v>2082201</v>
      </c>
      <c r="H4" s="17">
        <v>132210</v>
      </c>
      <c r="I4" s="22">
        <v>0.75</v>
      </c>
      <c r="J4" s="5">
        <f t="shared" ref="J4:J16" si="1">D4*E4*I4/31.1035</f>
        <v>376163.45427363482</v>
      </c>
      <c r="K4" s="5">
        <v>36</v>
      </c>
      <c r="L4" s="6">
        <f t="shared" ref="L4:L16" si="2">D4*K4</f>
        <v>216000000</v>
      </c>
      <c r="M4" s="9">
        <f>(1+$D$26/100)^(COUNTA($B$3:B4)-1)</f>
        <v>1.02</v>
      </c>
      <c r="N4" s="6">
        <f t="shared" ref="N4:N16" si="3">C4*($D$25*M4)</f>
        <v>142128130.89600003</v>
      </c>
      <c r="O4" s="7">
        <v>30000000</v>
      </c>
      <c r="P4" s="7">
        <v>1200</v>
      </c>
      <c r="Q4" s="6">
        <f>J4*P4</f>
        <v>451396145.12836176</v>
      </c>
      <c r="R4" s="8">
        <v>0.3</v>
      </c>
      <c r="S4" s="6">
        <f t="shared" ref="S3:S16" si="4">(Q4-O4-N4-L4)*(1-R4)</f>
        <v>44287609.962653212</v>
      </c>
      <c r="T4" s="9">
        <f>(1+$D$28/100)^(COUNTA($B$3:B4)-1)</f>
        <v>1.1000000000000001</v>
      </c>
      <c r="U4" s="19">
        <f t="shared" ref="U4:U16" si="5">S4/T4</f>
        <v>40261463.602412008</v>
      </c>
    </row>
    <row r="5" spans="2:21" x14ac:dyDescent="0.35">
      <c r="B5" s="4">
        <v>3</v>
      </c>
      <c r="C5" s="17">
        <v>56496788</v>
      </c>
      <c r="D5" s="17">
        <v>6000000</v>
      </c>
      <c r="E5" s="18">
        <v>2.5857239999999999</v>
      </c>
      <c r="F5" s="17">
        <v>48445810</v>
      </c>
      <c r="G5" s="17">
        <v>2050978</v>
      </c>
      <c r="H5" s="17">
        <v>40845</v>
      </c>
      <c r="I5" s="22">
        <v>0.8</v>
      </c>
      <c r="J5" s="5">
        <f t="shared" si="1"/>
        <v>399037.89605671389</v>
      </c>
      <c r="K5" s="5">
        <v>33</v>
      </c>
      <c r="L5" s="6">
        <f t="shared" si="2"/>
        <v>198000000</v>
      </c>
      <c r="M5" s="9">
        <f>(1+$D$26/100)^(COUNTA($B$3:B5)-1)</f>
        <v>1.0404</v>
      </c>
      <c r="N5" s="6">
        <f t="shared" si="3"/>
        <v>182215700.52912</v>
      </c>
      <c r="O5" s="7">
        <v>30000000</v>
      </c>
      <c r="P5" s="7">
        <v>1200</v>
      </c>
      <c r="Q5" s="6">
        <f t="shared" si="0"/>
        <v>478845475.26805669</v>
      </c>
      <c r="R5" s="8">
        <v>0.3</v>
      </c>
      <c r="S5" s="6">
        <f t="shared" si="4"/>
        <v>48040842.317255683</v>
      </c>
      <c r="T5" s="9">
        <f>(1+$D$28/100)^(COUNTA($B$3:B5)-1)</f>
        <v>1.2100000000000002</v>
      </c>
      <c r="U5" s="19">
        <f t="shared" si="5"/>
        <v>39703175.468806341</v>
      </c>
    </row>
    <row r="6" spans="2:21" x14ac:dyDescent="0.35">
      <c r="B6" s="4">
        <v>4</v>
      </c>
      <c r="C6" s="17">
        <v>59737139</v>
      </c>
      <c r="D6" s="17">
        <v>6000000</v>
      </c>
      <c r="E6" s="18">
        <v>2.599116</v>
      </c>
      <c r="F6" s="17">
        <v>51823695</v>
      </c>
      <c r="G6" s="17">
        <v>1913443</v>
      </c>
      <c r="H6" s="17">
        <v>2880</v>
      </c>
      <c r="I6" s="22">
        <v>0.85</v>
      </c>
      <c r="J6" s="5">
        <f t="shared" si="1"/>
        <v>426173.63319240598</v>
      </c>
      <c r="K6" s="5">
        <v>30</v>
      </c>
      <c r="L6" s="6">
        <f t="shared" si="2"/>
        <v>180000000</v>
      </c>
      <c r="M6" s="9">
        <f>(1+$D$26/100)^(COUNTA($B$3:B6)-1)</f>
        <v>1.0612079999999999</v>
      </c>
      <c r="N6" s="6">
        <f t="shared" si="3"/>
        <v>196519942.39212719</v>
      </c>
      <c r="O6" s="7">
        <v>30000000</v>
      </c>
      <c r="P6" s="7">
        <v>1200</v>
      </c>
      <c r="Q6" s="6">
        <f t="shared" si="0"/>
        <v>511408359.8308872</v>
      </c>
      <c r="R6" s="8">
        <v>0.3</v>
      </c>
      <c r="S6" s="6">
        <f t="shared" si="4"/>
        <v>73421892.207132027</v>
      </c>
      <c r="T6" s="9">
        <f>(1+$D$28/100)^(COUNTA($B$3:B6)-1)</f>
        <v>1.3310000000000004</v>
      </c>
      <c r="U6" s="19">
        <f t="shared" si="5"/>
        <v>55162954.325418487</v>
      </c>
    </row>
    <row r="7" spans="2:21" x14ac:dyDescent="0.35">
      <c r="B7" s="4">
        <v>5</v>
      </c>
      <c r="C7" s="17">
        <v>59519654</v>
      </c>
      <c r="D7" s="17">
        <v>6000000</v>
      </c>
      <c r="E7" s="18">
        <v>2.6</v>
      </c>
      <c r="F7" s="17">
        <v>51831382</v>
      </c>
      <c r="G7" s="17">
        <v>1688271</v>
      </c>
      <c r="H7" s="17">
        <v>10569</v>
      </c>
      <c r="I7" s="22">
        <v>0.85</v>
      </c>
      <c r="J7" s="5">
        <f t="shared" si="1"/>
        <v>426318.58151011943</v>
      </c>
      <c r="K7" s="5">
        <v>26</v>
      </c>
      <c r="L7" s="6">
        <f t="shared" si="2"/>
        <v>156000000</v>
      </c>
      <c r="M7" s="9">
        <f>(1+$D$26/100)^(COUNTA($B$3:B7)-1)</f>
        <v>1.08243216</v>
      </c>
      <c r="N7" s="6">
        <f t="shared" si="3"/>
        <v>199720561.6891852</v>
      </c>
      <c r="O7" s="7">
        <v>10000000</v>
      </c>
      <c r="P7" s="7">
        <v>1200</v>
      </c>
      <c r="Q7" s="6">
        <f t="shared" si="0"/>
        <v>511582297.81214333</v>
      </c>
      <c r="R7" s="8">
        <v>0.3</v>
      </c>
      <c r="S7" s="6">
        <f t="shared" si="4"/>
        <v>102103215.28607067</v>
      </c>
      <c r="T7" s="9">
        <f>(1+$D$28/100)^(COUNTA($B$3:B7)-1)</f>
        <v>1.4641000000000004</v>
      </c>
      <c r="U7" s="19">
        <f t="shared" si="5"/>
        <v>69737869.876422822</v>
      </c>
    </row>
    <row r="8" spans="2:21" x14ac:dyDescent="0.35">
      <c r="B8" s="4">
        <v>6</v>
      </c>
      <c r="C8" s="17">
        <v>43333901</v>
      </c>
      <c r="D8" s="17">
        <v>6000000</v>
      </c>
      <c r="E8" s="18">
        <v>2.6</v>
      </c>
      <c r="F8" s="17">
        <v>36272429</v>
      </c>
      <c r="G8" s="17">
        <v>1061473</v>
      </c>
      <c r="H8" s="17">
        <v>482620</v>
      </c>
      <c r="I8" s="22">
        <v>0.85</v>
      </c>
      <c r="J8" s="5">
        <f t="shared" si="1"/>
        <v>426318.58151011943</v>
      </c>
      <c r="K8" s="5">
        <v>26</v>
      </c>
      <c r="L8" s="6">
        <f t="shared" si="2"/>
        <v>156000000</v>
      </c>
      <c r="M8" s="9">
        <f>(1+$D$26/100)^(COUNTA($B$3:B8)-1)</f>
        <v>1.1040808032</v>
      </c>
      <c r="N8" s="6">
        <f t="shared" si="3"/>
        <v>148316797.48779479</v>
      </c>
      <c r="O8" s="7">
        <v>10000000</v>
      </c>
      <c r="P8" s="7">
        <v>1200</v>
      </c>
      <c r="Q8" s="6">
        <f t="shared" si="0"/>
        <v>511582297.81214333</v>
      </c>
      <c r="R8" s="8">
        <v>0.3</v>
      </c>
      <c r="S8" s="6">
        <f t="shared" si="4"/>
        <v>138085850.22704399</v>
      </c>
      <c r="T8" s="9">
        <f>(1+$D$28/100)^(COUNTA($B$3:B8)-1)</f>
        <v>1.6105100000000006</v>
      </c>
      <c r="U8" s="19">
        <f t="shared" si="5"/>
        <v>85740448.818724468</v>
      </c>
    </row>
    <row r="9" spans="2:21" x14ac:dyDescent="0.35">
      <c r="B9" s="4">
        <v>7</v>
      </c>
      <c r="C9" s="17">
        <v>43693519</v>
      </c>
      <c r="D9" s="17">
        <v>6000000</v>
      </c>
      <c r="E9" s="18">
        <v>2.6</v>
      </c>
      <c r="F9" s="17">
        <v>36772766</v>
      </c>
      <c r="G9" s="17">
        <v>920753</v>
      </c>
      <c r="H9" s="17">
        <v>719130</v>
      </c>
      <c r="I9" s="22">
        <v>0.85</v>
      </c>
      <c r="J9" s="5">
        <f t="shared" si="1"/>
        <v>426318.58151011943</v>
      </c>
      <c r="K9" s="5">
        <v>26</v>
      </c>
      <c r="L9" s="6">
        <f t="shared" si="2"/>
        <v>156000000</v>
      </c>
      <c r="M9" s="9">
        <f>(1+$D$26/100)^(COUNTA($B$3:B9)-1)</f>
        <v>1.1261624192640001</v>
      </c>
      <c r="N9" s="6">
        <f t="shared" si="3"/>
        <v>152538597.09591243</v>
      </c>
      <c r="O9" s="7">
        <v>10000000</v>
      </c>
      <c r="P9" s="7">
        <v>1200</v>
      </c>
      <c r="Q9" s="6">
        <f t="shared" si="0"/>
        <v>511582297.81214333</v>
      </c>
      <c r="R9" s="8">
        <v>0.3</v>
      </c>
      <c r="S9" s="6">
        <f t="shared" si="4"/>
        <v>135130590.50136161</v>
      </c>
      <c r="T9" s="9">
        <f>(1+$D$28/100)^(COUNTA($B$3:B9)-1)</f>
        <v>1.7715610000000008</v>
      </c>
      <c r="U9" s="19">
        <f t="shared" si="5"/>
        <v>76277695.490791202</v>
      </c>
    </row>
    <row r="10" spans="2:21" x14ac:dyDescent="0.35">
      <c r="B10" s="4">
        <v>8</v>
      </c>
      <c r="C10" s="17">
        <v>43977835</v>
      </c>
      <c r="D10" s="17">
        <v>6000000</v>
      </c>
      <c r="E10" s="18">
        <v>2.6</v>
      </c>
      <c r="F10" s="17">
        <v>36826248</v>
      </c>
      <c r="G10" s="17">
        <v>1151587</v>
      </c>
      <c r="H10" s="17">
        <v>1755174</v>
      </c>
      <c r="I10" s="22">
        <v>0.85</v>
      </c>
      <c r="J10" s="5">
        <f t="shared" si="1"/>
        <v>426318.58151011943</v>
      </c>
      <c r="K10" s="5">
        <v>26</v>
      </c>
      <c r="L10" s="6">
        <f t="shared" si="2"/>
        <v>156000000</v>
      </c>
      <c r="M10" s="9">
        <f>(1+$D$26/100)^(COUNTA($B$3:B10)-1)</f>
        <v>1.1486856676492798</v>
      </c>
      <c r="N10" s="6">
        <f t="shared" si="3"/>
        <v>156601797.15210909</v>
      </c>
      <c r="O10" s="7">
        <v>10000000</v>
      </c>
      <c r="P10" s="7">
        <v>1200</v>
      </c>
      <c r="Q10" s="6">
        <f t="shared" si="0"/>
        <v>511582297.81214333</v>
      </c>
      <c r="R10" s="8">
        <v>0.3</v>
      </c>
      <c r="S10" s="6">
        <f t="shared" si="4"/>
        <v>132286350.46202396</v>
      </c>
      <c r="T10" s="9">
        <f>(1+$D$28/100)^(COUNTA($B$3:B10)-1)</f>
        <v>1.9487171000000012</v>
      </c>
      <c r="U10" s="19">
        <f t="shared" si="5"/>
        <v>67883814.670699954</v>
      </c>
    </row>
    <row r="11" spans="2:21" x14ac:dyDescent="0.35">
      <c r="B11" s="4">
        <v>9</v>
      </c>
      <c r="C11" s="17">
        <v>43988554</v>
      </c>
      <c r="D11" s="17">
        <v>6000000</v>
      </c>
      <c r="E11" s="18">
        <v>1.1650310000000001</v>
      </c>
      <c r="F11" s="17">
        <v>36788495</v>
      </c>
      <c r="G11" s="17">
        <v>1200059</v>
      </c>
      <c r="H11" s="17">
        <v>4243360</v>
      </c>
      <c r="I11" s="22">
        <v>0.85</v>
      </c>
      <c r="J11" s="5">
        <f t="shared" si="1"/>
        <v>191028.60128281385</v>
      </c>
      <c r="K11" s="5">
        <v>26</v>
      </c>
      <c r="L11" s="6">
        <f t="shared" si="2"/>
        <v>156000000</v>
      </c>
      <c r="M11" s="9">
        <f>(1+$D$26/100)^(COUNTA($B$3:B11)-1)</f>
        <v>1.1716593810022655</v>
      </c>
      <c r="N11" s="6">
        <f t="shared" si="3"/>
        <v>159772766.04755667</v>
      </c>
      <c r="O11" s="7">
        <v>2500000</v>
      </c>
      <c r="P11" s="7">
        <v>1200</v>
      </c>
      <c r="Q11" s="6">
        <f t="shared" si="0"/>
        <v>229234321.53937662</v>
      </c>
      <c r="R11" s="8">
        <v>0.3</v>
      </c>
      <c r="S11" s="6">
        <f t="shared" si="4"/>
        <v>-62326911.15572603</v>
      </c>
      <c r="T11" s="9">
        <f>(1+$D$28/100)^(COUNTA($B$3:B11)-1)</f>
        <v>2.1435888100000011</v>
      </c>
      <c r="U11" s="19">
        <f t="shared" si="5"/>
        <v>-29075964.039822545</v>
      </c>
    </row>
    <row r="12" spans="2:21" x14ac:dyDescent="0.35">
      <c r="B12" s="4">
        <v>10</v>
      </c>
      <c r="C12" s="17">
        <v>44000000</v>
      </c>
      <c r="D12" s="17">
        <v>5905575</v>
      </c>
      <c r="E12" s="18">
        <v>1.0456780000000001</v>
      </c>
      <c r="F12" s="17">
        <v>36774141</v>
      </c>
      <c r="G12" s="17">
        <v>1320284</v>
      </c>
      <c r="H12" s="17">
        <v>2633660</v>
      </c>
      <c r="I12" s="22">
        <v>0.85</v>
      </c>
      <c r="J12" s="5">
        <f t="shared" si="1"/>
        <v>168760.11949209898</v>
      </c>
      <c r="K12" s="5">
        <v>26</v>
      </c>
      <c r="L12" s="6">
        <f t="shared" si="2"/>
        <v>153544950</v>
      </c>
      <c r="M12" s="9">
        <f>(1+$D$26/100)^(COUNTA($B$3:B12)-1)</f>
        <v>1.1950925686223108</v>
      </c>
      <c r="N12" s="6">
        <f t="shared" si="3"/>
        <v>163010626.36008322</v>
      </c>
      <c r="O12" s="7">
        <v>2500000</v>
      </c>
      <c r="P12" s="7">
        <v>1200</v>
      </c>
      <c r="Q12" s="6">
        <f t="shared" si="0"/>
        <v>202512143.39051878</v>
      </c>
      <c r="R12" s="8">
        <v>0.3</v>
      </c>
      <c r="S12" s="6">
        <f t="shared" si="4"/>
        <v>-81580403.078695104</v>
      </c>
      <c r="T12" s="9">
        <f>(1+$D$28/100)^(COUNTA($B$3:B12)-1)</f>
        <v>2.3579476910000015</v>
      </c>
      <c r="U12" s="19">
        <f t="shared" si="5"/>
        <v>-34598054.651541911</v>
      </c>
    </row>
    <row r="13" spans="2:21" x14ac:dyDescent="0.35">
      <c r="B13" s="4">
        <v>11</v>
      </c>
      <c r="C13" s="17">
        <v>25634863</v>
      </c>
      <c r="D13" s="17">
        <v>6000000</v>
      </c>
      <c r="E13" s="18">
        <v>2.5870130000000002</v>
      </c>
      <c r="F13" s="17">
        <v>18610740</v>
      </c>
      <c r="G13" s="17">
        <v>1024123</v>
      </c>
      <c r="H13" s="17">
        <v>896</v>
      </c>
      <c r="I13" s="22">
        <v>0.85</v>
      </c>
      <c r="J13" s="5">
        <f t="shared" si="1"/>
        <v>424189.1201954764</v>
      </c>
      <c r="K13" s="5">
        <v>26</v>
      </c>
      <c r="L13" s="6">
        <f t="shared" si="2"/>
        <v>156000000</v>
      </c>
      <c r="M13" s="9">
        <f>(1+$D$26/100)^(COUNTA($B$3:B13)-1)</f>
        <v>1.2189944199947571</v>
      </c>
      <c r="N13" s="6">
        <f t="shared" si="3"/>
        <v>96871140.358423188</v>
      </c>
      <c r="O13" s="7">
        <v>2500000</v>
      </c>
      <c r="P13" s="7">
        <v>1200</v>
      </c>
      <c r="Q13" s="6">
        <f t="shared" si="0"/>
        <v>509026944.2345717</v>
      </c>
      <c r="R13" s="8">
        <v>0.3</v>
      </c>
      <c r="S13" s="6">
        <f t="shared" si="4"/>
        <v>177559062.71330395</v>
      </c>
      <c r="T13" s="9">
        <f>(1+$D$28/100)^(COUNTA($B$3:B13)-1)</f>
        <v>2.5937424601000019</v>
      </c>
      <c r="U13" s="19">
        <f t="shared" si="5"/>
        <v>68456705.106511682</v>
      </c>
    </row>
    <row r="14" spans="2:21" x14ac:dyDescent="0.35">
      <c r="B14" s="4">
        <v>12</v>
      </c>
      <c r="C14" s="17">
        <v>10436365</v>
      </c>
      <c r="D14" s="17">
        <v>6000000</v>
      </c>
      <c r="E14" s="18">
        <v>2.6</v>
      </c>
      <c r="F14" s="17">
        <v>3769992</v>
      </c>
      <c r="G14" s="17">
        <v>666373</v>
      </c>
      <c r="H14" s="17">
        <v>1617501</v>
      </c>
      <c r="I14" s="22">
        <v>0.85</v>
      </c>
      <c r="J14" s="5">
        <f t="shared" si="1"/>
        <v>426318.58151011943</v>
      </c>
      <c r="K14" s="5">
        <v>24</v>
      </c>
      <c r="L14" s="6">
        <f t="shared" si="2"/>
        <v>144000000</v>
      </c>
      <c r="M14" s="9">
        <f>(1+$D$26/100)^(COUNTA($B$3:B14)-1)</f>
        <v>1.243374308394652</v>
      </c>
      <c r="N14" s="6">
        <f t="shared" si="3"/>
        <v>40226555.153490372</v>
      </c>
      <c r="O14" s="7">
        <v>2500000</v>
      </c>
      <c r="P14" s="7">
        <v>1200</v>
      </c>
      <c r="Q14" s="6">
        <f t="shared" si="0"/>
        <v>511582297.81214333</v>
      </c>
      <c r="R14" s="8">
        <v>0.3</v>
      </c>
      <c r="S14" s="6">
        <f t="shared" si="4"/>
        <v>227399019.86105707</v>
      </c>
      <c r="T14" s="9">
        <f>(1+$D$28/100)^(COUNTA($B$3:B14)-1)</f>
        <v>2.8531167061100025</v>
      </c>
      <c r="U14" s="19">
        <f t="shared" si="5"/>
        <v>79701969.20934844</v>
      </c>
    </row>
    <row r="15" spans="2:21" x14ac:dyDescent="0.35">
      <c r="B15" s="4">
        <v>13</v>
      </c>
      <c r="C15" s="17">
        <v>7294365</v>
      </c>
      <c r="D15" s="17">
        <v>6000000</v>
      </c>
      <c r="E15" s="18">
        <v>1.9728090000000003</v>
      </c>
      <c r="F15" s="17">
        <v>1136455</v>
      </c>
      <c r="G15" s="17">
        <v>157910</v>
      </c>
      <c r="H15" s="17">
        <v>2740896</v>
      </c>
      <c r="I15" s="22">
        <v>0.85</v>
      </c>
      <c r="J15" s="5">
        <f t="shared" si="1"/>
        <v>323478.89787322975</v>
      </c>
      <c r="K15" s="5">
        <v>24</v>
      </c>
      <c r="L15" s="6">
        <f t="shared" si="2"/>
        <v>144000000</v>
      </c>
      <c r="M15" s="9">
        <f>(1+$D$26/100)^(COUNTA($B$3:B15)-1)</f>
        <v>1.2682417945625453</v>
      </c>
      <c r="N15" s="6">
        <f t="shared" si="3"/>
        <v>28678157.529162087</v>
      </c>
      <c r="O15" s="7">
        <v>0</v>
      </c>
      <c r="P15" s="7">
        <v>1200</v>
      </c>
      <c r="Q15" s="6">
        <f t="shared" si="0"/>
        <v>388174677.44787568</v>
      </c>
      <c r="R15" s="8">
        <v>0.3</v>
      </c>
      <c r="S15" s="6">
        <f t="shared" si="4"/>
        <v>150847563.9430995</v>
      </c>
      <c r="T15" s="9">
        <f>(1+$D$28/100)^(COUNTA($B$3:B15)-1)</f>
        <v>3.1384283767210026</v>
      </c>
      <c r="U15" s="19">
        <f t="shared" si="5"/>
        <v>48064682.648805089</v>
      </c>
    </row>
    <row r="16" spans="2:21" x14ac:dyDescent="0.35">
      <c r="B16" s="4">
        <v>14</v>
      </c>
      <c r="C16" s="17">
        <v>3015691</v>
      </c>
      <c r="D16" s="17">
        <v>3015691</v>
      </c>
      <c r="E16" s="18">
        <v>0.76504499999999998</v>
      </c>
      <c r="F16" s="20">
        <v>0</v>
      </c>
      <c r="G16" s="20">
        <v>0</v>
      </c>
      <c r="H16" s="17">
        <v>3015691</v>
      </c>
      <c r="I16" s="22">
        <v>0.85</v>
      </c>
      <c r="J16" s="5">
        <f t="shared" si="1"/>
        <v>63049.766840733362</v>
      </c>
      <c r="K16" s="5">
        <v>24</v>
      </c>
      <c r="L16" s="6">
        <f t="shared" si="2"/>
        <v>72376584</v>
      </c>
      <c r="M16" s="9">
        <f>(1+$D$26/100)^(COUNTA($B$3:B16)-1)</f>
        <v>1.2936066304537961</v>
      </c>
      <c r="N16" s="6">
        <f t="shared" si="3"/>
        <v>12093465.4062995</v>
      </c>
      <c r="O16" s="7">
        <v>0</v>
      </c>
      <c r="P16" s="7">
        <v>1200</v>
      </c>
      <c r="Q16" s="6">
        <f t="shared" si="0"/>
        <v>75659720.208880037</v>
      </c>
      <c r="R16" s="8">
        <v>0.3</v>
      </c>
      <c r="S16" s="6">
        <f t="shared" si="4"/>
        <v>-6167230.4381936248</v>
      </c>
      <c r="T16" s="9">
        <f>(1+$D$28/100)^(COUNTA($B$3:B16)-1)</f>
        <v>3.4522712143931029</v>
      </c>
      <c r="U16" s="19">
        <f t="shared" si="5"/>
        <v>-1786426.9795725774</v>
      </c>
    </row>
    <row r="17" spans="2:21" ht="15" thickBot="1" x14ac:dyDescent="0.4">
      <c r="B17" s="10" t="s">
        <v>2</v>
      </c>
      <c r="C17" s="11">
        <f>SUM(C3:C16)</f>
        <v>516060175</v>
      </c>
      <c r="D17" s="11">
        <f>SUM(D3:D16)</f>
        <v>80920312</v>
      </c>
      <c r="E17" s="12">
        <v>2.6405020000000001</v>
      </c>
      <c r="F17" s="13">
        <f t="shared" ref="F17:O17" si="6">SUM(F3:F16)</f>
        <v>462710059</v>
      </c>
      <c r="G17" s="13">
        <f t="shared" si="6"/>
        <v>17395432</v>
      </c>
      <c r="H17" s="13">
        <f t="shared" si="6"/>
        <v>17395432</v>
      </c>
      <c r="I17" s="13"/>
      <c r="J17" s="13">
        <f t="shared" si="6"/>
        <v>4847118.2520795297</v>
      </c>
      <c r="K17" s="13"/>
      <c r="L17" s="13">
        <f t="shared" si="6"/>
        <v>2277884328</v>
      </c>
      <c r="M17" s="13"/>
      <c r="N17" s="13">
        <f t="shared" si="6"/>
        <v>1771640586.397264</v>
      </c>
      <c r="O17" s="13">
        <f t="shared" si="6"/>
        <v>490000000</v>
      </c>
      <c r="P17" s="13">
        <v>1600</v>
      </c>
      <c r="Q17" s="15">
        <f>SUM(Q3:Q16)</f>
        <v>5816541902.4954367</v>
      </c>
      <c r="R17" s="14">
        <v>0.3</v>
      </c>
      <c r="S17" s="15">
        <f>SUM(S3:S16)</f>
        <v>893911891.66872025</v>
      </c>
      <c r="T17" s="15"/>
      <c r="U17" s="16">
        <f>SUM(U3:U16)</f>
        <v>380354772.40733683</v>
      </c>
    </row>
    <row r="23" spans="2:21" x14ac:dyDescent="0.35">
      <c r="G23" s="7"/>
      <c r="H23" s="7"/>
      <c r="I23" s="7"/>
    </row>
    <row r="25" spans="2:21" x14ac:dyDescent="0.35">
      <c r="B25" t="s">
        <v>23</v>
      </c>
      <c r="D25" s="22">
        <v>3.1</v>
      </c>
      <c r="E25" t="s">
        <v>24</v>
      </c>
    </row>
    <row r="26" spans="2:21" x14ac:dyDescent="0.35">
      <c r="B26" t="s">
        <v>21</v>
      </c>
      <c r="D26" s="22">
        <v>2</v>
      </c>
      <c r="E26" t="s">
        <v>22</v>
      </c>
    </row>
    <row r="28" spans="2:21" x14ac:dyDescent="0.35">
      <c r="B28" t="s">
        <v>25</v>
      </c>
      <c r="D28" s="7">
        <v>10</v>
      </c>
      <c r="E28" t="s">
        <v>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32"/>
  <sheetViews>
    <sheetView topLeftCell="A2" zoomScale="85" zoomScaleNormal="85" workbookViewId="0">
      <selection activeCell="M4" sqref="M4"/>
    </sheetView>
  </sheetViews>
  <sheetFormatPr defaultRowHeight="14.5" x14ac:dyDescent="0.35"/>
  <cols>
    <col min="2" max="2" width="7.36328125" bestFit="1" customWidth="1"/>
    <col min="3" max="3" width="11.08984375" bestFit="1" customWidth="1"/>
    <col min="4" max="4" width="10.08984375" bestFit="1" customWidth="1"/>
    <col min="5" max="5" width="9" bestFit="1" customWidth="1"/>
    <col min="6" max="6" width="11.08984375" bestFit="1" customWidth="1"/>
    <col min="7" max="9" width="11.08984375" customWidth="1"/>
    <col min="10" max="11" width="13" customWidth="1"/>
    <col min="12" max="12" width="12.6328125" bestFit="1" customWidth="1"/>
    <col min="13" max="13" width="12.6328125" customWidth="1"/>
    <col min="14" max="14" width="15" customWidth="1"/>
    <col min="15" max="15" width="13.6328125" customWidth="1"/>
    <col min="16" max="16" width="10.453125" customWidth="1"/>
    <col min="17" max="17" width="17.90625" customWidth="1"/>
    <col min="18" max="18" width="12" customWidth="1"/>
    <col min="19" max="19" width="15.6328125" customWidth="1"/>
    <col min="20" max="20" width="13.36328125" customWidth="1"/>
    <col min="21" max="21" width="16.36328125" customWidth="1"/>
    <col min="24" max="24" width="10" bestFit="1" customWidth="1"/>
  </cols>
  <sheetData>
    <row r="1" spans="2:21" ht="15" thickBot="1" x14ac:dyDescent="0.4"/>
    <row r="2" spans="2:21" ht="43.5" x14ac:dyDescent="0.35">
      <c r="B2" s="1" t="s">
        <v>1</v>
      </c>
      <c r="C2" s="2" t="s">
        <v>4</v>
      </c>
      <c r="D2" s="2" t="s">
        <v>0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19</v>
      </c>
      <c r="J2" s="2" t="s">
        <v>3</v>
      </c>
      <c r="K2" s="2" t="s">
        <v>20</v>
      </c>
      <c r="L2" s="2" t="s">
        <v>12</v>
      </c>
      <c r="M2" s="2" t="s">
        <v>21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5</v>
      </c>
      <c r="S2" s="2" t="s">
        <v>17</v>
      </c>
      <c r="T2" s="2" t="s">
        <v>26</v>
      </c>
      <c r="U2" s="3" t="s">
        <v>18</v>
      </c>
    </row>
    <row r="3" spans="2:21" x14ac:dyDescent="0.35">
      <c r="B3" s="4">
        <v>1</v>
      </c>
      <c r="C3" s="17">
        <v>21389313.5</v>
      </c>
      <c r="D3" s="17">
        <v>3931484</v>
      </c>
      <c r="E3" s="18">
        <v>2.4073319999999998</v>
      </c>
      <c r="F3" s="17">
        <v>37513839</v>
      </c>
      <c r="G3" s="17">
        <v>1333304</v>
      </c>
      <c r="H3" s="20">
        <v>0</v>
      </c>
      <c r="I3" s="22">
        <v>0.75</v>
      </c>
      <c r="J3" s="5">
        <f>D3*E3*I3/31.1035</f>
        <v>228215.16647695596</v>
      </c>
      <c r="K3" s="5">
        <v>41</v>
      </c>
      <c r="L3" s="6">
        <f>D3*K3</f>
        <v>161190844</v>
      </c>
      <c r="M3" s="9">
        <f>(1+$D$26/100)^(COUNTA($B$3:B3)-1)</f>
        <v>1</v>
      </c>
      <c r="N3" s="6">
        <f>C3*($D$25*M3)</f>
        <v>66306871.850000001</v>
      </c>
      <c r="O3" s="7">
        <v>250000000</v>
      </c>
      <c r="P3" s="7">
        <v>1200</v>
      </c>
      <c r="Q3" s="6">
        <f>J3*P3</f>
        <v>273858199.77234715</v>
      </c>
      <c r="R3" s="8">
        <v>0.3</v>
      </c>
      <c r="S3" s="6">
        <f>(Q3-O3-N3-L3)*(1-R3)</f>
        <v>-142547661.25435698</v>
      </c>
      <c r="T3" s="9">
        <f>(1+$D$28/100)^(COUNTA($B$3:B3)-1)</f>
        <v>1</v>
      </c>
      <c r="U3" s="19">
        <f>S3/T3</f>
        <v>-142547661.25435698</v>
      </c>
    </row>
    <row r="4" spans="2:21" x14ac:dyDescent="0.35">
      <c r="B4" s="4">
        <v>2</v>
      </c>
      <c r="C4" s="17">
        <v>31940682.75</v>
      </c>
      <c r="D4" s="17">
        <v>4000000</v>
      </c>
      <c r="E4" s="18">
        <v>2.6878630000000001</v>
      </c>
      <c r="F4" s="17">
        <v>37316485</v>
      </c>
      <c r="G4" s="17">
        <v>1271092</v>
      </c>
      <c r="H4" s="17">
        <v>16573</v>
      </c>
      <c r="I4" s="22">
        <v>0.85</v>
      </c>
      <c r="J4" s="5">
        <f t="shared" ref="J4:J22" si="0">D4*E4*I4/31.1035</f>
        <v>293816.90806500876</v>
      </c>
      <c r="K4" s="5">
        <v>38</v>
      </c>
      <c r="L4" s="6">
        <f>D4*K4</f>
        <v>152000000</v>
      </c>
      <c r="M4" s="9">
        <f>(1+$D$26/100)^(COUNTA($B$3:B4)-1)</f>
        <v>1.02</v>
      </c>
      <c r="N4" s="6">
        <f t="shared" ref="N4:N22" si="1">C4*($D$25*M4)</f>
        <v>100996438.85550001</v>
      </c>
      <c r="O4" s="7">
        <v>20000000</v>
      </c>
      <c r="P4" s="7">
        <v>1200</v>
      </c>
      <c r="Q4" s="6">
        <f t="shared" ref="Q4:Q22" si="2">J4*P4</f>
        <v>352580289.67801052</v>
      </c>
      <c r="R4" s="8">
        <v>0.3</v>
      </c>
      <c r="S4" s="6">
        <f t="shared" ref="S4:S22" si="3">(Q4-O4-N4-L4)*(1-R4)</f>
        <v>55708695.575757354</v>
      </c>
      <c r="T4" s="9">
        <f>(1+$D$28/100)^(COUNTA($B$3:B4)-1)</f>
        <v>1.1000000000000001</v>
      </c>
      <c r="U4" s="19">
        <f t="shared" ref="U4:U22" si="4">S4/T4</f>
        <v>50644268.705233954</v>
      </c>
    </row>
    <row r="5" spans="2:21" x14ac:dyDescent="0.35">
      <c r="B5" s="4">
        <v>3</v>
      </c>
      <c r="C5" s="17">
        <v>42008722</v>
      </c>
      <c r="D5" s="17">
        <v>4000000</v>
      </c>
      <c r="E5" s="18">
        <v>2.8390770000000001</v>
      </c>
      <c r="F5" s="17">
        <v>36878792</v>
      </c>
      <c r="G5" s="17">
        <v>1129930</v>
      </c>
      <c r="H5" s="17">
        <v>5296</v>
      </c>
      <c r="I5" s="22">
        <v>0.89</v>
      </c>
      <c r="J5" s="5">
        <f t="shared" si="0"/>
        <v>324951.0222322247</v>
      </c>
      <c r="K5" s="5">
        <v>35</v>
      </c>
      <c r="L5" s="6">
        <f t="shared" ref="L5:L20" si="5">D5*K5</f>
        <v>140000000</v>
      </c>
      <c r="M5" s="9">
        <f>(1+$D$26/100)^(COUNTA($B$3:B5)-1)</f>
        <v>1.0404</v>
      </c>
      <c r="N5" s="6">
        <f t="shared" si="1"/>
        <v>135488210.54328001</v>
      </c>
      <c r="O5" s="7">
        <v>20000000</v>
      </c>
      <c r="P5" s="7">
        <v>1200</v>
      </c>
      <c r="Q5" s="6">
        <f t="shared" si="2"/>
        <v>389941226.67866963</v>
      </c>
      <c r="R5" s="8">
        <v>0.3</v>
      </c>
      <c r="S5" s="6">
        <f t="shared" si="3"/>
        <v>66117111.294772737</v>
      </c>
      <c r="T5" s="9">
        <f>(1+$D$28/100)^(COUNTA($B$3:B5)-1)</f>
        <v>1.2100000000000002</v>
      </c>
      <c r="U5" s="19">
        <f t="shared" si="4"/>
        <v>54642240.739481591</v>
      </c>
    </row>
    <row r="6" spans="2:21" x14ac:dyDescent="0.35">
      <c r="B6" s="4">
        <v>4</v>
      </c>
      <c r="C6" s="17">
        <v>42018510</v>
      </c>
      <c r="D6" s="17">
        <v>4000000</v>
      </c>
      <c r="E6" s="18">
        <v>2.7872560000000002</v>
      </c>
      <c r="F6" s="17">
        <v>37031690</v>
      </c>
      <c r="G6" s="17">
        <v>986820</v>
      </c>
      <c r="H6" s="17">
        <v>5337</v>
      </c>
      <c r="I6" s="22">
        <v>0.89</v>
      </c>
      <c r="J6" s="5">
        <f t="shared" si="0"/>
        <v>319019.7681932901</v>
      </c>
      <c r="K6" s="5">
        <v>32</v>
      </c>
      <c r="L6" s="6">
        <f t="shared" si="5"/>
        <v>128000000</v>
      </c>
      <c r="M6" s="9">
        <f>(1+$D$26/100)^(COUNTA($B$3:B6)-1)</f>
        <v>1.0612079999999999</v>
      </c>
      <c r="N6" s="6">
        <f t="shared" si="1"/>
        <v>138230174.77624798</v>
      </c>
      <c r="O6" s="7">
        <v>15000000</v>
      </c>
      <c r="P6" s="7">
        <v>1200</v>
      </c>
      <c r="Q6" s="6">
        <f t="shared" si="2"/>
        <v>382823721.8319481</v>
      </c>
      <c r="R6" s="8">
        <v>0.3</v>
      </c>
      <c r="S6" s="6">
        <f t="shared" si="3"/>
        <v>71115482.938990086</v>
      </c>
      <c r="T6" s="9">
        <f>(1+$D$28/100)^(COUNTA($B$3:B6)-1)</f>
        <v>1.3310000000000004</v>
      </c>
      <c r="U6" s="19">
        <f t="shared" si="4"/>
        <v>53430114.905326873</v>
      </c>
    </row>
    <row r="7" spans="2:21" x14ac:dyDescent="0.35">
      <c r="B7" s="4">
        <v>5</v>
      </c>
      <c r="C7" s="17">
        <v>42831078</v>
      </c>
      <c r="D7" s="17">
        <v>4000000</v>
      </c>
      <c r="E7" s="18">
        <v>2.8089550000000001</v>
      </c>
      <c r="F7" s="17">
        <v>37589481</v>
      </c>
      <c r="G7" s="17">
        <v>1241597</v>
      </c>
      <c r="H7" s="20">
        <v>829</v>
      </c>
      <c r="I7" s="22">
        <v>0.89</v>
      </c>
      <c r="J7" s="5">
        <f t="shared" si="0"/>
        <v>321503.36135804653</v>
      </c>
      <c r="K7" s="5">
        <v>28</v>
      </c>
      <c r="L7" s="6">
        <f t="shared" si="5"/>
        <v>112000000</v>
      </c>
      <c r="M7" s="9">
        <f>(1+$D$26/100)^(COUNTA($B$3:B7)-1)</f>
        <v>1.08243216</v>
      </c>
      <c r="N7" s="6">
        <f t="shared" si="1"/>
        <v>143721382.45147228</v>
      </c>
      <c r="O7" s="7">
        <v>15000000</v>
      </c>
      <c r="P7" s="7">
        <v>1200</v>
      </c>
      <c r="Q7" s="6">
        <f t="shared" si="2"/>
        <v>385804033.62965584</v>
      </c>
      <c r="R7" s="8">
        <v>0.3</v>
      </c>
      <c r="S7" s="6">
        <f t="shared" si="3"/>
        <v>80557855.824728489</v>
      </c>
      <c r="T7" s="9">
        <f>(1+$D$28/100)^(COUNTA($B$3:B7)-1)</f>
        <v>1.4641000000000004</v>
      </c>
      <c r="U7" s="19">
        <f t="shared" si="4"/>
        <v>55022099.463648975</v>
      </c>
    </row>
    <row r="8" spans="2:21" x14ac:dyDescent="0.35">
      <c r="B8" s="4">
        <v>6</v>
      </c>
      <c r="C8" s="17">
        <v>24079487</v>
      </c>
      <c r="D8" s="17">
        <v>4000000</v>
      </c>
      <c r="E8" s="18">
        <v>3.0307430000000002</v>
      </c>
      <c r="F8" s="17">
        <v>19280242</v>
      </c>
      <c r="G8" s="17">
        <v>799245</v>
      </c>
      <c r="H8" s="17">
        <v>9494</v>
      </c>
      <c r="I8" s="22">
        <v>0.89</v>
      </c>
      <c r="J8" s="5">
        <f t="shared" si="0"/>
        <v>346888.45564004051</v>
      </c>
      <c r="K8" s="5">
        <v>28</v>
      </c>
      <c r="L8" s="6">
        <f>D8*K8</f>
        <v>112000000</v>
      </c>
      <c r="M8" s="9">
        <f>(1+$D$26/100)^(COUNTA($B$3:B8)-1)</f>
        <v>1.1040808032</v>
      </c>
      <c r="N8" s="6">
        <f t="shared" si="1"/>
        <v>82415667.977572277</v>
      </c>
      <c r="O8" s="7">
        <v>10000000</v>
      </c>
      <c r="P8" s="7">
        <v>1200</v>
      </c>
      <c r="Q8" s="6">
        <f t="shared" si="2"/>
        <v>416266146.76804864</v>
      </c>
      <c r="R8" s="8">
        <v>0.3</v>
      </c>
      <c r="S8" s="6">
        <f t="shared" si="3"/>
        <v>148295335.15333346</v>
      </c>
      <c r="T8" s="9">
        <f>(1+$D$28/100)^(COUNTA($B$3:B8)-1)</f>
        <v>1.6105100000000006</v>
      </c>
      <c r="U8" s="19">
        <f t="shared" si="4"/>
        <v>92079735.706908628</v>
      </c>
    </row>
    <row r="9" spans="2:21" x14ac:dyDescent="0.35">
      <c r="B9" s="4">
        <v>7</v>
      </c>
      <c r="C9" s="17">
        <v>24003532</v>
      </c>
      <c r="D9" s="17">
        <v>4000000</v>
      </c>
      <c r="E9" s="18">
        <v>2.8957079999999999</v>
      </c>
      <c r="F9" s="17">
        <v>19499704</v>
      </c>
      <c r="G9" s="17">
        <v>503829</v>
      </c>
      <c r="H9" s="17">
        <v>37014</v>
      </c>
      <c r="I9" s="22">
        <v>0.89</v>
      </c>
      <c r="J9" s="5">
        <f t="shared" si="0"/>
        <v>331432.81238445838</v>
      </c>
      <c r="K9" s="5">
        <v>28</v>
      </c>
      <c r="L9" s="6">
        <f t="shared" si="5"/>
        <v>112000000</v>
      </c>
      <c r="M9" s="9">
        <f>(1+$D$26/100)^(COUNTA($B$3:B9)-1)</f>
        <v>1.1261624192640001</v>
      </c>
      <c r="N9" s="6">
        <f t="shared" si="1"/>
        <v>83798814.570802614</v>
      </c>
      <c r="O9" s="7">
        <v>10000000</v>
      </c>
      <c r="P9" s="7">
        <v>1200</v>
      </c>
      <c r="Q9" s="6">
        <f t="shared" si="2"/>
        <v>397719374.86135006</v>
      </c>
      <c r="R9" s="8">
        <v>0.3</v>
      </c>
      <c r="S9" s="6">
        <f t="shared" si="3"/>
        <v>134344392.20338321</v>
      </c>
      <c r="T9" s="9">
        <f>(1+$D$28/100)^(COUNTA($B$3:B9)-1)</f>
        <v>1.7715610000000008</v>
      </c>
      <c r="U9" s="19">
        <f t="shared" si="4"/>
        <v>75833907.047729746</v>
      </c>
    </row>
    <row r="10" spans="2:21" x14ac:dyDescent="0.35">
      <c r="B10" s="4">
        <v>8</v>
      </c>
      <c r="C10" s="17">
        <v>24235461</v>
      </c>
      <c r="D10" s="17">
        <v>4000000</v>
      </c>
      <c r="E10" s="18">
        <v>2.8574060000000001</v>
      </c>
      <c r="F10" s="17">
        <v>19207201</v>
      </c>
      <c r="G10" s="17">
        <v>1028259</v>
      </c>
      <c r="H10" s="17">
        <v>7130</v>
      </c>
      <c r="I10" s="22">
        <v>0.89</v>
      </c>
      <c r="J10" s="5">
        <f t="shared" si="0"/>
        <v>327048.89674795436</v>
      </c>
      <c r="K10" s="5">
        <v>28</v>
      </c>
      <c r="L10" s="6">
        <f t="shared" si="5"/>
        <v>112000000</v>
      </c>
      <c r="M10" s="9">
        <f>(1+$D$26/100)^(COUNTA($B$3:B10)-1)</f>
        <v>1.1486856676492798</v>
      </c>
      <c r="N10" s="6">
        <f t="shared" si="1"/>
        <v>86300672.768676564</v>
      </c>
      <c r="O10" s="7">
        <v>2500000</v>
      </c>
      <c r="P10" s="7">
        <v>1200</v>
      </c>
      <c r="Q10" s="6">
        <f t="shared" si="2"/>
        <v>392458676.09754527</v>
      </c>
      <c r="R10" s="8">
        <v>0.3</v>
      </c>
      <c r="S10" s="6">
        <f t="shared" si="3"/>
        <v>134160602.33020808</v>
      </c>
      <c r="T10" s="9">
        <f>(1+$D$28/100)^(COUNTA($B$3:B10)-1)</f>
        <v>1.9487171000000012</v>
      </c>
      <c r="U10" s="19">
        <f t="shared" si="4"/>
        <v>68845602.232467711</v>
      </c>
    </row>
    <row r="11" spans="2:21" x14ac:dyDescent="0.35">
      <c r="B11" s="4">
        <v>9</v>
      </c>
      <c r="C11" s="17">
        <v>24992535</v>
      </c>
      <c r="D11" s="17">
        <v>4000000</v>
      </c>
      <c r="E11" s="18">
        <v>1.940204</v>
      </c>
      <c r="F11" s="17">
        <v>19453785</v>
      </c>
      <c r="G11" s="17">
        <v>1538750</v>
      </c>
      <c r="H11" s="17">
        <v>30108</v>
      </c>
      <c r="I11" s="22">
        <v>0.89</v>
      </c>
      <c r="J11" s="5">
        <f t="shared" si="0"/>
        <v>222069.09961901396</v>
      </c>
      <c r="K11" s="5">
        <v>28</v>
      </c>
      <c r="L11" s="6">
        <f t="shared" si="5"/>
        <v>112000000</v>
      </c>
      <c r="M11" s="9">
        <f>(1+$D$26/100)^(COUNTA($B$3:B11)-1)</f>
        <v>1.1716593810022655</v>
      </c>
      <c r="N11" s="6">
        <f t="shared" si="1"/>
        <v>90776488.072110116</v>
      </c>
      <c r="O11" s="7">
        <v>2500000</v>
      </c>
      <c r="P11" s="7">
        <v>1200</v>
      </c>
      <c r="Q11" s="6">
        <f t="shared" si="2"/>
        <v>266482919.54281676</v>
      </c>
      <c r="R11" s="8">
        <v>0.3</v>
      </c>
      <c r="S11" s="6">
        <f t="shared" si="3"/>
        <v>42844502.029494643</v>
      </c>
      <c r="T11" s="9">
        <f>(1+$D$28/100)^(COUNTA($B$3:B11)-1)</f>
        <v>2.1435888100000011</v>
      </c>
      <c r="U11" s="19">
        <f t="shared" si="4"/>
        <v>19987276.398170143</v>
      </c>
    </row>
    <row r="12" spans="2:21" x14ac:dyDescent="0.35">
      <c r="B12" s="4">
        <v>10</v>
      </c>
      <c r="C12" s="17">
        <v>24001203</v>
      </c>
      <c r="D12" s="17">
        <v>4000000</v>
      </c>
      <c r="E12" s="18">
        <v>2.4851740000000002</v>
      </c>
      <c r="F12" s="17">
        <v>19046188</v>
      </c>
      <c r="G12" s="17">
        <v>955015</v>
      </c>
      <c r="H12" s="17">
        <v>52811</v>
      </c>
      <c r="I12" s="22">
        <v>0.89</v>
      </c>
      <c r="J12" s="5">
        <f t="shared" si="0"/>
        <v>284444.49788608996</v>
      </c>
      <c r="K12" s="5">
        <v>28</v>
      </c>
      <c r="L12" s="6">
        <f t="shared" si="5"/>
        <v>112000000</v>
      </c>
      <c r="M12" s="9">
        <f>(1+$D$26/100)^(COUNTA($B$3:B12)-1)</f>
        <v>1.1950925686223108</v>
      </c>
      <c r="N12" s="6">
        <f t="shared" si="1"/>
        <v>88919343.964216098</v>
      </c>
      <c r="O12" s="7">
        <v>2500000</v>
      </c>
      <c r="P12" s="7">
        <v>1200</v>
      </c>
      <c r="Q12" s="6">
        <f t="shared" si="2"/>
        <v>341333397.46330798</v>
      </c>
      <c r="R12" s="8">
        <v>0.3</v>
      </c>
      <c r="S12" s="6">
        <f t="shared" si="3"/>
        <v>96539837.449364305</v>
      </c>
      <c r="T12" s="9">
        <f>(1+$D$28/100)^(COUNTA($B$3:B12)-1)</f>
        <v>2.3579476910000015</v>
      </c>
      <c r="U12" s="19">
        <f t="shared" si="4"/>
        <v>40942315.140342206</v>
      </c>
    </row>
    <row r="13" spans="2:21" x14ac:dyDescent="0.35">
      <c r="B13" s="4">
        <v>11</v>
      </c>
      <c r="C13" s="17">
        <v>31890599</v>
      </c>
      <c r="D13" s="17">
        <v>4100000</v>
      </c>
      <c r="E13" s="18">
        <v>2.1405189999999998</v>
      </c>
      <c r="F13" s="17">
        <v>26852693</v>
      </c>
      <c r="G13" s="17">
        <v>937906</v>
      </c>
      <c r="H13" s="17">
        <v>938482</v>
      </c>
      <c r="I13" s="22">
        <v>0.89</v>
      </c>
      <c r="J13" s="5">
        <f t="shared" si="0"/>
        <v>251121.37961965689</v>
      </c>
      <c r="K13" s="5">
        <v>28</v>
      </c>
      <c r="L13" s="6">
        <f t="shared" si="5"/>
        <v>114800000</v>
      </c>
      <c r="M13" s="9">
        <f>(1+$D$26/100)^(COUNTA($B$3:B13)-1)</f>
        <v>1.2189944199947571</v>
      </c>
      <c r="N13" s="6">
        <f t="shared" si="1"/>
        <v>120510832.91700017</v>
      </c>
      <c r="O13" s="7">
        <v>2500000</v>
      </c>
      <c r="P13" s="7">
        <v>1200</v>
      </c>
      <c r="Q13" s="6">
        <f t="shared" si="2"/>
        <v>301345655.54358828</v>
      </c>
      <c r="R13" s="8">
        <v>0.3</v>
      </c>
      <c r="S13" s="6">
        <f t="shared" si="3"/>
        <v>44474375.83861167</v>
      </c>
      <c r="T13" s="9">
        <f>(1+$D$28/100)^(COUNTA($B$3:B13)-1)</f>
        <v>2.5937424601000019</v>
      </c>
      <c r="U13" s="19">
        <f t="shared" si="4"/>
        <v>17146797.156143621</v>
      </c>
    </row>
    <row r="14" spans="2:21" x14ac:dyDescent="0.35">
      <c r="B14" s="4">
        <v>12</v>
      </c>
      <c r="C14" s="17">
        <v>31965135</v>
      </c>
      <c r="D14" s="17">
        <v>4100000</v>
      </c>
      <c r="E14" s="18">
        <v>0.75729099999999994</v>
      </c>
      <c r="F14" s="17">
        <v>27495383</v>
      </c>
      <c r="G14" s="17">
        <v>369752</v>
      </c>
      <c r="H14" s="17">
        <v>2978757</v>
      </c>
      <c r="I14" s="22">
        <v>0.89</v>
      </c>
      <c r="J14" s="5">
        <f t="shared" si="0"/>
        <v>88843.855482501953</v>
      </c>
      <c r="K14" s="5">
        <v>28</v>
      </c>
      <c r="L14" s="6">
        <f t="shared" si="5"/>
        <v>114800000</v>
      </c>
      <c r="M14" s="9">
        <f>(1+$D$26/100)^(COUNTA($B$3:B14)-1)</f>
        <v>1.243374308394652</v>
      </c>
      <c r="N14" s="6">
        <f t="shared" si="1"/>
        <v>123208345.63243672</v>
      </c>
      <c r="O14" s="7">
        <v>2500000</v>
      </c>
      <c r="P14" s="7">
        <v>1200</v>
      </c>
      <c r="Q14" s="6">
        <f t="shared" si="2"/>
        <v>106612626.57900235</v>
      </c>
      <c r="R14" s="8">
        <v>0.3</v>
      </c>
      <c r="S14" s="6">
        <f t="shared" si="3"/>
        <v>-93727003.337404057</v>
      </c>
      <c r="T14" s="9">
        <f>(1+$D$28/100)^(COUNTA($B$3:B14)-1)</f>
        <v>2.8531167061100025</v>
      </c>
      <c r="U14" s="19">
        <f t="shared" si="4"/>
        <v>-32850742.886432208</v>
      </c>
    </row>
    <row r="15" spans="2:21" x14ac:dyDescent="0.35">
      <c r="B15" s="4">
        <v>13</v>
      </c>
      <c r="C15" s="17">
        <v>31995531</v>
      </c>
      <c r="D15" s="17">
        <v>4100000</v>
      </c>
      <c r="E15" s="18">
        <v>0.90644999999999998</v>
      </c>
      <c r="F15" s="17">
        <v>27097175</v>
      </c>
      <c r="G15" s="17">
        <v>798356</v>
      </c>
      <c r="H15" s="17">
        <v>3000005</v>
      </c>
      <c r="I15" s="22">
        <v>0.89</v>
      </c>
      <c r="J15" s="5">
        <f t="shared" si="0"/>
        <v>106342.88906393173</v>
      </c>
      <c r="K15" s="5">
        <v>28</v>
      </c>
      <c r="L15" s="6">
        <f t="shared" si="5"/>
        <v>114800000</v>
      </c>
      <c r="M15" s="9">
        <f>(1+$D$26/100)^(COUNTA($B$3:B15)-1)</f>
        <v>1.2682417945625453</v>
      </c>
      <c r="N15" s="6">
        <f t="shared" si="1"/>
        <v>125792015.9256068</v>
      </c>
      <c r="O15" s="7">
        <v>2500000</v>
      </c>
      <c r="P15" s="7">
        <v>1200</v>
      </c>
      <c r="Q15" s="6">
        <f t="shared" si="2"/>
        <v>127611466.87671807</v>
      </c>
      <c r="R15" s="8">
        <v>0.3</v>
      </c>
      <c r="S15" s="6">
        <f t="shared" si="3"/>
        <v>-80836384.334222108</v>
      </c>
      <c r="T15" s="9">
        <f>(1+$D$28/100)^(COUNTA($B$3:B15)-1)</f>
        <v>3.1384283767210026</v>
      </c>
      <c r="U15" s="19">
        <f t="shared" si="4"/>
        <v>-25756963.241161846</v>
      </c>
    </row>
    <row r="16" spans="2:21" x14ac:dyDescent="0.35">
      <c r="B16" s="4">
        <v>14</v>
      </c>
      <c r="C16" s="17">
        <v>31894694</v>
      </c>
      <c r="D16" s="17">
        <v>4100000</v>
      </c>
      <c r="E16" s="18">
        <v>0.8544750000000001</v>
      </c>
      <c r="F16" s="17">
        <v>26892923</v>
      </c>
      <c r="G16" s="17">
        <v>901771</v>
      </c>
      <c r="H16" s="17">
        <v>3142775</v>
      </c>
      <c r="I16" s="22">
        <v>0.89</v>
      </c>
      <c r="J16" s="5">
        <f t="shared" si="0"/>
        <v>100245.28670406868</v>
      </c>
      <c r="K16" s="5">
        <v>28</v>
      </c>
      <c r="L16" s="6">
        <f t="shared" si="5"/>
        <v>114800000</v>
      </c>
      <c r="M16" s="9">
        <f>(1+$D$26/100)^(COUNTA($B$3:B16)-1)</f>
        <v>1.2936066304537961</v>
      </c>
      <c r="N16" s="6">
        <f t="shared" si="1"/>
        <v>127903481.6675542</v>
      </c>
      <c r="O16" s="7">
        <v>1500000</v>
      </c>
      <c r="P16" s="7">
        <v>1200</v>
      </c>
      <c r="Q16" s="6">
        <f t="shared" si="2"/>
        <v>120294344.04488242</v>
      </c>
      <c r="R16" s="8">
        <v>0.3</v>
      </c>
      <c r="S16" s="6">
        <f t="shared" si="3"/>
        <v>-86736396.335870236</v>
      </c>
      <c r="T16" s="9">
        <f>(1+$D$28/100)^(COUNTA($B$3:B16)-1)</f>
        <v>3.4522712143931029</v>
      </c>
      <c r="U16" s="19">
        <f t="shared" si="4"/>
        <v>-25124444.445225369</v>
      </c>
    </row>
    <row r="17" spans="2:21" x14ac:dyDescent="0.35">
      <c r="B17" s="4">
        <v>15</v>
      </c>
      <c r="C17" s="17">
        <v>32000000</v>
      </c>
      <c r="D17" s="17">
        <v>4094106</v>
      </c>
      <c r="E17" s="18">
        <v>0.57823399999999991</v>
      </c>
      <c r="F17" s="17">
        <v>26961222</v>
      </c>
      <c r="G17" s="17">
        <v>944671</v>
      </c>
      <c r="H17" s="17">
        <v>2714466</v>
      </c>
      <c r="I17" s="22">
        <v>0.89</v>
      </c>
      <c r="J17" s="5">
        <f t="shared" si="0"/>
        <v>67739.728552592467</v>
      </c>
      <c r="K17" s="5">
        <v>28</v>
      </c>
      <c r="L17" s="6">
        <f t="shared" si="5"/>
        <v>114634968</v>
      </c>
      <c r="M17" s="9">
        <f>(1+$D$26/100)^(COUNTA($B$3:B17)-1)</f>
        <v>1.3194787630628722</v>
      </c>
      <c r="N17" s="6">
        <f t="shared" si="1"/>
        <v>130892293.29583691</v>
      </c>
      <c r="O17" s="7">
        <v>1000000</v>
      </c>
      <c r="P17" s="7">
        <v>1200</v>
      </c>
      <c r="Q17" s="6">
        <f t="shared" si="2"/>
        <v>81287674.263110965</v>
      </c>
      <c r="R17" s="8">
        <v>0.3</v>
      </c>
      <c r="S17" s="6">
        <f t="shared" si="3"/>
        <v>-115667710.92290814</v>
      </c>
      <c r="T17" s="9">
        <f>(1+$D$28/100)^(COUNTA($B$3:B17)-1)</f>
        <v>3.7974983358324139</v>
      </c>
      <c r="U17" s="19">
        <f t="shared" si="4"/>
        <v>-30458923.400042441</v>
      </c>
    </row>
    <row r="18" spans="2:21" x14ac:dyDescent="0.35">
      <c r="B18" s="4">
        <v>16</v>
      </c>
      <c r="C18" s="17">
        <v>31683213</v>
      </c>
      <c r="D18" s="17">
        <v>4100000</v>
      </c>
      <c r="E18" s="18">
        <v>1.4258329999999999</v>
      </c>
      <c r="F18" s="17">
        <v>26566741</v>
      </c>
      <c r="G18" s="17">
        <v>1016472</v>
      </c>
      <c r="H18" s="17">
        <v>560799</v>
      </c>
      <c r="I18" s="22">
        <v>0.89</v>
      </c>
      <c r="J18" s="5">
        <f t="shared" si="0"/>
        <v>167275.8569614352</v>
      </c>
      <c r="K18" s="5">
        <v>28</v>
      </c>
      <c r="L18" s="6">
        <f t="shared" si="5"/>
        <v>114800000</v>
      </c>
      <c r="M18" s="9">
        <f>(1+$D$26/100)^(COUNTA($B$3:B18)-1)</f>
        <v>1.3458683383241292</v>
      </c>
      <c r="N18" s="6">
        <f t="shared" si="1"/>
        <v>132188443.02254629</v>
      </c>
      <c r="O18" s="7">
        <v>500000</v>
      </c>
      <c r="P18" s="7">
        <v>1200</v>
      </c>
      <c r="Q18" s="6">
        <f t="shared" si="2"/>
        <v>200731028.35372224</v>
      </c>
      <c r="R18" s="8">
        <v>0.3</v>
      </c>
      <c r="S18" s="6">
        <f t="shared" si="3"/>
        <v>-32730190.268176831</v>
      </c>
      <c r="T18" s="9">
        <f>(1+$D$28/100)^(COUNTA($B$3:B18)-1)</f>
        <v>4.1772481694156554</v>
      </c>
      <c r="U18" s="19">
        <f t="shared" si="4"/>
        <v>-7835347.3245414998</v>
      </c>
    </row>
    <row r="19" spans="2:21" x14ac:dyDescent="0.35">
      <c r="B19" s="4">
        <v>17</v>
      </c>
      <c r="C19" s="17">
        <v>17146942</v>
      </c>
      <c r="D19" s="17">
        <v>4100000</v>
      </c>
      <c r="E19" s="18">
        <v>3.3050169999999999</v>
      </c>
      <c r="F19" s="17">
        <v>12549349</v>
      </c>
      <c r="G19" s="17">
        <v>497593</v>
      </c>
      <c r="H19" s="17">
        <v>1946</v>
      </c>
      <c r="I19" s="22">
        <v>0.89</v>
      </c>
      <c r="J19" s="5">
        <f t="shared" si="0"/>
        <v>387737.94052116323</v>
      </c>
      <c r="K19" s="5">
        <v>28</v>
      </c>
      <c r="L19" s="6">
        <f t="shared" si="5"/>
        <v>114800000</v>
      </c>
      <c r="M19" s="9">
        <f>(1+$D$26/100)^(COUNTA($B$3:B19)-1)</f>
        <v>1.372785705090612</v>
      </c>
      <c r="N19" s="6">
        <f t="shared" si="1"/>
        <v>72971138.277215272</v>
      </c>
      <c r="O19" s="7">
        <v>0</v>
      </c>
      <c r="P19" s="7">
        <v>1200</v>
      </c>
      <c r="Q19" s="6">
        <f t="shared" si="2"/>
        <v>465285528.62539589</v>
      </c>
      <c r="R19" s="8">
        <v>0.3</v>
      </c>
      <c r="S19" s="6">
        <f t="shared" si="3"/>
        <v>194260073.24372643</v>
      </c>
      <c r="T19" s="9">
        <f>(1+$D$28/100)^(COUNTA($B$3:B19)-1)</f>
        <v>4.5949729863572211</v>
      </c>
      <c r="U19" s="19">
        <f t="shared" si="4"/>
        <v>42276651.85856314</v>
      </c>
    </row>
    <row r="20" spans="2:21" x14ac:dyDescent="0.35">
      <c r="B20" s="4">
        <v>18</v>
      </c>
      <c r="C20" s="17">
        <v>8691511</v>
      </c>
      <c r="D20" s="17">
        <v>4100000</v>
      </c>
      <c r="E20" s="18">
        <v>3.0303960000000001</v>
      </c>
      <c r="F20" s="17">
        <v>3825149</v>
      </c>
      <c r="G20" s="17">
        <v>766362</v>
      </c>
      <c r="H20" s="17">
        <v>3040</v>
      </c>
      <c r="I20" s="22">
        <v>0.89</v>
      </c>
      <c r="J20" s="5">
        <f t="shared" si="0"/>
        <v>355519.95768964908</v>
      </c>
      <c r="K20" s="5">
        <v>28</v>
      </c>
      <c r="L20" s="6">
        <f t="shared" si="5"/>
        <v>114800000</v>
      </c>
      <c r="M20" s="9">
        <f>(1+$D$26/100)^(COUNTA($B$3:B20)-1)</f>
        <v>1.4002414191924244</v>
      </c>
      <c r="N20" s="6">
        <f t="shared" si="1"/>
        <v>37727662.46245636</v>
      </c>
      <c r="O20" s="7">
        <v>0</v>
      </c>
      <c r="P20" s="7">
        <v>1200</v>
      </c>
      <c r="Q20" s="6">
        <f t="shared" si="2"/>
        <v>426623949.22757888</v>
      </c>
      <c r="R20" s="8">
        <v>0.3</v>
      </c>
      <c r="S20" s="6">
        <f t="shared" si="3"/>
        <v>191867400.73558575</v>
      </c>
      <c r="T20" s="9">
        <f>(1+$D$28/100)^(COUNTA($B$3:B20)-1)</f>
        <v>5.0544702849929433</v>
      </c>
      <c r="U20" s="19">
        <f t="shared" si="4"/>
        <v>37959942.371261485</v>
      </c>
    </row>
    <row r="21" spans="2:21" x14ac:dyDescent="0.35">
      <c r="B21" s="4">
        <v>19</v>
      </c>
      <c r="C21" s="17">
        <v>6115528</v>
      </c>
      <c r="D21" s="17">
        <v>4100000</v>
      </c>
      <c r="E21" s="18">
        <v>2.8027690000000001</v>
      </c>
      <c r="F21" s="17">
        <v>1646923</v>
      </c>
      <c r="G21" s="17">
        <v>368605</v>
      </c>
      <c r="H21" s="17">
        <v>33637</v>
      </c>
      <c r="I21" s="22">
        <v>0.89</v>
      </c>
      <c r="J21" s="5">
        <f t="shared" si="0"/>
        <v>328815.21632613696</v>
      </c>
      <c r="K21" s="5">
        <v>28</v>
      </c>
      <c r="L21" s="6">
        <f>D21*K21</f>
        <v>114800000</v>
      </c>
      <c r="M21" s="9">
        <f>(1+$D$26/100)^(COUNTA($B$3:B21)-1)</f>
        <v>1.4282462475762727</v>
      </c>
      <c r="N21" s="6">
        <f t="shared" si="1"/>
        <v>27076887.745637648</v>
      </c>
      <c r="O21" s="7">
        <v>0</v>
      </c>
      <c r="P21" s="7">
        <v>1200</v>
      </c>
      <c r="Q21" s="6">
        <f t="shared" si="2"/>
        <v>394578259.59136432</v>
      </c>
      <c r="R21" s="8">
        <v>0.3</v>
      </c>
      <c r="S21" s="6">
        <f t="shared" si="3"/>
        <v>176890960.29200867</v>
      </c>
      <c r="T21" s="9">
        <f>(1+$D$28/100)^(COUNTA($B$3:B21)-1)</f>
        <v>5.5599173134922379</v>
      </c>
      <c r="U21" s="19">
        <f t="shared" si="4"/>
        <v>31815394.063999441</v>
      </c>
    </row>
    <row r="22" spans="2:21" x14ac:dyDescent="0.35">
      <c r="B22" s="4">
        <v>20</v>
      </c>
      <c r="C22" s="17">
        <v>4099817</v>
      </c>
      <c r="D22" s="17">
        <v>4094721</v>
      </c>
      <c r="E22" s="18">
        <v>0.39942</v>
      </c>
      <c r="F22" s="17">
        <v>5096</v>
      </c>
      <c r="G22" s="17">
        <v>0</v>
      </c>
      <c r="H22" s="17">
        <v>3850830</v>
      </c>
      <c r="I22" s="22">
        <v>0.89</v>
      </c>
      <c r="J22" s="5">
        <f t="shared" si="0"/>
        <v>46798.816243181638</v>
      </c>
      <c r="K22" s="5">
        <v>28</v>
      </c>
      <c r="L22" s="6">
        <f>D22*K22</f>
        <v>114652188</v>
      </c>
      <c r="M22" s="9">
        <f>(1+$D$26/100)^(COUNTA($B$3:B22)-1)</f>
        <v>1.4568111725277981</v>
      </c>
      <c r="N22" s="6">
        <f t="shared" si="1"/>
        <v>18515243.55385014</v>
      </c>
      <c r="O22" s="7">
        <v>0</v>
      </c>
      <c r="P22" s="7">
        <v>1200</v>
      </c>
      <c r="Q22" s="6">
        <f t="shared" si="2"/>
        <v>56158579.491817966</v>
      </c>
      <c r="R22" s="8">
        <v>0.3</v>
      </c>
      <c r="S22" s="6">
        <f t="shared" si="3"/>
        <v>-53906196.443422519</v>
      </c>
      <c r="T22" s="9">
        <f>(1+$D$28/100)^(COUNTA($B$3:B22)-1)</f>
        <v>6.1159090448414632</v>
      </c>
      <c r="U22" s="19">
        <f t="shared" si="4"/>
        <v>-8814093.8735657539</v>
      </c>
    </row>
    <row r="23" spans="2:21" ht="15" thickBot="1" x14ac:dyDescent="0.4">
      <c r="B23" s="10" t="s">
        <v>2</v>
      </c>
      <c r="C23" s="11">
        <f>SUM(C3:C22)</f>
        <v>528983494.25</v>
      </c>
      <c r="D23" s="11">
        <f>SUM(D3:D22)</f>
        <v>80920311</v>
      </c>
      <c r="E23" s="12">
        <v>2.6405020000000001</v>
      </c>
      <c r="F23" s="13">
        <f>SUM(F3:F22)</f>
        <v>462710061</v>
      </c>
      <c r="G23" s="13">
        <f t="shared" ref="G23:H23" si="6">SUM(G3:G22)</f>
        <v>17389329</v>
      </c>
      <c r="H23" s="13">
        <f t="shared" si="6"/>
        <v>17389329</v>
      </c>
      <c r="I23" s="13"/>
      <c r="J23" s="13">
        <f>SUM(J3:J22)</f>
        <v>4899830.9157674015</v>
      </c>
      <c r="K23" s="13"/>
      <c r="L23" s="13">
        <f>SUM(L3:L22)</f>
        <v>2400878000</v>
      </c>
      <c r="M23" s="13"/>
      <c r="N23" s="13">
        <f>SUM(N3:N22)</f>
        <v>1933740410.3300185</v>
      </c>
      <c r="O23" s="13">
        <f>SUM(O3:O22)</f>
        <v>358000000</v>
      </c>
      <c r="P23" s="13">
        <v>1600</v>
      </c>
      <c r="Q23" s="15">
        <f>SUM(Q3:Q22)</f>
        <v>5879797098.9208813</v>
      </c>
      <c r="R23" s="14">
        <v>0.3</v>
      </c>
      <c r="S23" s="15">
        <f>SUM(S3:S22)</f>
        <v>831025082.01360404</v>
      </c>
      <c r="T23" s="15"/>
      <c r="U23" s="16">
        <f>SUM(U3:U22)</f>
        <v>367238169.36395139</v>
      </c>
    </row>
    <row r="25" spans="2:21" x14ac:dyDescent="0.35">
      <c r="B25" t="s">
        <v>23</v>
      </c>
      <c r="D25" s="22">
        <v>3.1</v>
      </c>
      <c r="E25" t="s">
        <v>24</v>
      </c>
    </row>
    <row r="26" spans="2:21" x14ac:dyDescent="0.35">
      <c r="B26" t="s">
        <v>21</v>
      </c>
      <c r="D26" s="22">
        <v>2</v>
      </c>
      <c r="E26" t="s">
        <v>22</v>
      </c>
    </row>
    <row r="28" spans="2:21" x14ac:dyDescent="0.35">
      <c r="B28" t="s">
        <v>25</v>
      </c>
      <c r="D28" s="7">
        <v>10</v>
      </c>
      <c r="E28" t="s">
        <v>22</v>
      </c>
    </row>
    <row r="32" spans="2:21" x14ac:dyDescent="0.35">
      <c r="T32" s="2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Plan_8Mt</vt:lpstr>
      <vt:lpstr>Plan_6Mt</vt:lpstr>
      <vt:lpstr>Plan_4Mt</vt:lpstr>
    </vt:vector>
  </TitlesOfParts>
  <Company>The University of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Rakhsha</dc:creator>
  <cp:lastModifiedBy>Eetu Peltola</cp:lastModifiedBy>
  <dcterms:created xsi:type="dcterms:W3CDTF">2019-01-27T05:31:01Z</dcterms:created>
  <dcterms:modified xsi:type="dcterms:W3CDTF">2025-02-26T11:11:28Z</dcterms:modified>
</cp:coreProperties>
</file>