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-90" yWindow="0" windowWidth="22170" windowHeight="12510" tabRatio="812"/>
  </bookViews>
  <sheets>
    <sheet name="Summary" sheetId="21" r:id="rId1"/>
    <sheet name="Site 1" sheetId="1" r:id="rId2"/>
    <sheet name="Site 2" sheetId="2" r:id="rId3"/>
    <sheet name="Site 3" sheetId="3" r:id="rId4"/>
    <sheet name="Site 4" sheetId="4" r:id="rId5"/>
    <sheet name="Site 5" sheetId="5" r:id="rId6"/>
    <sheet name="Site 6" sheetId="6" r:id="rId7"/>
    <sheet name="Site 8" sheetId="8" r:id="rId8"/>
    <sheet name="Site 9" sheetId="9" r:id="rId9"/>
    <sheet name="Site 11b" sheetId="22" r:id="rId10"/>
    <sheet name="Site 12b" sheetId="24" r:id="rId11"/>
    <sheet name="Site 14" sheetId="14" r:id="rId12"/>
    <sheet name="Site 16" sheetId="16" r:id="rId13"/>
    <sheet name="Site 17" sheetId="17" r:id="rId14"/>
    <sheet name="Site 18b" sheetId="26" r:id="rId15"/>
    <sheet name="Site 19b" sheetId="27" r:id="rId16"/>
  </sheets>
  <definedNames>
    <definedName name="_xlnm._FilterDatabase" localSheetId="1" hidden="1">'Site 1'!$D$1:$D$58</definedName>
  </definedNames>
  <calcPr calcId="101716" concurrentCalc="0"/>
</workbook>
</file>

<file path=xl/calcChain.xml><?xml version="1.0" encoding="utf-8"?>
<calcChain xmlns="http://schemas.openxmlformats.org/spreadsheetml/2006/main">
  <c r="H55" i="21"/>
  <c r="H51"/>
  <c r="H50"/>
  <c r="H33"/>
  <c r="B33"/>
  <c r="J33"/>
  <c r="H32"/>
  <c r="B32"/>
  <c r="J32"/>
  <c r="H31"/>
  <c r="B31"/>
  <c r="J31"/>
  <c r="J30"/>
  <c r="J29"/>
  <c r="H28"/>
  <c r="B28"/>
  <c r="J28"/>
  <c r="J27"/>
  <c r="J26"/>
  <c r="J25"/>
  <c r="J24"/>
  <c r="H23"/>
  <c r="B23"/>
  <c r="J23"/>
  <c r="H22"/>
  <c r="B22"/>
  <c r="J22"/>
  <c r="J21"/>
  <c r="H20"/>
  <c r="B20"/>
  <c r="J20"/>
  <c r="H19"/>
  <c r="B19"/>
  <c r="J19"/>
  <c r="H18"/>
  <c r="B18"/>
  <c r="J18"/>
  <c r="H17"/>
  <c r="B17"/>
  <c r="J17"/>
  <c r="H16"/>
  <c r="B16"/>
  <c r="J16"/>
  <c r="H15"/>
  <c r="B15"/>
  <c r="J15"/>
  <c r="H58"/>
  <c r="B58"/>
  <c r="J58"/>
  <c r="H57"/>
  <c r="B57"/>
  <c r="J57"/>
  <c r="H56"/>
  <c r="B56"/>
  <c r="J56"/>
  <c r="B55"/>
  <c r="J55"/>
  <c r="B51"/>
  <c r="J51"/>
  <c r="B50"/>
  <c r="J50"/>
  <c r="H40"/>
  <c r="B40"/>
  <c r="J40"/>
  <c r="C40"/>
  <c r="D40"/>
  <c r="C58"/>
  <c r="G58"/>
  <c r="C57"/>
  <c r="G57"/>
  <c r="C56"/>
  <c r="G56"/>
  <c r="C55"/>
  <c r="G55"/>
  <c r="C51"/>
  <c r="G51"/>
  <c r="C50"/>
  <c r="G50"/>
  <c r="D7" i="27"/>
  <c r="D6"/>
  <c r="D7" i="14"/>
  <c r="D6"/>
  <c r="D7" i="24"/>
  <c r="D6"/>
  <c r="D7" i="22"/>
  <c r="D6"/>
  <c r="D6" i="2"/>
  <c r="D16" i="21"/>
  <c r="D28"/>
  <c r="D33"/>
  <c r="D6" i="1"/>
  <c r="D15" i="21"/>
  <c r="D6" i="3"/>
  <c r="D17" i="21"/>
  <c r="D6" i="4"/>
  <c r="D18" i="21"/>
  <c r="D6" i="5"/>
  <c r="D19" i="21"/>
  <c r="D6" i="6"/>
  <c r="D20" i="21"/>
  <c r="D6" i="8"/>
  <c r="D22" i="21"/>
  <c r="D6" i="9"/>
  <c r="D23" i="21"/>
  <c r="D6" i="17"/>
  <c r="D31" i="21"/>
  <c r="D6" i="26"/>
  <c r="D32" i="21"/>
  <c r="D35"/>
  <c r="C15"/>
  <c r="C16"/>
  <c r="C17"/>
  <c r="C18"/>
  <c r="C19"/>
  <c r="C20"/>
  <c r="C22"/>
  <c r="C23"/>
  <c r="C28"/>
  <c r="C31"/>
  <c r="C32"/>
  <c r="C33"/>
  <c r="C35"/>
  <c r="E35"/>
  <c r="F35"/>
  <c r="D50"/>
  <c r="D51"/>
  <c r="D58"/>
  <c r="D7" i="1"/>
  <c r="D7" i="16"/>
  <c r="D55" i="21"/>
  <c r="D7" i="17"/>
  <c r="D56" i="21"/>
  <c r="D7" i="26"/>
  <c r="D57" i="21"/>
  <c r="D60"/>
  <c r="C60"/>
  <c r="E60"/>
  <c r="F60"/>
  <c r="E50"/>
  <c r="J7" i="22"/>
  <c r="E7"/>
  <c r="F50" i="21"/>
  <c r="E51"/>
  <c r="J7" i="24"/>
  <c r="E7"/>
  <c r="F51" i="21"/>
  <c r="E58"/>
  <c r="J7" i="27"/>
  <c r="E7"/>
  <c r="F58" i="21"/>
  <c r="E40"/>
  <c r="J7" i="1"/>
  <c r="E7"/>
  <c r="F40" i="21"/>
  <c r="E55"/>
  <c r="J7" i="16"/>
  <c r="E7"/>
  <c r="F55" i="21"/>
  <c r="E56"/>
  <c r="J7" i="17"/>
  <c r="E7"/>
  <c r="F56" i="21"/>
  <c r="E57"/>
  <c r="J7" i="26"/>
  <c r="E7"/>
  <c r="F57" i="21"/>
  <c r="F61"/>
  <c r="E16"/>
  <c r="J6" i="2"/>
  <c r="E6"/>
  <c r="F16" i="21"/>
  <c r="E28"/>
  <c r="J6" i="14"/>
  <c r="E6"/>
  <c r="F28" i="21"/>
  <c r="E33"/>
  <c r="J6" i="27"/>
  <c r="E6"/>
  <c r="F33" i="21"/>
  <c r="E15"/>
  <c r="J6" i="1"/>
  <c r="E6"/>
  <c r="F15" i="21"/>
  <c r="E17"/>
  <c r="J6" i="3"/>
  <c r="E6"/>
  <c r="F17" i="21"/>
  <c r="E18"/>
  <c r="J6" i="4"/>
  <c r="E6"/>
  <c r="F18" i="21"/>
  <c r="E19"/>
  <c r="J6" i="5"/>
  <c r="E6"/>
  <c r="F19" i="21"/>
  <c r="E20"/>
  <c r="J6" i="6"/>
  <c r="E6"/>
  <c r="F20" i="21"/>
  <c r="E22"/>
  <c r="J6" i="8"/>
  <c r="E6"/>
  <c r="F22" i="21"/>
  <c r="E23"/>
  <c r="J6" i="9"/>
  <c r="E6"/>
  <c r="F23" i="21"/>
  <c r="E31"/>
  <c r="J6" i="17"/>
  <c r="E6"/>
  <c r="F31" i="21"/>
  <c r="E32"/>
  <c r="J6" i="26"/>
  <c r="E6"/>
  <c r="F32" i="21"/>
  <c r="F36"/>
  <c r="D6" i="16"/>
  <c r="J6"/>
  <c r="E6"/>
  <c r="D7" i="9"/>
  <c r="D7" i="6"/>
  <c r="B46" i="9"/>
  <c r="B45"/>
  <c r="B44"/>
  <c r="B46" i="8"/>
  <c r="B45"/>
  <c r="B44"/>
  <c r="B46" i="6"/>
  <c r="B45"/>
  <c r="B44"/>
  <c r="B46" i="5"/>
  <c r="B45"/>
  <c r="B44"/>
  <c r="B46" i="4"/>
  <c r="B45"/>
  <c r="B44"/>
  <c r="B46" i="3"/>
  <c r="B45"/>
  <c r="B44"/>
  <c r="B46" i="2"/>
  <c r="B45"/>
  <c r="B44"/>
  <c r="B51" i="1"/>
  <c r="B50"/>
  <c r="B49"/>
  <c r="B46"/>
  <c r="B45"/>
  <c r="B44"/>
  <c r="D7" i="8"/>
  <c r="D7" i="5"/>
  <c r="D7" i="4"/>
  <c r="D7" i="3"/>
  <c r="D7" i="2"/>
  <c r="J7" i="14"/>
  <c r="J7" i="9"/>
  <c r="J7" i="8"/>
  <c r="J7" i="6"/>
  <c r="J7" i="5"/>
  <c r="J7" i="4"/>
  <c r="J7" i="3"/>
  <c r="J7" i="2"/>
  <c r="B60" i="21"/>
  <c r="B35"/>
  <c r="B11"/>
  <c r="B10"/>
</calcChain>
</file>

<file path=xl/sharedStrings.xml><?xml version="1.0" encoding="utf-8"?>
<sst xmlns="http://schemas.openxmlformats.org/spreadsheetml/2006/main" count="1466" uniqueCount="255">
  <si>
    <t>Site</t>
  </si>
  <si>
    <t>VENDOR FILL THIS TABLE</t>
  </si>
  <si>
    <t>Annual Energy Use</t>
  </si>
  <si>
    <t>Software Projection</t>
  </si>
  <si>
    <t>Before</t>
  </si>
  <si>
    <t>After</t>
  </si>
  <si>
    <t>Savings</t>
  </si>
  <si>
    <t>Pass?</t>
  </si>
  <si>
    <t>Gas - total therms</t>
  </si>
  <si>
    <t>Electric - total kWh</t>
  </si>
  <si>
    <t>Building Analysis Results</t>
  </si>
  <si>
    <t>Basic House Information</t>
  </si>
  <si>
    <t>Year Built</t>
  </si>
  <si>
    <t>Zip Code</t>
  </si>
  <si>
    <t>CA Climate Zone</t>
  </si>
  <si>
    <t># of Stories Above Grade</t>
  </si>
  <si>
    <t>Bedrooms</t>
  </si>
  <si>
    <t>Front Orientation</t>
  </si>
  <si>
    <t>Foundation Type</t>
  </si>
  <si>
    <t>Duct Location</t>
  </si>
  <si>
    <t>8</t>
  </si>
  <si>
    <t>3</t>
  </si>
  <si>
    <t>North West</t>
  </si>
  <si>
    <t>Slab</t>
  </si>
  <si>
    <t>HVAC / Equipment</t>
  </si>
  <si>
    <t>Gas Furnace Efficiency</t>
  </si>
  <si>
    <t>Central Air Conditioner Efficiency (SEER)</t>
  </si>
  <si>
    <t>Duct Insulation R (nominal)</t>
  </si>
  <si>
    <t>Water Heater Type</t>
  </si>
  <si>
    <t>Existing</t>
  </si>
  <si>
    <t>New</t>
  </si>
  <si>
    <t>.</t>
  </si>
  <si>
    <t>Building Enclosure</t>
  </si>
  <si>
    <t>Building Shell Leakage CFM50</t>
  </si>
  <si>
    <t>Wall Construction Type</t>
  </si>
  <si>
    <t>Window Type/spec</t>
  </si>
  <si>
    <t>2x4 Wood Frame</t>
  </si>
  <si>
    <t>Insulation</t>
  </si>
  <si>
    <t>Double Pane Metal Frame</t>
  </si>
  <si>
    <t>1896</t>
  </si>
  <si>
    <t>Other Retrofits</t>
  </si>
  <si>
    <t>Retrofit Start</t>
  </si>
  <si>
    <t>Retrofit Complete</t>
  </si>
  <si>
    <t>Weather Station Used</t>
  </si>
  <si>
    <t>8/2/11</t>
  </si>
  <si>
    <t>10/25/11</t>
  </si>
  <si>
    <t>2</t>
  </si>
  <si>
    <t>CrawlSpace</t>
  </si>
  <si>
    <t>10</t>
  </si>
  <si>
    <t>6/15/11</t>
  </si>
  <si>
    <t>5</t>
  </si>
  <si>
    <t>2401</t>
  </si>
  <si>
    <t>4</t>
  </si>
  <si>
    <t>1969</t>
  </si>
  <si>
    <t>0.75</t>
  </si>
  <si>
    <t>80</t>
  </si>
  <si>
    <t>10/27/11</t>
  </si>
  <si>
    <t>1962</t>
  </si>
  <si>
    <t>550</t>
  </si>
  <si>
    <t>6/16/11</t>
  </si>
  <si>
    <t>6</t>
  </si>
  <si>
    <t>1961</t>
  </si>
  <si>
    <t>150</t>
  </si>
  <si>
    <t>2480</t>
  </si>
  <si>
    <t>1/17/12</t>
  </si>
  <si>
    <t>2/15/12</t>
  </si>
  <si>
    <t>1981</t>
  </si>
  <si>
    <t>515</t>
  </si>
  <si>
    <t>205</t>
  </si>
  <si>
    <t>1831</t>
  </si>
  <si>
    <t>9</t>
  </si>
  <si>
    <t>1980</t>
  </si>
  <si>
    <t>151</t>
  </si>
  <si>
    <t>Natural Gas</t>
  </si>
  <si>
    <t>R-0</t>
  </si>
  <si>
    <t>R-38</t>
  </si>
  <si>
    <t>R13</t>
  </si>
  <si>
    <t>14</t>
  </si>
  <si>
    <t>1948</t>
  </si>
  <si>
    <t>185</t>
  </si>
  <si>
    <t>16</t>
  </si>
  <si>
    <t>1966</t>
  </si>
  <si>
    <t>17</t>
  </si>
  <si>
    <t>Software Vendor</t>
  </si>
  <si>
    <t>Tool name and version</t>
  </si>
  <si>
    <t>Date submitted</t>
  </si>
  <si>
    <t>Overall Results</t>
  </si>
  <si>
    <t>Pass/Fail</t>
  </si>
  <si>
    <t>Electric</t>
  </si>
  <si>
    <t>Natural Gas (th/yr)</t>
  </si>
  <si>
    <t>Site Number</t>
  </si>
  <si>
    <t>Billing Usage</t>
  </si>
  <si>
    <t>Weather NormalizedBilling Savings</t>
  </si>
  <si>
    <t>Projected Savings</t>
  </si>
  <si>
    <t>Realization</t>
  </si>
  <si>
    <t>Average - overall</t>
  </si>
  <si>
    <t>Site Pass %</t>
  </si>
  <si>
    <t>Electricity (kWh/yr)</t>
  </si>
  <si>
    <t>Weather Normalized Billing Savings</t>
  </si>
  <si>
    <t>Insulated</t>
  </si>
  <si>
    <t>North</t>
  </si>
  <si>
    <t>West</t>
  </si>
  <si>
    <t>-</t>
  </si>
  <si>
    <t>Not insulated</t>
  </si>
  <si>
    <t>Southwest</t>
  </si>
  <si>
    <t>South</t>
  </si>
  <si>
    <t>Crawlspace</t>
  </si>
  <si>
    <t>Not Insulated</t>
  </si>
  <si>
    <t>East</t>
  </si>
  <si>
    <t>Energy Upgrade California - CalTEST Empirical Software Test, Uncalibrated</t>
  </si>
  <si>
    <t>CalTest - Uncalibrated</t>
  </si>
  <si>
    <t>LOS-ANGELES-DOWNTOWN_722874</t>
  </si>
  <si>
    <t>VAN-NUYS_722886</t>
  </si>
  <si>
    <t>SAN-DIEGO-MONTGOMER_722903</t>
  </si>
  <si>
    <t>SAN-JOSE-REID_724946</t>
  </si>
  <si>
    <t>75% Wood Frame 25% Vaulted Roof</t>
  </si>
  <si>
    <t>NAPA-CO_724955</t>
  </si>
  <si>
    <t>N/A</t>
  </si>
  <si>
    <t>Wood Frame</t>
  </si>
  <si>
    <t>Single Pane Metal Frame</t>
  </si>
  <si>
    <t>R-49</t>
  </si>
  <si>
    <t>R-5</t>
  </si>
  <si>
    <t>2X4 Wood Frame</t>
  </si>
  <si>
    <t>R-13</t>
  </si>
  <si>
    <t>Uninsulated</t>
  </si>
  <si>
    <t>*No Duct Test in due to Asbestos</t>
  </si>
  <si>
    <t>N/A*</t>
  </si>
  <si>
    <t>20% Single Pane NonMetal Frame
80% Double Pane Non-Metal Frame</t>
  </si>
  <si>
    <t>Attic and Cathedral</t>
  </si>
  <si>
    <t>Not Insultated</t>
  </si>
  <si>
    <t>North East</t>
  </si>
  <si>
    <t>Southeast</t>
  </si>
  <si>
    <t>78% R-11
22% R-0</t>
  </si>
  <si>
    <t>Double Pane Non-Metal Frame w/ tint</t>
  </si>
  <si>
    <t>Attic Construction Type</t>
  </si>
  <si>
    <t>Foundation Floor Insulation(R-value)</t>
  </si>
  <si>
    <t>Foundation Wall Insulation (R-value)</t>
  </si>
  <si>
    <t>Wall Insulation (R-value Nominal)</t>
  </si>
  <si>
    <t>Attic Insulation (R-value Nominal)</t>
  </si>
  <si>
    <t>Attic Ceiling Area (sq ft)</t>
  </si>
  <si>
    <t>Conditioned Area (sq ft)</t>
  </si>
  <si>
    <t>Volume (cubic ft)</t>
  </si>
  <si>
    <t>Ceiling Height (ft)</t>
  </si>
  <si>
    <t>Wood Frame &amp; Post</t>
  </si>
  <si>
    <t>Attic</t>
  </si>
  <si>
    <t>Wood frame attic</t>
  </si>
  <si>
    <t>Natural Gas, EF=.67</t>
  </si>
  <si>
    <t>MARYSVILLE-BEALE-AFB_724837</t>
  </si>
  <si>
    <t>LIVERMORE_724927</t>
  </si>
  <si>
    <t>OAKLAND_724930</t>
  </si>
  <si>
    <t>SAN-JOSE-INTL_724945</t>
  </si>
  <si>
    <t>CONCORD_724936</t>
  </si>
  <si>
    <t>CAMP-PENDLETON_722926</t>
  </si>
  <si>
    <t xml:space="preserve">UFactor : 0.55
SHGC : 0.67 
Total Area : 305
</t>
  </si>
  <si>
    <t>Natural Gas Storage</t>
  </si>
  <si>
    <t>Natural Gas Storage, EF = .58</t>
  </si>
  <si>
    <t>Double Pane Metal Frame
U= 0.53  SHGC= 0.49</t>
  </si>
  <si>
    <t>Areas by Orientation</t>
  </si>
  <si>
    <t>Total</t>
  </si>
  <si>
    <t>South East</t>
  </si>
  <si>
    <t>South West</t>
  </si>
  <si>
    <t>Wall Area</t>
  </si>
  <si>
    <t>Window Area</t>
  </si>
  <si>
    <t>Door Area</t>
  </si>
  <si>
    <t>Areas by Orientation (Floor Level 1)</t>
  </si>
  <si>
    <t>Areas by Orientation (Floor Level 2)</t>
  </si>
  <si>
    <t>* No Front Door Included in Model</t>
  </si>
  <si>
    <t>Front</t>
  </si>
  <si>
    <t>Cathedral Ceiling Area (sq ft)</t>
  </si>
  <si>
    <t>Cathedral Insulation (R-value Nominal)</t>
  </si>
  <si>
    <t>Knee Wall Area insulated</t>
  </si>
  <si>
    <t>Knee Wall R-Value</t>
  </si>
  <si>
    <t>Duct Leakage (Total) CFM25</t>
  </si>
  <si>
    <t>Demising</t>
  </si>
  <si>
    <t>Single Metal Clear</t>
  </si>
  <si>
    <t>Single Non Metal Clear</t>
  </si>
  <si>
    <t>Single Non-Metal Clear</t>
  </si>
  <si>
    <t>Vinyl Low E</t>
  </si>
  <si>
    <t>Window Type</t>
  </si>
  <si>
    <t>double non-metal clear</t>
  </si>
  <si>
    <t>Window Spec</t>
  </si>
  <si>
    <t>Double Pane Non-Metal Frame
U=0.4  SHGC=0.5</t>
  </si>
  <si>
    <t>R-25</t>
  </si>
  <si>
    <t>Pre-retrofit condition: The first floor has 338sqft of cathedral insulated at R-19 and 169 sqft of Attic Roof insulated at R-25. The second floor has 852 sqft attic roof insulated at R-25.  The Reason it does not match the total Conditioned floor area (2100ft2) is because part of the 2nd floor rests on top of the 1st. Cathedral didn't get insulated.</t>
  </si>
  <si>
    <t xml:space="preserve">2X4/16OC </t>
  </si>
  <si>
    <t>Attic 232ft2, cathedral 1384ft2.</t>
  </si>
  <si>
    <t>*No Duct Test in Due to Asbestos</t>
  </si>
  <si>
    <t>11(b)</t>
  </si>
  <si>
    <t>R0</t>
  </si>
  <si>
    <t>R38</t>
  </si>
  <si>
    <t>R1</t>
  </si>
  <si>
    <t>R8</t>
  </si>
  <si>
    <t>448 (default)</t>
  </si>
  <si>
    <t>3162 (default)</t>
  </si>
  <si>
    <t>Vinyl</t>
  </si>
  <si>
    <t>SHGC 0.23 / U-Factor 0.29</t>
  </si>
  <si>
    <t>12b</t>
  </si>
  <si>
    <t>18b</t>
  </si>
  <si>
    <t>Crawl Space</t>
  </si>
  <si>
    <t>Total Leakage</t>
  </si>
  <si>
    <t>`</t>
  </si>
  <si>
    <t>Double Non-Metal Clear</t>
  </si>
  <si>
    <t>North Knee Wall</t>
  </si>
  <si>
    <t>19b</t>
  </si>
  <si>
    <t>Wall Break-Down</t>
  </si>
  <si>
    <t>Wall Orientation</t>
  </si>
  <si>
    <t>Area</t>
  </si>
  <si>
    <t>Start R-value</t>
  </si>
  <si>
    <t>End R-Value</t>
  </si>
  <si>
    <t>Window Break-Down</t>
  </si>
  <si>
    <t>Window Orientation</t>
  </si>
  <si>
    <t>Start U/SHGC</t>
  </si>
  <si>
    <t>End U/SHGC</t>
  </si>
  <si>
    <t>1283 sq ft R-0, 450 sq ft R-13</t>
  </si>
  <si>
    <t>R-13 not upgraded</t>
  </si>
  <si>
    <t>1.19/0.83</t>
  </si>
  <si>
    <t>0.4/0.4</t>
  </si>
  <si>
    <t>1283 sq ft R-5, 450 sq ft R-30</t>
  </si>
  <si>
    <t>R-30 not upgraded</t>
  </si>
  <si>
    <t>R-5, R-30</t>
  </si>
  <si>
    <t>Door Break-Down</t>
  </si>
  <si>
    <t>Door Orientation</t>
  </si>
  <si>
    <t>Start R</t>
  </si>
  <si>
    <t>End R</t>
  </si>
  <si>
    <t>7b</t>
  </si>
  <si>
    <t>10b</t>
  </si>
  <si>
    <t>SANDBERG_723830</t>
  </si>
  <si>
    <t>A.O. Smith Vertex</t>
  </si>
  <si>
    <t>11b</t>
  </si>
  <si>
    <t>806 sq ft on the second story (existing = R-20; 245 degrees) and 182 sq ft on the first story (existing = R-11; 150 degrees)</t>
  </si>
  <si>
    <t xml:space="preserve">Natural Gas Storage EF= 0.74 </t>
  </si>
  <si>
    <t>Furnace Output [Btuh]</t>
  </si>
  <si>
    <t>Air Conditioning Output [Btuh]</t>
  </si>
  <si>
    <t>Water Heater Input</t>
  </si>
  <si>
    <t>Natural Gas Storage 0.575</t>
  </si>
  <si>
    <t>Natural Gas Storage 50 gal.  0.62</t>
  </si>
  <si>
    <t>Natural Gas Storage 40 gal. 0.525</t>
  </si>
  <si>
    <t>*No Test in Due to Asbestos</t>
  </si>
  <si>
    <t>Natural Gas 40 gal 0.58</t>
  </si>
  <si>
    <t>R-3</t>
  </si>
  <si>
    <t>Natural Gas Tankless 0.84</t>
  </si>
  <si>
    <t>1230 / 160</t>
  </si>
  <si>
    <t>R-0/R-3</t>
  </si>
  <si>
    <t>336 (default)</t>
  </si>
  <si>
    <t>Slab on Grade (988 s.f.)</t>
  </si>
  <si>
    <t>Natural Gas Storage 40gal 0.58</t>
  </si>
  <si>
    <t>2301 (default)</t>
  </si>
  <si>
    <t>Was R-38 post-</t>
  </si>
  <si>
    <t>90% Confidence Interval</t>
  </si>
  <si>
    <t>Reference Temp</t>
  </si>
  <si>
    <t>Within CI</t>
  </si>
  <si>
    <t>Version 3b 6-August-2014</t>
  </si>
  <si>
    <t>Attic (6) Cathedral (19)</t>
  </si>
  <si>
    <t>Attic (38) Catherdal (38)</t>
  </si>
  <si>
    <t>Assumed leakage to outside is 65% of these total leakage figures</t>
  </si>
</sst>
</file>

<file path=xl/styles.xml><?xml version="1.0" encoding="utf-8"?>
<styleSheet xmlns="http://schemas.openxmlformats.org/spreadsheetml/2006/main">
  <numFmts count="2">
    <numFmt numFmtId="164" formatCode="[$-409]d\-mmm\-yyyy;@"/>
    <numFmt numFmtId="165" formatCode="_(* #,##0.00_);_(* \(#,##0.00\);_(* &quot;-&quot;?_);_(@_)"/>
  </numFmts>
  <fonts count="18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sz val="11"/>
      <color indexed="8"/>
      <name val="Calibri"/>
      <family val="2"/>
    </font>
    <font>
      <b/>
      <sz val="10"/>
      <color indexed="8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2"/>
      <color indexed="9"/>
      <name val="Calibri"/>
      <family val="2"/>
    </font>
    <font>
      <sz val="11"/>
      <color indexed="56"/>
      <name val="Calibri"/>
      <family val="2"/>
    </font>
    <font>
      <sz val="11"/>
      <color indexed="23"/>
      <name val="Calibri"/>
      <family val="2"/>
    </font>
    <font>
      <sz val="11"/>
      <color indexed="23"/>
      <name val="Calibri"/>
      <family val="2"/>
    </font>
    <font>
      <sz val="12"/>
      <name val="Calibri"/>
      <family val="2"/>
    </font>
    <font>
      <sz val="11"/>
      <name val="Calibri"/>
      <family val="2"/>
    </font>
    <font>
      <sz val="8"/>
      <name val="Calibri"/>
      <family val="2"/>
    </font>
    <font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26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64"/>
      </bottom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165" fontId="17" fillId="2" borderId="1">
      <alignment wrapText="1"/>
    </xf>
  </cellStyleXfs>
  <cellXfs count="27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7" fillId="0" borderId="0" xfId="0" applyFont="1"/>
    <xf numFmtId="0" fontId="3" fillId="0" borderId="0" xfId="0" applyFont="1" applyAlignment="1">
      <alignment horizontal="center"/>
    </xf>
    <xf numFmtId="0" fontId="2" fillId="0" borderId="2" xfId="0" applyFont="1" applyBorder="1"/>
    <xf numFmtId="0" fontId="5" fillId="0" borderId="5" xfId="0" applyFont="1" applyBorder="1" applyAlignment="1">
      <alignment horizontal="center"/>
    </xf>
    <xf numFmtId="0" fontId="5" fillId="0" borderId="0" xfId="0" applyFont="1" applyAlignment="1">
      <alignment horizontal="right" wrapText="1"/>
    </xf>
    <xf numFmtId="0" fontId="5" fillId="0" borderId="6" xfId="0" applyFont="1" applyBorder="1" applyAlignment="1">
      <alignment horizontal="right" wrapText="1"/>
    </xf>
    <xf numFmtId="0" fontId="6" fillId="0" borderId="2" xfId="0" applyFont="1" applyBorder="1" applyAlignment="1">
      <alignment horizontal="center"/>
    </xf>
    <xf numFmtId="0" fontId="6" fillId="0" borderId="7" xfId="0" applyFont="1" applyBorder="1"/>
    <xf numFmtId="9" fontId="6" fillId="0" borderId="7" xfId="0" applyNumberFormat="1" applyFont="1" applyBorder="1"/>
    <xf numFmtId="0" fontId="6" fillId="0" borderId="8" xfId="0" applyFont="1" applyBorder="1"/>
    <xf numFmtId="0" fontId="6" fillId="0" borderId="3" xfId="0" applyFont="1" applyBorder="1" applyAlignment="1">
      <alignment horizontal="center"/>
    </xf>
    <xf numFmtId="9" fontId="6" fillId="0" borderId="0" xfId="0" applyNumberFormat="1" applyFont="1"/>
    <xf numFmtId="0" fontId="6" fillId="0" borderId="6" xfId="0" applyFont="1" applyBorder="1"/>
    <xf numFmtId="9" fontId="6" fillId="0" borderId="9" xfId="0" applyNumberFormat="1" applyFont="1" applyBorder="1"/>
    <xf numFmtId="0" fontId="5" fillId="0" borderId="10" xfId="0" applyFont="1" applyBorder="1"/>
    <xf numFmtId="0" fontId="3" fillId="3" borderId="0" xfId="0" applyFont="1" applyFill="1"/>
    <xf numFmtId="0" fontId="5" fillId="0" borderId="11" xfId="0" applyFont="1" applyBorder="1"/>
    <xf numFmtId="0" fontId="6" fillId="0" borderId="4" xfId="0" applyFont="1" applyBorder="1" applyAlignment="1">
      <alignment horizontal="right"/>
    </xf>
    <xf numFmtId="0" fontId="1" fillId="0" borderId="12" xfId="0" applyFont="1" applyBorder="1"/>
    <xf numFmtId="0" fontId="1" fillId="4" borderId="12" xfId="0" applyFont="1" applyFill="1" applyBorder="1"/>
    <xf numFmtId="0" fontId="0" fillId="0" borderId="13" xfId="0" applyBorder="1"/>
    <xf numFmtId="0" fontId="0" fillId="0" borderId="14" xfId="0" applyBorder="1"/>
    <xf numFmtId="0" fontId="1" fillId="4" borderId="1" xfId="0" applyFont="1" applyFill="1" applyBorder="1"/>
    <xf numFmtId="0" fontId="1" fillId="0" borderId="1" xfId="0" applyFont="1" applyBorder="1"/>
    <xf numFmtId="0" fontId="1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5" xfId="0" applyBorder="1"/>
    <xf numFmtId="0" fontId="0" fillId="5" borderId="20" xfId="0" applyFill="1" applyBorder="1"/>
    <xf numFmtId="0" fontId="0" fillId="5" borderId="21" xfId="0" applyFill="1" applyBorder="1"/>
    <xf numFmtId="0" fontId="0" fillId="0" borderId="21" xfId="0" applyFill="1" applyBorder="1"/>
    <xf numFmtId="0" fontId="1" fillId="0" borderId="22" xfId="0" applyFont="1" applyBorder="1"/>
    <xf numFmtId="0" fontId="0" fillId="0" borderId="16" xfId="0" applyFill="1" applyBorder="1"/>
    <xf numFmtId="0" fontId="0" fillId="5" borderId="1" xfId="0" applyFont="1" applyFill="1" applyBorder="1"/>
    <xf numFmtId="0" fontId="0" fillId="5" borderId="21" xfId="0" applyFont="1" applyFill="1" applyBorder="1"/>
    <xf numFmtId="0" fontId="0" fillId="5" borderId="18" xfId="0" applyFill="1" applyBorder="1"/>
    <xf numFmtId="0" fontId="0" fillId="0" borderId="0" xfId="0" applyFill="1"/>
    <xf numFmtId="1" fontId="6" fillId="0" borderId="23" xfId="0" applyNumberFormat="1" applyFont="1" applyBorder="1"/>
    <xf numFmtId="1" fontId="6" fillId="0" borderId="24" xfId="0" applyNumberFormat="1" applyFont="1" applyBorder="1"/>
    <xf numFmtId="0" fontId="3" fillId="0" borderId="17" xfId="0" applyFont="1" applyBorder="1"/>
    <xf numFmtId="0" fontId="1" fillId="0" borderId="15" xfId="0" applyFont="1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2" xfId="0" applyFill="1" applyBorder="1"/>
    <xf numFmtId="0" fontId="6" fillId="5" borderId="0" xfId="0" applyFont="1" applyFill="1"/>
    <xf numFmtId="9" fontId="6" fillId="5" borderId="0" xfId="0" applyNumberFormat="1" applyFont="1" applyFill="1"/>
    <xf numFmtId="0" fontId="0" fillId="0" borderId="0" xfId="0" applyAlignment="1">
      <alignment horizontal="right"/>
    </xf>
    <xf numFmtId="0" fontId="1" fillId="0" borderId="14" xfId="0" applyFont="1" applyBorder="1" applyAlignment="1">
      <alignment horizontal="right"/>
    </xf>
    <xf numFmtId="0" fontId="1" fillId="4" borderId="14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0" borderId="14" xfId="0" applyFill="1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25" xfId="0" applyNumberFormat="1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1" xfId="0" applyBorder="1" applyAlignment="1">
      <alignment horizontal="right"/>
    </xf>
    <xf numFmtId="0" fontId="1" fillId="0" borderId="19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25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NumberFormat="1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0" xfId="0" applyBorder="1" applyAlignment="1">
      <alignment horizontal="right" wrapText="1"/>
    </xf>
    <xf numFmtId="14" fontId="0" fillId="0" borderId="0" xfId="0" applyNumberFormat="1" applyAlignment="1">
      <alignment horizontal="right"/>
    </xf>
    <xf numFmtId="0" fontId="0" fillId="0" borderId="25" xfId="0" applyFill="1" applyBorder="1" applyAlignment="1">
      <alignment horizontal="right"/>
    </xf>
    <xf numFmtId="0" fontId="0" fillId="0" borderId="0" xfId="0" applyBorder="1" applyAlignment="1">
      <alignment horizontal="right" wrapText="1"/>
    </xf>
    <xf numFmtId="0" fontId="0" fillId="0" borderId="0" xfId="0" applyFill="1" applyAlignment="1">
      <alignment horizontal="right"/>
    </xf>
    <xf numFmtId="0" fontId="0" fillId="0" borderId="0" xfId="0" applyFill="1" applyBorder="1" applyAlignment="1">
      <alignment horizontal="right"/>
    </xf>
    <xf numFmtId="0" fontId="1" fillId="0" borderId="19" xfId="0" applyFont="1" applyFill="1" applyBorder="1" applyAlignment="1">
      <alignment horizontal="right"/>
    </xf>
    <xf numFmtId="0" fontId="1" fillId="0" borderId="16" xfId="0" applyFont="1" applyFill="1" applyBorder="1" applyAlignment="1">
      <alignment horizontal="right"/>
    </xf>
    <xf numFmtId="0" fontId="0" fillId="0" borderId="20" xfId="0" applyFill="1" applyBorder="1" applyAlignment="1">
      <alignment horizontal="right"/>
    </xf>
    <xf numFmtId="0" fontId="0" fillId="0" borderId="21" xfId="0" applyFill="1" applyBorder="1" applyAlignment="1">
      <alignment horizontal="right"/>
    </xf>
    <xf numFmtId="14" fontId="0" fillId="0" borderId="0" xfId="0" applyNumberFormat="1" applyFill="1" applyAlignment="1">
      <alignment horizontal="right"/>
    </xf>
    <xf numFmtId="0" fontId="9" fillId="0" borderId="0" xfId="0" applyFont="1"/>
    <xf numFmtId="0" fontId="10" fillId="0" borderId="0" xfId="0" applyFont="1"/>
    <xf numFmtId="9" fontId="5" fillId="0" borderId="26" xfId="1" applyFont="1" applyBorder="1" applyAlignment="1">
      <alignment horizontal="right"/>
    </xf>
    <xf numFmtId="0" fontId="5" fillId="0" borderId="8" xfId="0" applyFont="1" applyBorder="1" applyAlignment="1">
      <alignment horizontal="center"/>
    </xf>
    <xf numFmtId="9" fontId="3" fillId="0" borderId="6" xfId="0" applyNumberFormat="1" applyFont="1" applyBorder="1" applyAlignment="1">
      <alignment horizontal="center"/>
    </xf>
    <xf numFmtId="9" fontId="3" fillId="0" borderId="26" xfId="0" applyNumberFormat="1" applyFont="1" applyBorder="1" applyAlignment="1">
      <alignment horizontal="center"/>
    </xf>
    <xf numFmtId="0" fontId="0" fillId="5" borderId="16" xfId="0" applyFill="1" applyBorder="1"/>
    <xf numFmtId="0" fontId="11" fillId="0" borderId="0" xfId="0" applyFont="1" applyAlignment="1">
      <alignment wrapText="1"/>
    </xf>
    <xf numFmtId="0" fontId="0" fillId="5" borderId="15" xfId="0" applyFill="1" applyBorder="1"/>
    <xf numFmtId="0" fontId="0" fillId="5" borderId="19" xfId="0" applyFill="1" applyBorder="1"/>
    <xf numFmtId="0" fontId="6" fillId="0" borderId="0" xfId="0" applyFont="1" applyFill="1"/>
    <xf numFmtId="0" fontId="0" fillId="0" borderId="20" xfId="0" applyBorder="1"/>
    <xf numFmtId="0" fontId="0" fillId="0" borderId="12" xfId="0" applyBorder="1"/>
    <xf numFmtId="0" fontId="3" fillId="0" borderId="0" xfId="0" applyFont="1" applyAlignment="1">
      <alignment horizontal="left"/>
    </xf>
    <xf numFmtId="0" fontId="0" fillId="6" borderId="1" xfId="0" applyFill="1" applyBorder="1" applyAlignment="1">
      <alignment horizontal="right"/>
    </xf>
    <xf numFmtId="0" fontId="1" fillId="4" borderId="22" xfId="0" applyFont="1" applyFill="1" applyBorder="1"/>
    <xf numFmtId="0" fontId="0" fillId="6" borderId="22" xfId="0" applyFill="1" applyBorder="1" applyAlignment="1">
      <alignment horizontal="right"/>
    </xf>
    <xf numFmtId="0" fontId="1" fillId="0" borderId="17" xfId="0" applyFont="1" applyBorder="1"/>
    <xf numFmtId="0" fontId="0" fillId="2" borderId="13" xfId="0" applyFill="1" applyBorder="1"/>
    <xf numFmtId="0" fontId="0" fillId="2" borderId="13" xfId="0" applyFill="1" applyBorder="1" applyAlignment="1">
      <alignment horizontal="right"/>
    </xf>
    <xf numFmtId="0" fontId="0" fillId="0" borderId="0" xfId="0" applyFill="1" applyBorder="1" applyAlignment="1">
      <alignment horizontal="right" wrapText="1"/>
    </xf>
    <xf numFmtId="0" fontId="0" fillId="0" borderId="0" xfId="0" applyBorder="1"/>
    <xf numFmtId="0" fontId="1" fillId="0" borderId="2" xfId="0" applyFont="1" applyBorder="1"/>
    <xf numFmtId="0" fontId="0" fillId="0" borderId="3" xfId="0" applyBorder="1"/>
    <xf numFmtId="0" fontId="0" fillId="0" borderId="6" xfId="0" applyBorder="1"/>
    <xf numFmtId="0" fontId="0" fillId="0" borderId="4" xfId="0" applyBorder="1"/>
    <xf numFmtId="0" fontId="0" fillId="0" borderId="9" xfId="0" applyBorder="1"/>
    <xf numFmtId="0" fontId="0" fillId="0" borderId="26" xfId="0" applyBorder="1"/>
    <xf numFmtId="0" fontId="1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3" fontId="0" fillId="0" borderId="25" xfId="0" applyNumberFormat="1" applyBorder="1" applyAlignment="1">
      <alignment horizontal="right"/>
    </xf>
    <xf numFmtId="0" fontId="0" fillId="4" borderId="25" xfId="0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0" fontId="0" fillId="4" borderId="17" xfId="0" applyFill="1" applyBorder="1"/>
    <xf numFmtId="0" fontId="0" fillId="0" borderId="20" xfId="0" applyFill="1" applyBorder="1" applyAlignment="1">
      <alignment horizontal="right" wrapText="1"/>
    </xf>
    <xf numFmtId="0" fontId="0" fillId="0" borderId="20" xfId="0" applyFill="1" applyBorder="1"/>
    <xf numFmtId="0" fontId="0" fillId="0" borderId="0" xfId="0" applyFill="1" applyBorder="1"/>
    <xf numFmtId="0" fontId="0" fillId="0" borderId="27" xfId="0" applyFill="1" applyBorder="1"/>
    <xf numFmtId="0" fontId="0" fillId="0" borderId="9" xfId="0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0" fillId="0" borderId="25" xfId="0" applyFill="1" applyBorder="1"/>
    <xf numFmtId="0" fontId="0" fillId="4" borderId="16" xfId="0" applyFill="1" applyBorder="1" applyAlignment="1">
      <alignment horizontal="right"/>
    </xf>
    <xf numFmtId="0" fontId="0" fillId="4" borderId="15" xfId="0" applyFill="1" applyBorder="1"/>
    <xf numFmtId="0" fontId="0" fillId="4" borderId="19" xfId="0" applyFill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21" xfId="0" applyFont="1" applyBorder="1" applyAlignment="1">
      <alignment horizontal="right"/>
    </xf>
    <xf numFmtId="0" fontId="3" fillId="0" borderId="20" xfId="0" applyFont="1" applyBorder="1" applyAlignment="1">
      <alignment horizontal="right"/>
    </xf>
    <xf numFmtId="0" fontId="3" fillId="0" borderId="18" xfId="0" applyFont="1" applyBorder="1"/>
    <xf numFmtId="0" fontId="3" fillId="0" borderId="16" xfId="0" applyFont="1" applyBorder="1" applyAlignment="1">
      <alignment horizontal="right"/>
    </xf>
    <xf numFmtId="0" fontId="3" fillId="0" borderId="19" xfId="0" applyFont="1" applyBorder="1" applyAlignment="1">
      <alignment horizontal="right"/>
    </xf>
    <xf numFmtId="0" fontId="7" fillId="0" borderId="15" xfId="0" applyFont="1" applyBorder="1"/>
    <xf numFmtId="0" fontId="3" fillId="0" borderId="26" xfId="0" applyFont="1" applyBorder="1"/>
    <xf numFmtId="0" fontId="3" fillId="0" borderId="9" xfId="0" applyFont="1" applyBorder="1"/>
    <xf numFmtId="0" fontId="3" fillId="0" borderId="4" xfId="0" applyFont="1" applyBorder="1"/>
    <xf numFmtId="0" fontId="3" fillId="0" borderId="6" xfId="0" applyFont="1" applyBorder="1"/>
    <xf numFmtId="0" fontId="3" fillId="0" borderId="3" xfId="0" applyFont="1" applyBorder="1"/>
    <xf numFmtId="0" fontId="7" fillId="0" borderId="8" xfId="0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0" fontId="7" fillId="0" borderId="2" xfId="0" applyFont="1" applyBorder="1"/>
    <xf numFmtId="0" fontId="3" fillId="7" borderId="21" xfId="0" applyFont="1" applyFill="1" applyBorder="1" applyAlignment="1">
      <alignment horizontal="right"/>
    </xf>
    <xf numFmtId="0" fontId="3" fillId="7" borderId="20" xfId="0" applyFont="1" applyFill="1" applyBorder="1" applyAlignment="1">
      <alignment horizontal="right"/>
    </xf>
    <xf numFmtId="0" fontId="3" fillId="7" borderId="18" xfId="0" applyFont="1" applyFill="1" applyBorder="1"/>
    <xf numFmtId="0" fontId="3" fillId="7" borderId="16" xfId="0" applyFont="1" applyFill="1" applyBorder="1" applyAlignment="1">
      <alignment horizontal="right"/>
    </xf>
    <xf numFmtId="0" fontId="3" fillId="7" borderId="19" xfId="0" applyFont="1" applyFill="1" applyBorder="1" applyAlignment="1">
      <alignment horizontal="right"/>
    </xf>
    <xf numFmtId="0" fontId="3" fillId="7" borderId="15" xfId="0" applyFont="1" applyFill="1" applyBorder="1"/>
    <xf numFmtId="0" fontId="3" fillId="0" borderId="25" xfId="0" applyFont="1" applyBorder="1" applyAlignment="1">
      <alignment horizontal="right" wrapText="1"/>
    </xf>
    <xf numFmtId="0" fontId="3" fillId="0" borderId="0" xfId="0" applyFont="1" applyAlignment="1">
      <alignment horizontal="right" wrapText="1"/>
    </xf>
    <xf numFmtId="0" fontId="7" fillId="0" borderId="16" xfId="0" applyFont="1" applyBorder="1" applyAlignment="1">
      <alignment horizontal="right"/>
    </xf>
    <xf numFmtId="0" fontId="7" fillId="0" borderId="19" xfId="0" applyFont="1" applyBorder="1" applyAlignment="1">
      <alignment horizontal="right"/>
    </xf>
    <xf numFmtId="0" fontId="7" fillId="0" borderId="17" xfId="0" applyFont="1" applyBorder="1"/>
    <xf numFmtId="0" fontId="3" fillId="0" borderId="21" xfId="0" applyFont="1" applyBorder="1"/>
    <xf numFmtId="0" fontId="3" fillId="0" borderId="20" xfId="0" applyFont="1" applyBorder="1"/>
    <xf numFmtId="0" fontId="3" fillId="8" borderId="21" xfId="0" applyFont="1" applyFill="1" applyBorder="1" applyAlignment="1">
      <alignment horizontal="right"/>
    </xf>
    <xf numFmtId="0" fontId="7" fillId="7" borderId="28" xfId="0" applyFont="1" applyFill="1" applyBorder="1"/>
    <xf numFmtId="0" fontId="7" fillId="0" borderId="21" xfId="0" applyFont="1" applyBorder="1"/>
    <xf numFmtId="0" fontId="7" fillId="0" borderId="28" xfId="0" applyFont="1" applyBorder="1"/>
    <xf numFmtId="0" fontId="7" fillId="7" borderId="14" xfId="0" applyFont="1" applyFill="1" applyBorder="1" applyAlignment="1">
      <alignment horizontal="right"/>
    </xf>
    <xf numFmtId="0" fontId="7" fillId="7" borderId="21" xfId="0" applyFont="1" applyFill="1" applyBorder="1" applyAlignment="1">
      <alignment horizontal="right"/>
    </xf>
    <xf numFmtId="0" fontId="7" fillId="0" borderId="29" xfId="0" applyFont="1" applyBorder="1"/>
    <xf numFmtId="0" fontId="7" fillId="0" borderId="13" xfId="0" applyFont="1" applyBorder="1"/>
    <xf numFmtId="0" fontId="7" fillId="0" borderId="12" xfId="0" applyFont="1" applyBorder="1"/>
    <xf numFmtId="0" fontId="7" fillId="7" borderId="12" xfId="0" applyFont="1" applyFill="1" applyBorder="1"/>
    <xf numFmtId="0" fontId="7" fillId="0" borderId="14" xfId="0" applyFont="1" applyBorder="1" applyAlignment="1">
      <alignment horizontal="right"/>
    </xf>
    <xf numFmtId="0" fontId="0" fillId="4" borderId="21" xfId="0" applyFill="1" applyBorder="1" applyAlignment="1">
      <alignment horizontal="right"/>
    </xf>
    <xf numFmtId="0" fontId="0" fillId="4" borderId="20" xfId="0" applyFill="1" applyBorder="1" applyAlignment="1">
      <alignment horizontal="right"/>
    </xf>
    <xf numFmtId="0" fontId="0" fillId="4" borderId="18" xfId="0" applyFill="1" applyBorder="1"/>
    <xf numFmtId="0" fontId="0" fillId="0" borderId="25" xfId="0" applyFill="1" applyBorder="1" applyAlignment="1">
      <alignment horizontal="right" wrapText="1"/>
    </xf>
    <xf numFmtId="14" fontId="3" fillId="0" borderId="0" xfId="0" applyNumberFormat="1" applyFont="1" applyFill="1" applyAlignment="1">
      <alignment horizontal="right"/>
    </xf>
    <xf numFmtId="0" fontId="3" fillId="0" borderId="1" xfId="0" applyFont="1" applyFill="1" applyBorder="1"/>
    <xf numFmtId="0" fontId="3" fillId="0" borderId="1" xfId="0" applyFont="1" applyBorder="1"/>
    <xf numFmtId="0" fontId="0" fillId="0" borderId="1" xfId="0" applyBorder="1"/>
    <xf numFmtId="0" fontId="14" fillId="5" borderId="0" xfId="0" applyFont="1" applyFill="1"/>
    <xf numFmtId="9" fontId="14" fillId="5" borderId="0" xfId="0" applyNumberFormat="1" applyFont="1" applyFill="1"/>
    <xf numFmtId="1" fontId="6" fillId="0" borderId="2" xfId="0" applyNumberFormat="1" applyFont="1" applyBorder="1"/>
    <xf numFmtId="1" fontId="6" fillId="0" borderId="7" xfId="0" applyNumberFormat="1" applyFont="1" applyBorder="1"/>
    <xf numFmtId="1" fontId="6" fillId="0" borderId="3" xfId="0" applyNumberFormat="1" applyFont="1" applyBorder="1"/>
    <xf numFmtId="1" fontId="6" fillId="0" borderId="0" xfId="0" applyNumberFormat="1" applyFont="1"/>
    <xf numFmtId="1" fontId="6" fillId="5" borderId="3" xfId="0" applyNumberFormat="1" applyFont="1" applyFill="1" applyBorder="1"/>
    <xf numFmtId="1" fontId="6" fillId="5" borderId="0" xfId="0" applyNumberFormat="1" applyFont="1" applyFill="1"/>
    <xf numFmtId="1" fontId="14" fillId="5" borderId="3" xfId="0" applyNumberFormat="1" applyFont="1" applyFill="1" applyBorder="1"/>
    <xf numFmtId="1" fontId="14" fillId="5" borderId="0" xfId="0" applyNumberFormat="1" applyFont="1" applyFill="1"/>
    <xf numFmtId="1" fontId="6" fillId="0" borderId="0" xfId="0" applyNumberFormat="1" applyFont="1" applyFill="1"/>
    <xf numFmtId="0" fontId="6" fillId="0" borderId="30" xfId="0" applyFont="1" applyBorder="1"/>
    <xf numFmtId="0" fontId="5" fillId="0" borderId="23" xfId="0" applyFont="1" applyBorder="1" applyAlignment="1">
      <alignment horizontal="right" wrapText="1"/>
    </xf>
    <xf numFmtId="0" fontId="5" fillId="0" borderId="24" xfId="0" applyFont="1" applyBorder="1" applyAlignment="1">
      <alignment horizontal="right" wrapText="1"/>
    </xf>
    <xf numFmtId="0" fontId="5" fillId="0" borderId="30" xfId="0" applyFont="1" applyBorder="1" applyAlignment="1">
      <alignment horizontal="right" wrapText="1"/>
    </xf>
    <xf numFmtId="0" fontId="15" fillId="0" borderId="0" xfId="0" applyFont="1"/>
    <xf numFmtId="0" fontId="0" fillId="9" borderId="25" xfId="0" applyFill="1" applyBorder="1" applyAlignment="1">
      <alignment horizontal="right"/>
    </xf>
    <xf numFmtId="0" fontId="0" fillId="9" borderId="21" xfId="0" applyFill="1" applyBorder="1" applyAlignment="1">
      <alignment horizontal="right"/>
    </xf>
    <xf numFmtId="0" fontId="0" fillId="9" borderId="0" xfId="0" applyFill="1"/>
    <xf numFmtId="0" fontId="7" fillId="10" borderId="12" xfId="0" applyFont="1" applyFill="1" applyBorder="1" applyAlignment="1">
      <alignment horizontal="center"/>
    </xf>
    <xf numFmtId="0" fontId="7" fillId="10" borderId="13" xfId="0" applyFont="1" applyFill="1" applyBorder="1" applyAlignment="1">
      <alignment horizontal="center"/>
    </xf>
    <xf numFmtId="0" fontId="7" fillId="10" borderId="14" xfId="0" applyFont="1" applyFill="1" applyBorder="1" applyAlignment="1">
      <alignment horizontal="center"/>
    </xf>
    <xf numFmtId="0" fontId="0" fillId="9" borderId="17" xfId="0" applyFont="1" applyFill="1" applyBorder="1"/>
    <xf numFmtId="0" fontId="1" fillId="9" borderId="25" xfId="0" applyFont="1" applyFill="1" applyBorder="1" applyAlignment="1">
      <alignment horizontal="right"/>
    </xf>
    <xf numFmtId="0" fontId="0" fillId="9" borderId="17" xfId="0" applyFill="1" applyBorder="1"/>
    <xf numFmtId="0" fontId="3" fillId="9" borderId="0" xfId="0" applyFont="1" applyFill="1" applyBorder="1" applyAlignment="1">
      <alignment horizontal="right"/>
    </xf>
    <xf numFmtId="0" fontId="3" fillId="9" borderId="25" xfId="0" applyFont="1" applyFill="1" applyBorder="1" applyAlignment="1">
      <alignment horizontal="right"/>
    </xf>
    <xf numFmtId="0" fontId="0" fillId="9" borderId="0" xfId="0" applyFont="1" applyFill="1" applyBorder="1" applyAlignment="1">
      <alignment horizontal="right"/>
    </xf>
    <xf numFmtId="0" fontId="0" fillId="9" borderId="25" xfId="0" applyFont="1" applyFill="1" applyBorder="1" applyAlignment="1">
      <alignment horizontal="right"/>
    </xf>
    <xf numFmtId="0" fontId="0" fillId="9" borderId="0" xfId="0" applyFill="1" applyBorder="1" applyAlignment="1">
      <alignment horizontal="right"/>
    </xf>
    <xf numFmtId="0" fontId="7" fillId="0" borderId="25" xfId="0" applyFont="1" applyBorder="1" applyAlignment="1">
      <alignment horizontal="right"/>
    </xf>
    <xf numFmtId="0" fontId="1" fillId="0" borderId="25" xfId="0" applyFont="1" applyBorder="1" applyAlignment="1">
      <alignment horizontal="right"/>
    </xf>
    <xf numFmtId="0" fontId="0" fillId="0" borderId="0" xfId="0" applyAlignment="1">
      <alignment horizontal="left"/>
    </xf>
    <xf numFmtId="3" fontId="0" fillId="9" borderId="0" xfId="0" applyNumberFormat="1" applyFont="1" applyFill="1" applyBorder="1" applyAlignment="1">
      <alignment horizontal="right"/>
    </xf>
    <xf numFmtId="3" fontId="0" fillId="9" borderId="0" xfId="0" applyNumberFormat="1" applyFill="1" applyBorder="1" applyAlignment="1">
      <alignment horizontal="right"/>
    </xf>
    <xf numFmtId="3" fontId="3" fillId="9" borderId="0" xfId="0" applyNumberFormat="1" applyFont="1" applyFill="1" applyBorder="1" applyAlignment="1">
      <alignment horizontal="right"/>
    </xf>
    <xf numFmtId="3" fontId="3" fillId="9" borderId="0" xfId="0" applyNumberFormat="1" applyFont="1" applyFill="1" applyAlignment="1">
      <alignment horizontal="right"/>
    </xf>
    <xf numFmtId="0" fontId="0" fillId="9" borderId="25" xfId="0" applyNumberFormat="1" applyFill="1" applyBorder="1" applyAlignment="1">
      <alignment horizontal="right"/>
    </xf>
    <xf numFmtId="0" fontId="0" fillId="9" borderId="18" xfId="0" applyFill="1" applyBorder="1"/>
    <xf numFmtId="0" fontId="0" fillId="9" borderId="20" xfId="0" applyFill="1" applyBorder="1" applyAlignment="1">
      <alignment horizontal="right"/>
    </xf>
    <xf numFmtId="0" fontId="0" fillId="0" borderId="0" xfId="0" applyBorder="1" applyAlignment="1">
      <alignment horizontal="left"/>
    </xf>
    <xf numFmtId="3" fontId="0" fillId="9" borderId="20" xfId="0" applyNumberFormat="1" applyFill="1" applyBorder="1" applyAlignment="1">
      <alignment horizontal="right"/>
    </xf>
    <xf numFmtId="3" fontId="0" fillId="9" borderId="13" xfId="0" applyNumberFormat="1" applyFill="1" applyBorder="1" applyAlignment="1">
      <alignment horizontal="right"/>
    </xf>
    <xf numFmtId="0" fontId="3" fillId="0" borderId="21" xfId="0" applyFont="1" applyFill="1" applyBorder="1" applyAlignment="1">
      <alignment horizontal="right"/>
    </xf>
    <xf numFmtId="0" fontId="3" fillId="9" borderId="0" xfId="0" applyFont="1" applyFill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25" xfId="0" applyFont="1" applyBorder="1" applyAlignment="1">
      <alignment horizontal="right"/>
    </xf>
    <xf numFmtId="3" fontId="0" fillId="9" borderId="21" xfId="0" applyNumberFormat="1" applyFill="1" applyBorder="1" applyAlignment="1">
      <alignment horizontal="right"/>
    </xf>
    <xf numFmtId="3" fontId="0" fillId="6" borderId="1" xfId="0" applyNumberFormat="1" applyFill="1" applyBorder="1" applyAlignment="1">
      <alignment horizontal="right"/>
    </xf>
    <xf numFmtId="3" fontId="0" fillId="0" borderId="14" xfId="0" applyNumberFormat="1" applyFill="1" applyBorder="1" applyAlignment="1">
      <alignment horizontal="right"/>
    </xf>
    <xf numFmtId="14" fontId="3" fillId="9" borderId="0" xfId="0" applyNumberFormat="1" applyFont="1" applyFill="1" applyAlignment="1">
      <alignment horizontal="right"/>
    </xf>
    <xf numFmtId="14" fontId="0" fillId="9" borderId="0" xfId="0" applyNumberFormat="1" applyFill="1" applyAlignment="1">
      <alignment horizontal="right"/>
    </xf>
    <xf numFmtId="0" fontId="3" fillId="5" borderId="15" xfId="0" applyFont="1" applyFill="1" applyBorder="1"/>
    <xf numFmtId="0" fontId="3" fillId="5" borderId="19" xfId="0" applyFont="1" applyFill="1" applyBorder="1"/>
    <xf numFmtId="0" fontId="3" fillId="5" borderId="16" xfId="0" applyFont="1" applyFill="1" applyBorder="1"/>
    <xf numFmtId="0" fontId="3" fillId="0" borderId="0" xfId="0" applyFont="1" applyFill="1" applyBorder="1"/>
    <xf numFmtId="0" fontId="1" fillId="0" borderId="0" xfId="0" applyFont="1" applyFill="1" applyBorder="1"/>
    <xf numFmtId="1" fontId="6" fillId="5" borderId="0" xfId="0" applyNumberFormat="1" applyFont="1" applyFill="1" applyBorder="1"/>
    <xf numFmtId="9" fontId="6" fillId="0" borderId="0" xfId="0" applyNumberFormat="1" applyFont="1" applyFill="1"/>
    <xf numFmtId="0" fontId="1" fillId="4" borderId="31" xfId="0" applyFont="1" applyFill="1" applyBorder="1" applyAlignment="1">
      <alignment horizontal="right"/>
    </xf>
    <xf numFmtId="0" fontId="6" fillId="5" borderId="3" xfId="0" applyFont="1" applyFill="1" applyBorder="1" applyAlignment="1">
      <alignment horizontal="center"/>
    </xf>
    <xf numFmtId="0" fontId="6" fillId="5" borderId="6" xfId="0" applyFont="1" applyFill="1" applyBorder="1"/>
    <xf numFmtId="1" fontId="6" fillId="0" borderId="23" xfId="0" applyNumberFormat="1" applyFont="1" applyFill="1" applyBorder="1"/>
    <xf numFmtId="1" fontId="6" fillId="0" borderId="24" xfId="0" applyNumberFormat="1" applyFont="1" applyFill="1" applyBorder="1"/>
    <xf numFmtId="9" fontId="6" fillId="0" borderId="24" xfId="1" applyFont="1" applyBorder="1"/>
    <xf numFmtId="9" fontId="6" fillId="0" borderId="24" xfId="1" applyFont="1" applyFill="1" applyBorder="1"/>
    <xf numFmtId="3" fontId="6" fillId="0" borderId="0" xfId="0" applyNumberFormat="1" applyFont="1"/>
    <xf numFmtId="9" fontId="0" fillId="0" borderId="0" xfId="1" applyFont="1"/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6" fillId="0" borderId="7" xfId="0" applyFont="1" applyBorder="1" applyAlignment="1">
      <alignment horizontal="right"/>
    </xf>
    <xf numFmtId="0" fontId="6" fillId="0" borderId="33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34" xfId="0" applyFont="1" applyBorder="1" applyAlignment="1">
      <alignment horizontal="right"/>
    </xf>
    <xf numFmtId="164" fontId="6" fillId="0" borderId="9" xfId="0" applyNumberFormat="1" applyFont="1" applyBorder="1" applyAlignment="1">
      <alignment horizontal="right"/>
    </xf>
    <xf numFmtId="164" fontId="6" fillId="0" borderId="35" xfId="0" applyNumberFormat="1" applyFont="1" applyBorder="1" applyAlignment="1">
      <alignment horizontal="right"/>
    </xf>
    <xf numFmtId="0" fontId="6" fillId="0" borderId="24" xfId="0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12" fillId="0" borderId="17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3" fillId="0" borderId="17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0" xfId="0" applyAlignment="1">
      <alignment horizontal="left"/>
    </xf>
    <xf numFmtId="0" fontId="3" fillId="0" borderId="17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0" fillId="0" borderId="17" xfId="0" applyBorder="1" applyAlignment="1">
      <alignment horizontal="right"/>
    </xf>
    <xf numFmtId="0" fontId="0" fillId="0" borderId="0" xfId="0" applyAlignment="1">
      <alignment horizontal="right"/>
    </xf>
    <xf numFmtId="0" fontId="0" fillId="9" borderId="17" xfId="0" applyFill="1" applyBorder="1" applyAlignment="1">
      <alignment horizontal="right" vertical="top" wrapText="1"/>
    </xf>
    <xf numFmtId="0" fontId="0" fillId="9" borderId="0" xfId="0" applyFill="1" applyAlignment="1">
      <alignment horizontal="right" vertical="top" wrapText="1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" xfId="0" applyFont="1" applyBorder="1"/>
    <xf numFmtId="0" fontId="1" fillId="0" borderId="0" xfId="0" applyFont="1"/>
    <xf numFmtId="0" fontId="7" fillId="10" borderId="12" xfId="0" applyFont="1" applyFill="1" applyBorder="1" applyAlignment="1">
      <alignment horizontal="center"/>
    </xf>
    <xf numFmtId="0" fontId="7" fillId="10" borderId="13" xfId="0" applyFont="1" applyFill="1" applyBorder="1" applyAlignment="1">
      <alignment horizontal="center"/>
    </xf>
    <xf numFmtId="0" fontId="7" fillId="10" borderId="14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right"/>
    </xf>
  </cellXfs>
  <cellStyles count="3">
    <cellStyle name="Normal" xfId="0" builtinId="0"/>
    <cellStyle name="Percent" xfId="1" builtinId="5"/>
    <cellStyle name="TableCalcualted_0.00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61"/>
  <sheetViews>
    <sheetView tabSelected="1" topLeftCell="A31" workbookViewId="0">
      <selection activeCell="Q37" sqref="Q37"/>
    </sheetView>
  </sheetViews>
  <sheetFormatPr defaultColWidth="11.42578125" defaultRowHeight="15"/>
  <cols>
    <col min="1" max="1" width="22.7109375" customWidth="1"/>
  </cols>
  <sheetData>
    <row r="1" spans="1:10" ht="18.75">
      <c r="A1" s="2" t="s">
        <v>109</v>
      </c>
      <c r="B1" s="2"/>
      <c r="C1" s="2"/>
      <c r="D1" s="2"/>
      <c r="E1" s="3"/>
      <c r="F1" s="3"/>
      <c r="G1" s="3"/>
      <c r="H1" s="3"/>
      <c r="I1" s="3"/>
    </row>
    <row r="2" spans="1:10">
      <c r="A2" s="4" t="s">
        <v>251</v>
      </c>
      <c r="B2" s="3"/>
      <c r="C2" s="3"/>
      <c r="D2" s="3"/>
      <c r="E2" s="3"/>
      <c r="F2" s="3"/>
      <c r="G2" s="3"/>
      <c r="H2" s="3"/>
      <c r="I2" s="3"/>
    </row>
    <row r="3" spans="1:10" ht="19.5" thickBot="1">
      <c r="A3" s="2"/>
      <c r="B3" s="3"/>
      <c r="C3" s="3"/>
      <c r="D3" s="3"/>
      <c r="E3" s="3"/>
      <c r="F3" s="3"/>
      <c r="G3" s="3"/>
      <c r="H3" s="3"/>
      <c r="I3" s="3"/>
    </row>
    <row r="4" spans="1:10" ht="15.75">
      <c r="A4" s="7" t="s">
        <v>83</v>
      </c>
      <c r="B4" s="249"/>
      <c r="C4" s="249"/>
      <c r="D4" s="249"/>
      <c r="E4" s="250"/>
      <c r="F4" s="3"/>
      <c r="G4" s="3"/>
      <c r="H4" s="3"/>
      <c r="I4" s="3"/>
    </row>
    <row r="5" spans="1:10" ht="15.75">
      <c r="A5" s="8" t="s">
        <v>84</v>
      </c>
      <c r="B5" s="251"/>
      <c r="C5" s="251"/>
      <c r="D5" s="251"/>
      <c r="E5" s="252"/>
      <c r="F5" s="3"/>
      <c r="G5" s="3"/>
      <c r="H5" s="3"/>
      <c r="I5" s="3"/>
    </row>
    <row r="6" spans="1:10" ht="16.5" thickBot="1">
      <c r="A6" s="9" t="s">
        <v>85</v>
      </c>
      <c r="B6" s="253"/>
      <c r="C6" s="253"/>
      <c r="D6" s="253"/>
      <c r="E6" s="254"/>
      <c r="F6" s="3"/>
      <c r="G6" s="3"/>
      <c r="H6" s="3"/>
      <c r="I6" s="3"/>
    </row>
    <row r="7" spans="1:10" ht="16.5" thickBot="1">
      <c r="A7" s="9"/>
      <c r="B7" s="255"/>
      <c r="C7" s="256"/>
      <c r="D7" s="6"/>
      <c r="E7" s="6"/>
      <c r="F7" s="3"/>
      <c r="G7" s="3"/>
      <c r="H7" s="3"/>
      <c r="I7" s="3"/>
    </row>
    <row r="8" spans="1:10" ht="15.75" thickBot="1">
      <c r="A8" s="10"/>
      <c r="B8" s="11"/>
      <c r="C8" s="11"/>
      <c r="D8" s="3"/>
      <c r="E8" s="3"/>
      <c r="F8" s="3"/>
      <c r="G8" s="3"/>
      <c r="H8" s="3"/>
      <c r="I8" s="3"/>
    </row>
    <row r="9" spans="1:10" ht="18.75">
      <c r="A9" s="12" t="s">
        <v>86</v>
      </c>
      <c r="B9" s="90" t="s">
        <v>87</v>
      </c>
      <c r="C9" s="3"/>
      <c r="D9" s="3"/>
      <c r="E9" s="3"/>
      <c r="F9" s="3"/>
      <c r="G9" s="3"/>
      <c r="H9" s="3"/>
      <c r="I9" s="3"/>
    </row>
    <row r="10" spans="1:10" ht="15.75">
      <c r="A10" s="8" t="s">
        <v>73</v>
      </c>
      <c r="B10" s="91">
        <f>F36</f>
        <v>0.25</v>
      </c>
      <c r="C10" s="3"/>
      <c r="D10" s="3"/>
      <c r="E10" s="3"/>
      <c r="F10" s="3"/>
      <c r="G10" s="3"/>
      <c r="H10" s="3"/>
      <c r="I10" s="3"/>
    </row>
    <row r="11" spans="1:10" ht="16.5" thickBot="1">
      <c r="A11" s="9" t="s">
        <v>88</v>
      </c>
      <c r="B11" s="92">
        <f>F61</f>
        <v>0.2857142857142857</v>
      </c>
      <c r="C11" s="3"/>
      <c r="D11" s="3"/>
      <c r="E11" s="3"/>
      <c r="F11" s="3"/>
      <c r="G11" s="3"/>
      <c r="H11" s="3"/>
      <c r="I11" s="3"/>
    </row>
    <row r="12" spans="1:10" ht="19.5" thickBot="1">
      <c r="A12" s="2"/>
      <c r="B12" s="3"/>
      <c r="C12" s="3"/>
      <c r="D12" s="3"/>
      <c r="E12" s="3"/>
      <c r="F12" s="3"/>
      <c r="G12" s="3"/>
      <c r="H12" s="3"/>
      <c r="I12" s="3"/>
    </row>
    <row r="13" spans="1:10" ht="16.5" thickBot="1">
      <c r="A13" s="10"/>
      <c r="B13" s="246" t="s">
        <v>89</v>
      </c>
      <c r="C13" s="247"/>
      <c r="D13" s="247"/>
      <c r="E13" s="247"/>
      <c r="F13" s="248"/>
      <c r="G13" s="10"/>
      <c r="H13" s="10"/>
      <c r="I13" s="10"/>
    </row>
    <row r="14" spans="1:10" ht="63.75" thickBot="1">
      <c r="A14" s="13" t="s">
        <v>90</v>
      </c>
      <c r="B14" s="14" t="s">
        <v>91</v>
      </c>
      <c r="C14" s="14" t="s">
        <v>92</v>
      </c>
      <c r="D14" s="14" t="s">
        <v>93</v>
      </c>
      <c r="E14" s="14" t="s">
        <v>94</v>
      </c>
      <c r="F14" s="15" t="s">
        <v>7</v>
      </c>
      <c r="G14" s="5"/>
      <c r="H14" s="10"/>
      <c r="I14" s="10"/>
    </row>
    <row r="15" spans="1:10" ht="15.75">
      <c r="A15" s="16">
        <v>1</v>
      </c>
      <c r="B15" s="180">
        <f ca="1">'Site 1'!H$6</f>
        <v>862</v>
      </c>
      <c r="C15" s="181">
        <f ca="1">'Site 1'!$J$6</f>
        <v>66</v>
      </c>
      <c r="D15" s="17">
        <f ca="1">'Site 1'!$D$6</f>
        <v>56</v>
      </c>
      <c r="E15" s="18">
        <f ca="1">IF(D15=0,"",C15/D15)</f>
        <v>1.1785714285714286</v>
      </c>
      <c r="F15" s="19" t="str">
        <f ca="1">IF(OR('Site 1'!$E$6,AND(E15&lt;=1.2,E15&gt;=0.8)),"PASS","FAIL")</f>
        <v>PASS</v>
      </c>
      <c r="G15" s="87"/>
      <c r="H15" s="17">
        <f ca="1">'Site 1'!$B$6</f>
        <v>518</v>
      </c>
      <c r="I15" s="3"/>
      <c r="J15" s="245">
        <f t="shared" ref="J15:J33" si="0">H15/B15</f>
        <v>0.60092807424593964</v>
      </c>
    </row>
    <row r="16" spans="1:10" ht="15.75">
      <c r="A16" s="20">
        <v>2</v>
      </c>
      <c r="B16" s="182">
        <f ca="1">'Site 2'!H$6</f>
        <v>684</v>
      </c>
      <c r="C16" s="183">
        <f ca="1">'Site 2'!$J$6</f>
        <v>337</v>
      </c>
      <c r="D16" s="6">
        <f ca="1">'Site 2'!D$6</f>
        <v>266</v>
      </c>
      <c r="E16" s="21">
        <f ca="1">IF(D16=0,"",C16/D16)</f>
        <v>1.2669172932330828</v>
      </c>
      <c r="F16" s="22" t="str">
        <f ca="1">IF(OR('Site 2'!$E$6,AND(E16&lt;=1.2,E16&gt;=0.8)),"PASS","FAIL")</f>
        <v>FAIL</v>
      </c>
      <c r="G16" s="87"/>
      <c r="H16" s="6">
        <f ca="1">'Site 2'!B$6</f>
        <v>843</v>
      </c>
      <c r="I16" s="3"/>
      <c r="J16" s="245">
        <f t="shared" si="0"/>
        <v>1.2324561403508771</v>
      </c>
    </row>
    <row r="17" spans="1:10" ht="15.75">
      <c r="A17" s="20">
        <v>3</v>
      </c>
      <c r="B17" s="182">
        <f ca="1">'Site 3'!H$6</f>
        <v>826</v>
      </c>
      <c r="C17" s="183">
        <f ca="1">'Site 3'!$J$6</f>
        <v>217</v>
      </c>
      <c r="D17" s="6">
        <f ca="1">'Site 3'!D$6</f>
        <v>146</v>
      </c>
      <c r="E17" s="21">
        <f t="shared" ref="E17:E31" si="1">IF(D17=0,"",C17/D17)</f>
        <v>1.4863013698630136</v>
      </c>
      <c r="F17" s="22" t="str">
        <f ca="1">IF(OR('Site 3'!$E$6,AND(E17&lt;=1.2,E17&gt;=0.8)),"PASS","FAIL")</f>
        <v>FAIL</v>
      </c>
      <c r="G17" s="87"/>
      <c r="H17" s="6">
        <f ca="1">'Site 3'!B$6</f>
        <v>733</v>
      </c>
      <c r="I17" s="3"/>
      <c r="J17" s="245">
        <f t="shared" si="0"/>
        <v>0.88740920096852305</v>
      </c>
    </row>
    <row r="18" spans="1:10" ht="15.75">
      <c r="A18" s="20">
        <v>4</v>
      </c>
      <c r="B18" s="182">
        <f ca="1">'Site 4'!H$6</f>
        <v>693</v>
      </c>
      <c r="C18" s="183">
        <f ca="1">'Site 4'!$J$6</f>
        <v>216</v>
      </c>
      <c r="D18" s="6">
        <f ca="1">'Site 4'!D$6</f>
        <v>150</v>
      </c>
      <c r="E18" s="21">
        <f t="shared" si="1"/>
        <v>1.44</v>
      </c>
      <c r="F18" s="22" t="str">
        <f ca="1">IF(OR('Site 4'!$E$6,AND(E18&lt;=1.2,E18&gt;=0.8)),"PASS","FAIL")</f>
        <v>FAIL</v>
      </c>
      <c r="G18" s="87"/>
      <c r="H18" s="6">
        <f ca="1">'Site 4'!B$6</f>
        <v>548</v>
      </c>
      <c r="I18" s="3"/>
      <c r="J18" s="245">
        <f t="shared" si="0"/>
        <v>0.79076479076479078</v>
      </c>
    </row>
    <row r="19" spans="1:10" ht="15.75">
      <c r="A19" s="20">
        <v>5</v>
      </c>
      <c r="B19" s="182">
        <f ca="1">'Site 5'!H$6</f>
        <v>471</v>
      </c>
      <c r="C19" s="183">
        <f ca="1">'Site 5'!$J$6</f>
        <v>59</v>
      </c>
      <c r="D19" s="6">
        <f ca="1">'Site 5'!D$6</f>
        <v>110</v>
      </c>
      <c r="E19" s="21">
        <f t="shared" si="1"/>
        <v>0.53636363636363638</v>
      </c>
      <c r="F19" s="22" t="str">
        <f ca="1">IF(OR('Site 5'!$E$6,AND(E19&lt;=1.2,E19&gt;=0.8)),"PASS","FAIL")</f>
        <v>FAIL</v>
      </c>
      <c r="G19" s="87"/>
      <c r="H19" s="6">
        <f ca="1">'Site 5'!B$6</f>
        <v>603</v>
      </c>
      <c r="I19" s="3"/>
      <c r="J19" s="245">
        <f t="shared" si="0"/>
        <v>1.2802547770700636</v>
      </c>
    </row>
    <row r="20" spans="1:10" ht="15.75">
      <c r="A20" s="20">
        <v>6</v>
      </c>
      <c r="B20" s="182">
        <f ca="1">'Site 6'!H$6</f>
        <v>541</v>
      </c>
      <c r="C20" s="183">
        <f ca="1">'Site 6'!$J$6</f>
        <v>58</v>
      </c>
      <c r="D20" s="6">
        <f ca="1">'Site 6'!D$6</f>
        <v>149</v>
      </c>
      <c r="E20" s="21">
        <f t="shared" si="1"/>
        <v>0.38926174496644295</v>
      </c>
      <c r="F20" s="22" t="str">
        <f ca="1">IF(OR('Site 6'!$E$6,AND(E20&lt;=1.2,E20&gt;=0.8)),"PASS","FAIL")</f>
        <v>FAIL</v>
      </c>
      <c r="G20" s="87"/>
      <c r="H20" s="6">
        <f ca="1">'Site 6'!B$6</f>
        <v>824</v>
      </c>
      <c r="I20" s="3"/>
      <c r="J20" s="245">
        <f t="shared" si="0"/>
        <v>1.5231053604436229</v>
      </c>
    </row>
    <row r="21" spans="1:10" ht="15.75">
      <c r="A21" s="238" t="s">
        <v>224</v>
      </c>
      <c r="B21" s="184"/>
      <c r="C21" s="185"/>
      <c r="D21" s="56"/>
      <c r="E21" s="57"/>
      <c r="F21" s="239" t="s">
        <v>117</v>
      </c>
      <c r="G21" s="87"/>
      <c r="H21" s="56"/>
      <c r="I21" s="3"/>
      <c r="J21" s="245" t="e">
        <f t="shared" si="0"/>
        <v>#DIV/0!</v>
      </c>
    </row>
    <row r="22" spans="1:10" ht="15.75">
      <c r="A22" s="20">
        <v>8</v>
      </c>
      <c r="B22" s="182">
        <f ca="1">'Site 8'!H$6</f>
        <v>1013</v>
      </c>
      <c r="C22" s="183">
        <f ca="1">'Site 8'!$J$6</f>
        <v>161</v>
      </c>
      <c r="D22" s="6">
        <f ca="1">'Site 8'!D$6</f>
        <v>171</v>
      </c>
      <c r="E22" s="21">
        <f t="shared" si="1"/>
        <v>0.94152046783625731</v>
      </c>
      <c r="F22" s="22" t="str">
        <f ca="1">IF(OR('Site 8'!$E$6,AND(E22&lt;=1.2,E22&gt;=0.8)),"PASS","FAIL")</f>
        <v>PASS</v>
      </c>
      <c r="G22" s="87"/>
      <c r="H22" s="6">
        <f ca="1">'Site 8'!B$6</f>
        <v>724</v>
      </c>
      <c r="I22" s="3"/>
      <c r="J22" s="245">
        <f t="shared" si="0"/>
        <v>0.71470878578479768</v>
      </c>
    </row>
    <row r="23" spans="1:10" ht="15.75">
      <c r="A23" s="20">
        <v>9</v>
      </c>
      <c r="B23" s="182">
        <f ca="1">'Site 9'!H$6</f>
        <v>702</v>
      </c>
      <c r="C23" s="183">
        <f ca="1">'Site 9'!$J$6</f>
        <v>245</v>
      </c>
      <c r="D23" s="6">
        <f ca="1">'Site 9'!D$6</f>
        <v>216</v>
      </c>
      <c r="E23" s="21">
        <f t="shared" si="1"/>
        <v>1.1342592592592593</v>
      </c>
      <c r="F23" s="22" t="str">
        <f ca="1">IF(OR('Site 9'!$E$6,AND(E23&lt;=1.2,E23&gt;=0.8)),"PASS","FAIL")</f>
        <v>PASS</v>
      </c>
      <c r="G23" s="87"/>
      <c r="H23" s="6">
        <f ca="1">'Site 9'!B$6</f>
        <v>797</v>
      </c>
      <c r="I23" s="3"/>
      <c r="J23" s="245">
        <f t="shared" si="0"/>
        <v>1.1353276353276354</v>
      </c>
    </row>
    <row r="24" spans="1:10" ht="15.75">
      <c r="A24" s="238" t="s">
        <v>225</v>
      </c>
      <c r="B24" s="184"/>
      <c r="C24" s="185"/>
      <c r="D24" s="56"/>
      <c r="E24" s="57"/>
      <c r="F24" s="239"/>
      <c r="G24" s="87"/>
      <c r="H24" s="56"/>
      <c r="I24" s="3"/>
      <c r="J24" s="245" t="e">
        <f t="shared" si="0"/>
        <v>#DIV/0!</v>
      </c>
    </row>
    <row r="25" spans="1:10" ht="15.75">
      <c r="A25" s="20" t="s">
        <v>228</v>
      </c>
      <c r="B25" s="184"/>
      <c r="C25" s="185"/>
      <c r="D25" s="56"/>
      <c r="E25" s="57"/>
      <c r="F25" s="22" t="s">
        <v>117</v>
      </c>
      <c r="G25" s="87"/>
      <c r="H25" s="56"/>
      <c r="I25" s="3"/>
      <c r="J25" s="245" t="e">
        <f t="shared" si="0"/>
        <v>#DIV/0!</v>
      </c>
    </row>
    <row r="26" spans="1:10" ht="15.75">
      <c r="A26" s="20" t="s">
        <v>196</v>
      </c>
      <c r="B26" s="186"/>
      <c r="C26" s="187"/>
      <c r="D26" s="178"/>
      <c r="E26" s="179"/>
      <c r="F26" s="22" t="s">
        <v>117</v>
      </c>
      <c r="G26" s="87"/>
      <c r="H26" s="178"/>
      <c r="I26" s="3"/>
      <c r="J26" s="245" t="e">
        <f t="shared" si="0"/>
        <v>#DIV/0!</v>
      </c>
    </row>
    <row r="27" spans="1:10" ht="15.75">
      <c r="A27" s="238">
        <v>13</v>
      </c>
      <c r="B27" s="184"/>
      <c r="C27" s="185"/>
      <c r="D27" s="56"/>
      <c r="E27" s="57"/>
      <c r="F27" s="239"/>
      <c r="G27" s="87"/>
      <c r="H27" s="56"/>
      <c r="I27" s="3"/>
      <c r="J27" s="245" t="e">
        <f t="shared" si="0"/>
        <v>#DIV/0!</v>
      </c>
    </row>
    <row r="28" spans="1:10" ht="15.75">
      <c r="A28" s="20">
        <v>14</v>
      </c>
      <c r="B28" s="182">
        <f ca="1">'Site 14'!H$6</f>
        <v>628</v>
      </c>
      <c r="C28" s="183">
        <f ca="1">'Site 14'!$J$6</f>
        <v>249</v>
      </c>
      <c r="D28" s="6">
        <f ca="1">'Site 14'!D$6</f>
        <v>104</v>
      </c>
      <c r="E28" s="21">
        <f t="shared" si="1"/>
        <v>2.3942307692307692</v>
      </c>
      <c r="F28" s="22" t="str">
        <f ca="1">IF(OR('Site 14'!$E$6,AND(E28&lt;=1.2,E28&gt;=0.8)),"PASS","FAIL")</f>
        <v>FAIL</v>
      </c>
      <c r="G28" s="87"/>
      <c r="H28" s="6">
        <f ca="1">'Site 14'!B$6</f>
        <v>397</v>
      </c>
      <c r="I28" s="3"/>
      <c r="J28" s="245">
        <f t="shared" si="0"/>
        <v>0.63216560509554143</v>
      </c>
    </row>
    <row r="29" spans="1:10" ht="15.75">
      <c r="A29" s="238">
        <v>15</v>
      </c>
      <c r="B29" s="184"/>
      <c r="C29" s="185"/>
      <c r="D29" s="56"/>
      <c r="E29" s="57"/>
      <c r="F29" s="239" t="s">
        <v>117</v>
      </c>
      <c r="G29" s="193"/>
      <c r="H29" s="56"/>
      <c r="I29" s="3"/>
      <c r="J29" s="245" t="e">
        <f t="shared" si="0"/>
        <v>#DIV/0!</v>
      </c>
    </row>
    <row r="30" spans="1:10" ht="15.75">
      <c r="A30" s="20">
        <v>16</v>
      </c>
      <c r="B30" s="184"/>
      <c r="C30" s="185"/>
      <c r="D30" s="56"/>
      <c r="E30" s="57"/>
      <c r="F30" s="22" t="s">
        <v>117</v>
      </c>
      <c r="G30" s="193"/>
      <c r="H30" s="56"/>
      <c r="I30" s="3"/>
      <c r="J30" s="245" t="e">
        <f t="shared" si="0"/>
        <v>#DIV/0!</v>
      </c>
    </row>
    <row r="31" spans="1:10" ht="15.75">
      <c r="A31" s="20">
        <v>17</v>
      </c>
      <c r="B31" s="182">
        <f ca="1">'Site 17'!H$6</f>
        <v>718</v>
      </c>
      <c r="C31" s="183">
        <f ca="1">'Site 17'!$J$6</f>
        <v>40</v>
      </c>
      <c r="D31" s="6">
        <f ca="1">'Site 17'!D$6</f>
        <v>6</v>
      </c>
      <c r="E31" s="21">
        <f t="shared" si="1"/>
        <v>6.666666666666667</v>
      </c>
      <c r="F31" s="22" t="str">
        <f ca="1">IF(OR('Site 17'!$E$6,AND(E31&lt;=1.2,E31&gt;=0.8)),"PASS","FAIL")</f>
        <v>FAIL</v>
      </c>
      <c r="G31" s="193"/>
      <c r="H31" s="6">
        <f ca="1">'Site 17'!B$6</f>
        <v>381</v>
      </c>
      <c r="I31" s="3"/>
      <c r="J31" s="245">
        <f t="shared" si="0"/>
        <v>0.53064066852367686</v>
      </c>
    </row>
    <row r="32" spans="1:10" ht="15.75">
      <c r="A32" s="20" t="s">
        <v>197</v>
      </c>
      <c r="B32" s="182">
        <f ca="1">'Site 18b'!H$6</f>
        <v>574</v>
      </c>
      <c r="C32" s="183">
        <f ca="1">'Site 18b'!$J$6</f>
        <v>45</v>
      </c>
      <c r="D32" s="6">
        <f ca="1">'Site 18b'!D$6</f>
        <v>59</v>
      </c>
      <c r="E32" s="21">
        <f ca="1">IF(D32=0,"",C32/D32)</f>
        <v>0.76271186440677963</v>
      </c>
      <c r="F32" s="22" t="str">
        <f ca="1">IF(OR('Site 18b'!$E$6,AND(E32&lt;=1.2,E32&gt;=0.8)),"PASS","FAIL")</f>
        <v>FAIL</v>
      </c>
      <c r="G32" s="193"/>
      <c r="H32" s="6">
        <f ca="1">'Site 18b'!B$6</f>
        <v>440</v>
      </c>
      <c r="I32" s="3"/>
      <c r="J32" s="245">
        <f t="shared" si="0"/>
        <v>0.76655052264808365</v>
      </c>
    </row>
    <row r="33" spans="1:10" ht="15.75">
      <c r="A33" s="20" t="s">
        <v>203</v>
      </c>
      <c r="B33" s="182">
        <f ca="1">'Site 19b'!H6</f>
        <v>502</v>
      </c>
      <c r="C33" s="183">
        <f ca="1">'Site 19b'!$J$6</f>
        <v>95</v>
      </c>
      <c r="D33" s="6">
        <f ca="1">'Site 19b'!D$6</f>
        <v>22</v>
      </c>
      <c r="E33" s="21">
        <f ca="1">IF(D33=0,"",C33/D33)</f>
        <v>4.3181818181818183</v>
      </c>
      <c r="F33" s="22" t="str">
        <f ca="1">IF(OR('Site 19b'!$E$6,AND(E33&lt;=1.2,E33&gt;=0.8)),"PASS","FAIL")</f>
        <v>FAIL</v>
      </c>
      <c r="G33" s="193"/>
      <c r="H33" s="6">
        <f ca="1">'Site 19b'!B$6</f>
        <v>386</v>
      </c>
      <c r="I33" s="3"/>
      <c r="J33" s="245">
        <f t="shared" si="0"/>
        <v>0.7689243027888446</v>
      </c>
    </row>
    <row r="34" spans="1:10" ht="16.5" thickBot="1">
      <c r="A34" s="238">
        <v>20</v>
      </c>
      <c r="B34" s="184"/>
      <c r="C34" s="235"/>
      <c r="D34" s="56"/>
      <c r="E34" s="57"/>
      <c r="F34" s="239"/>
      <c r="G34" s="193"/>
      <c r="H34" s="87"/>
      <c r="I34" s="3"/>
    </row>
    <row r="35" spans="1:10" ht="16.5" thickBot="1">
      <c r="A35" s="24" t="s">
        <v>95</v>
      </c>
      <c r="B35" s="49">
        <f>AVERAGE(B15:B34)</f>
        <v>684.5</v>
      </c>
      <c r="C35" s="50">
        <f>AVERAGE(C15:C34)</f>
        <v>149</v>
      </c>
      <c r="D35" s="50">
        <f>AVERAGE(D15:D34)</f>
        <v>121.25</v>
      </c>
      <c r="E35" s="242">
        <f>IF(D35=0,"",C35/D35)</f>
        <v>1.2288659793814434</v>
      </c>
      <c r="F35" s="189" t="str">
        <f>IF(AND(E35&lt;=1.2,E35&gt;=0.8),"PASS","FAIL")</f>
        <v>FAIL</v>
      </c>
      <c r="G35" s="88"/>
      <c r="H35" s="87"/>
      <c r="I35" s="3"/>
    </row>
    <row r="36" spans="1:10" ht="16.5" thickBot="1">
      <c r="A36" s="3"/>
      <c r="B36" s="6"/>
      <c r="C36" s="6"/>
      <c r="D36" s="27" t="s">
        <v>96</v>
      </c>
      <c r="E36" s="23"/>
      <c r="F36" s="89">
        <f>COUNTIF(F15:F34,"PASS")/12</f>
        <v>0.25</v>
      </c>
      <c r="G36" s="88"/>
      <c r="H36" s="87"/>
      <c r="I36" s="3"/>
    </row>
    <row r="37" spans="1:10" ht="16.5" thickBot="1">
      <c r="A37" s="3"/>
      <c r="B37" s="6"/>
      <c r="C37" s="6"/>
      <c r="D37" s="6"/>
      <c r="E37" s="6"/>
      <c r="F37" s="6"/>
      <c r="G37" s="87"/>
      <c r="H37" s="87"/>
      <c r="I37" s="3"/>
    </row>
    <row r="38" spans="1:10" ht="16.5" thickBot="1">
      <c r="A38" s="25"/>
      <c r="B38" s="246" t="s">
        <v>97</v>
      </c>
      <c r="C38" s="247"/>
      <c r="D38" s="247"/>
      <c r="E38" s="247"/>
      <c r="F38" s="248"/>
      <c r="G38" s="87"/>
      <c r="H38" s="87"/>
      <c r="I38" s="3"/>
    </row>
    <row r="39" spans="1:10" ht="63.75" thickBot="1">
      <c r="A39" s="13" t="s">
        <v>90</v>
      </c>
      <c r="B39" s="190" t="s">
        <v>91</v>
      </c>
      <c r="C39" s="191" t="s">
        <v>98</v>
      </c>
      <c r="D39" s="191" t="s">
        <v>93</v>
      </c>
      <c r="E39" s="191" t="s">
        <v>94</v>
      </c>
      <c r="F39" s="192" t="s">
        <v>7</v>
      </c>
      <c r="G39" s="87"/>
      <c r="H39" s="87"/>
      <c r="I39" s="3"/>
    </row>
    <row r="40" spans="1:10" ht="15.75">
      <c r="A40" s="16">
        <v>1</v>
      </c>
      <c r="B40" s="188">
        <f ca="1">'Site 1'!H$7</f>
        <v>16575</v>
      </c>
      <c r="C40" s="188">
        <f ca="1">'Site 1'!$J$7</f>
        <v>1658</v>
      </c>
      <c r="D40" s="97">
        <f ca="1">'Site 1'!D$7</f>
        <v>2700</v>
      </c>
      <c r="E40" s="236">
        <f ca="1">IF(D40=0,"",C40/D40)</f>
        <v>0.61407407407407411</v>
      </c>
      <c r="F40" s="22" t="str">
        <f ca="1">IF(OR('Site 1'!$E$7,AND(E40&lt;=1.2,E40&gt;=0.8)),"PASS","FAIL")</f>
        <v>FAIL</v>
      </c>
      <c r="G40" s="87"/>
      <c r="H40" s="17">
        <f ca="1">'Site 1'!$B$7</f>
        <v>12291</v>
      </c>
      <c r="I40" s="3"/>
      <c r="J40" s="245">
        <f>H40/B40</f>
        <v>0.74153846153846159</v>
      </c>
    </row>
    <row r="41" spans="1:10" ht="15.75">
      <c r="A41" s="20">
        <v>2</v>
      </c>
      <c r="B41" s="185"/>
      <c r="C41" s="185"/>
      <c r="D41" s="56"/>
      <c r="E41" s="57"/>
      <c r="F41" s="22" t="s">
        <v>117</v>
      </c>
      <c r="G41" s="193"/>
      <c r="H41" s="6"/>
      <c r="I41" s="3"/>
      <c r="J41" s="245"/>
    </row>
    <row r="42" spans="1:10" ht="15.75">
      <c r="A42" s="20">
        <v>3</v>
      </c>
      <c r="B42" s="185"/>
      <c r="C42" s="185"/>
      <c r="D42" s="56"/>
      <c r="E42" s="57"/>
      <c r="F42" s="22" t="s">
        <v>117</v>
      </c>
      <c r="G42" s="193"/>
      <c r="H42" s="244"/>
      <c r="I42" s="3"/>
      <c r="J42" s="245"/>
    </row>
    <row r="43" spans="1:10" ht="15.75">
      <c r="A43" s="20">
        <v>4</v>
      </c>
      <c r="B43" s="185"/>
      <c r="C43" s="185"/>
      <c r="D43" s="56"/>
      <c r="E43" s="57"/>
      <c r="F43" s="22" t="s">
        <v>117</v>
      </c>
      <c r="G43" s="193"/>
      <c r="H43" s="6"/>
      <c r="I43" s="3"/>
      <c r="J43" s="245"/>
    </row>
    <row r="44" spans="1:10" ht="15.75">
      <c r="A44" s="20">
        <v>5</v>
      </c>
      <c r="B44" s="185"/>
      <c r="C44" s="185"/>
      <c r="D44" s="56"/>
      <c r="E44" s="57"/>
      <c r="F44" s="22" t="s">
        <v>117</v>
      </c>
      <c r="G44" s="193"/>
      <c r="H44" s="6"/>
      <c r="I44" s="3"/>
      <c r="J44" s="245"/>
    </row>
    <row r="45" spans="1:10" ht="15.75">
      <c r="A45" s="20">
        <v>6</v>
      </c>
      <c r="B45" s="185"/>
      <c r="C45" s="185"/>
      <c r="D45" s="56"/>
      <c r="E45" s="57"/>
      <c r="F45" s="22" t="s">
        <v>117</v>
      </c>
      <c r="G45" s="193"/>
      <c r="H45" s="6"/>
      <c r="I45" s="3"/>
      <c r="J45" s="245"/>
    </row>
    <row r="46" spans="1:10" ht="15.75">
      <c r="A46" s="238" t="s">
        <v>224</v>
      </c>
      <c r="B46" s="185"/>
      <c r="C46" s="185"/>
      <c r="D46" s="56"/>
      <c r="E46" s="57"/>
      <c r="F46" s="239" t="s">
        <v>117</v>
      </c>
      <c r="G46" s="193"/>
      <c r="H46" s="56"/>
      <c r="I46" s="3"/>
      <c r="J46" s="245"/>
    </row>
    <row r="47" spans="1:10" ht="15.75">
      <c r="A47" s="20">
        <v>8</v>
      </c>
      <c r="B47" s="185"/>
      <c r="C47" s="185"/>
      <c r="D47" s="56"/>
      <c r="E47" s="57"/>
      <c r="F47" s="22" t="s">
        <v>117</v>
      </c>
      <c r="G47" s="193"/>
      <c r="H47" s="6"/>
      <c r="I47" s="3"/>
      <c r="J47" s="245"/>
    </row>
    <row r="48" spans="1:10" ht="15.75">
      <c r="A48" s="20">
        <v>9</v>
      </c>
      <c r="B48" s="185"/>
      <c r="C48" s="185"/>
      <c r="D48" s="56"/>
      <c r="E48" s="57"/>
      <c r="F48" s="22" t="s">
        <v>117</v>
      </c>
      <c r="G48" s="193"/>
      <c r="H48" s="6"/>
      <c r="I48" s="3"/>
      <c r="J48" s="245"/>
    </row>
    <row r="49" spans="1:10" ht="15.75">
      <c r="A49" s="238" t="s">
        <v>225</v>
      </c>
      <c r="B49" s="185"/>
      <c r="C49" s="185"/>
      <c r="D49" s="56"/>
      <c r="E49" s="57"/>
      <c r="F49" s="239"/>
      <c r="G49" s="193"/>
      <c r="H49" s="56"/>
      <c r="I49" s="3"/>
      <c r="J49" s="245"/>
    </row>
    <row r="50" spans="1:10" ht="15.75">
      <c r="A50" s="20" t="s">
        <v>228</v>
      </c>
      <c r="B50" s="188">
        <f ca="1">'Site 11b'!H$7</f>
        <v>5460</v>
      </c>
      <c r="C50" s="188">
        <f ca="1">'Site 11b'!J7</f>
        <v>866</v>
      </c>
      <c r="D50" s="97">
        <f ca="1">'Site 11b'!D$7</f>
        <v>1477</v>
      </c>
      <c r="E50" s="21">
        <f t="shared" ref="E50:E58" si="2">IF(D50=0,"",C50/D50)</f>
        <v>0.58632362897765744</v>
      </c>
      <c r="F50" s="22" t="str">
        <f ca="1">IF(OR('Site 11b'!$E$7,AND(E50&lt;=1.2,E50&gt;=0.8)),"PASS","FAIL")</f>
        <v>FAIL</v>
      </c>
      <c r="G50" s="193">
        <f ca="1">C50/B50</f>
        <v>0.1586080586080586</v>
      </c>
      <c r="H50" s="6">
        <f ca="1">'Site 11b'!B$7</f>
        <v>9369</v>
      </c>
      <c r="I50" s="3"/>
      <c r="J50" s="245">
        <f>H50/B50</f>
        <v>1.7159340659340658</v>
      </c>
    </row>
    <row r="51" spans="1:10" ht="15.75">
      <c r="A51" s="20" t="s">
        <v>196</v>
      </c>
      <c r="B51" s="188">
        <f ca="1">'Site 12b'!H$7</f>
        <v>6876</v>
      </c>
      <c r="C51" s="188">
        <f ca="1">'Site 12b'!J7</f>
        <v>812</v>
      </c>
      <c r="D51" s="97">
        <f ca="1">'Site 12b'!D$7</f>
        <v>2684</v>
      </c>
      <c r="E51" s="21">
        <f t="shared" si="2"/>
        <v>0.30253353204172878</v>
      </c>
      <c r="F51" s="22" t="str">
        <f ca="1">IF(OR('Site 12b'!$E$7,AND(E51&lt;=1.2,E51&gt;=0.8)),"PASS","FAIL")</f>
        <v>FAIL</v>
      </c>
      <c r="G51" s="193">
        <f ca="1">C51/B51</f>
        <v>0.11809191390343222</v>
      </c>
      <c r="H51" s="6">
        <f ca="1">'Site 12b'!B$7</f>
        <v>10295</v>
      </c>
      <c r="I51" s="3"/>
      <c r="J51" s="245">
        <f>H51/B51</f>
        <v>1.497236765561373</v>
      </c>
    </row>
    <row r="52" spans="1:10" ht="15.75">
      <c r="A52" s="238">
        <v>13</v>
      </c>
      <c r="B52" s="185"/>
      <c r="C52" s="185"/>
      <c r="D52" s="56"/>
      <c r="E52" s="57"/>
      <c r="F52" s="239"/>
      <c r="G52" s="193"/>
      <c r="H52" s="56"/>
      <c r="I52" s="3"/>
      <c r="J52" s="245"/>
    </row>
    <row r="53" spans="1:10" ht="15.75">
      <c r="A53" s="20">
        <v>14</v>
      </c>
      <c r="B53" s="185"/>
      <c r="C53" s="185"/>
      <c r="D53" s="56"/>
      <c r="E53" s="57"/>
      <c r="F53" s="22" t="s">
        <v>117</v>
      </c>
      <c r="G53" s="193"/>
      <c r="H53" s="6"/>
      <c r="I53" s="3"/>
      <c r="J53" s="245"/>
    </row>
    <row r="54" spans="1:10" ht="15.75">
      <c r="A54" s="238">
        <v>15</v>
      </c>
      <c r="B54" s="185"/>
      <c r="C54" s="185"/>
      <c r="D54" s="56"/>
      <c r="E54" s="57"/>
      <c r="F54" s="239"/>
      <c r="G54" s="193"/>
      <c r="H54" s="56"/>
      <c r="I54" s="3"/>
      <c r="J54" s="245"/>
    </row>
    <row r="55" spans="1:10" ht="15.75">
      <c r="A55" s="20">
        <v>16</v>
      </c>
      <c r="B55" s="188">
        <f ca="1">'Site 16'!H$7</f>
        <v>9813</v>
      </c>
      <c r="C55" s="188">
        <f ca="1">'Site 16'!$J$7</f>
        <v>1499</v>
      </c>
      <c r="D55" s="97">
        <f ca="1">'Site 16'!D$7</f>
        <v>846</v>
      </c>
      <c r="E55" s="236">
        <f t="shared" si="2"/>
        <v>1.7718676122931443</v>
      </c>
      <c r="F55" s="22" t="str">
        <f ca="1">IF(OR('Site 16'!$E$7,AND(E55&lt;=1.2,E55&gt;=0.8)),"PASS","FAIL")</f>
        <v>FAIL</v>
      </c>
      <c r="G55" s="193">
        <f ca="1">C55/B55</f>
        <v>0.15275654743707326</v>
      </c>
      <c r="H55" s="6">
        <f ca="1">'Site 16'!B$7</f>
        <v>8020</v>
      </c>
      <c r="I55" s="3"/>
      <c r="J55" s="245">
        <f>H55/B55</f>
        <v>0.81728319576072561</v>
      </c>
    </row>
    <row r="56" spans="1:10" ht="15.75">
      <c r="A56" s="20">
        <v>17</v>
      </c>
      <c r="B56" s="188">
        <f ca="1">'Site 17'!H$7</f>
        <v>3853</v>
      </c>
      <c r="C56" s="188">
        <f ca="1">'Site 17'!$J$7</f>
        <v>295</v>
      </c>
      <c r="D56" s="97">
        <f ca="1">'Site 17'!D$7</f>
        <v>61</v>
      </c>
      <c r="E56" s="236">
        <f t="shared" si="2"/>
        <v>4.8360655737704921</v>
      </c>
      <c r="F56" s="22" t="str">
        <f ca="1">IF(OR('Site 17'!$E$7,AND(E56&lt;=1.2,E56&gt;=0.8)),"PASS","FAIL")</f>
        <v>FAIL</v>
      </c>
      <c r="G56" s="193">
        <f ca="1">C56/B56</f>
        <v>7.6563716584479621E-2</v>
      </c>
      <c r="H56" s="6">
        <f ca="1">'Site 17'!B$7</f>
        <v>9942</v>
      </c>
      <c r="I56" s="3"/>
      <c r="J56" s="245">
        <f>H56/B56</f>
        <v>2.5803270179081235</v>
      </c>
    </row>
    <row r="57" spans="1:10" ht="15.75">
      <c r="A57" s="20" t="s">
        <v>197</v>
      </c>
      <c r="B57" s="188">
        <f ca="1">'Site 18b'!H$7</f>
        <v>7200</v>
      </c>
      <c r="C57" s="188">
        <f ca="1">'Site 18b'!$J$7</f>
        <v>761</v>
      </c>
      <c r="D57" s="97">
        <f ca="1">'Site 18b'!D$7</f>
        <v>545</v>
      </c>
      <c r="E57" s="236">
        <f t="shared" si="2"/>
        <v>1.3963302752293578</v>
      </c>
      <c r="F57" s="22" t="str">
        <f ca="1">IF(OR('Site 18b'!$E$7,AND(E57&lt;=1.2,E57&gt;=0.8)),"PASS","FAIL")</f>
        <v>PASS</v>
      </c>
      <c r="G57" s="193">
        <f ca="1">C57/B57</f>
        <v>0.10569444444444444</v>
      </c>
      <c r="H57" s="6">
        <f ca="1">'Site 18b'!B$7</f>
        <v>9579</v>
      </c>
      <c r="I57" s="3"/>
      <c r="J57" s="245">
        <f>H57/B57</f>
        <v>1.3304166666666666</v>
      </c>
    </row>
    <row r="58" spans="1:10" ht="15.75">
      <c r="A58" s="20" t="s">
        <v>203</v>
      </c>
      <c r="B58" s="188">
        <f ca="1">'Site 19b'!H$7</f>
        <v>4454</v>
      </c>
      <c r="C58" s="188">
        <f ca="1">'Site 19b'!$J$7</f>
        <v>452</v>
      </c>
      <c r="D58" s="97">
        <f ca="1">'Site 19b'!D$7</f>
        <v>374</v>
      </c>
      <c r="E58" s="236">
        <f t="shared" si="2"/>
        <v>1.2085561497326203</v>
      </c>
      <c r="F58" s="22" t="str">
        <f ca="1">IF(OR('Site 19b'!$E$7,AND(E58&lt;=1.2,E58&gt;=0.8)),"PASS","FAIL")</f>
        <v>PASS</v>
      </c>
      <c r="G58" s="193">
        <f ca="1">C58/B58</f>
        <v>0.10148181409968568</v>
      </c>
      <c r="H58" s="6">
        <f ca="1">'Site 19b'!B$7</f>
        <v>9632</v>
      </c>
      <c r="I58" s="3"/>
      <c r="J58" s="245">
        <f>H58/B58</f>
        <v>2.162550516389762</v>
      </c>
    </row>
    <row r="59" spans="1:10" ht="16.5" thickBot="1">
      <c r="A59" s="238">
        <v>20</v>
      </c>
      <c r="B59" s="185"/>
      <c r="C59" s="185"/>
      <c r="D59" s="56"/>
      <c r="E59" s="57"/>
      <c r="F59" s="239"/>
      <c r="G59" s="87"/>
      <c r="H59" s="87"/>
      <c r="I59" s="3"/>
    </row>
    <row r="60" spans="1:10" ht="16.5" thickBot="1">
      <c r="A60" s="26" t="s">
        <v>95</v>
      </c>
      <c r="B60" s="240">
        <f>AVERAGE(B40:B59)</f>
        <v>7747.2857142857147</v>
      </c>
      <c r="C60" s="241">
        <f>AVERAGE(C40:C59)</f>
        <v>906.14285714285711</v>
      </c>
      <c r="D60" s="241">
        <f>AVERAGE(D40:D59)</f>
        <v>1241</v>
      </c>
      <c r="E60" s="243">
        <f>IF(D60=0,"",C60/D60)</f>
        <v>0.73017152066305968</v>
      </c>
      <c r="F60" s="189" t="str">
        <f>IF(AND(E60&lt;=1.2,E60&gt;=0.8),"PASS","FAIL")</f>
        <v>FAIL</v>
      </c>
      <c r="G60" s="87"/>
      <c r="H60" s="87"/>
      <c r="I60" s="3"/>
    </row>
    <row r="61" spans="1:10" ht="16.5" thickBot="1">
      <c r="A61" s="3"/>
      <c r="B61" s="6"/>
      <c r="C61" s="6"/>
      <c r="D61" s="27" t="s">
        <v>96</v>
      </c>
      <c r="E61" s="23"/>
      <c r="F61" s="89">
        <f>COUNTIF(F40:F59,"PASS")/7</f>
        <v>0.2857142857142857</v>
      </c>
      <c r="G61" s="3"/>
      <c r="H61" s="3"/>
      <c r="I61" s="3"/>
    </row>
  </sheetData>
  <mergeCells count="6">
    <mergeCell ref="B38:F38"/>
    <mergeCell ref="B4:E4"/>
    <mergeCell ref="B5:E5"/>
    <mergeCell ref="B6:E6"/>
    <mergeCell ref="B7:C7"/>
    <mergeCell ref="B13:F13"/>
  </mergeCells>
  <phoneticPr fontId="16" type="noConversion"/>
  <pageMargins left="0.75" right="0.75" top="1" bottom="1" header="0.5" footer="0.5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55"/>
  <sheetViews>
    <sheetView workbookViewId="0">
      <selection activeCell="C13" sqref="C13"/>
    </sheetView>
  </sheetViews>
  <sheetFormatPr defaultColWidth="22" defaultRowHeight="15"/>
  <sheetData>
    <row r="1" spans="1:12">
      <c r="A1" s="10" t="s">
        <v>110</v>
      </c>
      <c r="B1" s="131"/>
      <c r="C1" s="131"/>
      <c r="D1" s="131"/>
      <c r="E1" s="3"/>
      <c r="F1" s="3"/>
      <c r="G1" s="3"/>
      <c r="H1" s="3"/>
      <c r="I1" s="3"/>
      <c r="J1" s="3"/>
    </row>
    <row r="2" spans="1:12">
      <c r="A2" s="167" t="s">
        <v>0</v>
      </c>
      <c r="B2" s="169" t="s">
        <v>187</v>
      </c>
      <c r="C2" s="131"/>
      <c r="D2" s="131"/>
      <c r="E2" s="3"/>
      <c r="F2" s="3"/>
      <c r="G2" s="3"/>
      <c r="H2" s="3"/>
      <c r="I2" s="3"/>
      <c r="J2" s="3"/>
    </row>
    <row r="3" spans="1:12">
      <c r="A3" s="3"/>
      <c r="B3" s="131"/>
      <c r="C3" s="131"/>
      <c r="D3" s="131"/>
      <c r="E3" s="3"/>
      <c r="F3" s="3"/>
      <c r="G3" s="3"/>
      <c r="H3" s="3"/>
      <c r="I3" s="3"/>
      <c r="J3" s="3"/>
    </row>
    <row r="4" spans="1:12">
      <c r="A4" s="168" t="s">
        <v>1</v>
      </c>
      <c r="B4" s="163" t="s">
        <v>3</v>
      </c>
      <c r="C4" s="131"/>
      <c r="D4" s="131"/>
      <c r="E4" s="3"/>
      <c r="F4" s="3"/>
      <c r="G4" s="3"/>
      <c r="H4" s="167" t="s">
        <v>10</v>
      </c>
      <c r="I4" s="166"/>
      <c r="J4" s="165"/>
    </row>
    <row r="5" spans="1:12">
      <c r="A5" s="160" t="s">
        <v>2</v>
      </c>
      <c r="B5" s="164" t="s">
        <v>4</v>
      </c>
      <c r="C5" s="163" t="s">
        <v>5</v>
      </c>
      <c r="D5" s="163" t="s">
        <v>6</v>
      </c>
      <c r="E5" s="237" t="s">
        <v>250</v>
      </c>
      <c r="F5" s="3"/>
      <c r="G5" s="3"/>
      <c r="H5" s="162" t="s">
        <v>4</v>
      </c>
      <c r="I5" s="161" t="s">
        <v>5</v>
      </c>
      <c r="J5" s="161" t="s">
        <v>6</v>
      </c>
      <c r="K5" s="10" t="s">
        <v>248</v>
      </c>
      <c r="L5" s="10" t="s">
        <v>249</v>
      </c>
    </row>
    <row r="6" spans="1:12">
      <c r="A6" s="160" t="s">
        <v>8</v>
      </c>
      <c r="B6" s="159">
        <v>430</v>
      </c>
      <c r="C6" s="159">
        <v>362</v>
      </c>
      <c r="D6" s="146">
        <f>B6-C6</f>
        <v>68</v>
      </c>
      <c r="F6" s="3"/>
      <c r="G6" s="3"/>
      <c r="H6" s="230"/>
      <c r="I6" s="231"/>
      <c r="J6" s="232"/>
    </row>
    <row r="7" spans="1:12">
      <c r="A7" s="160" t="s">
        <v>9</v>
      </c>
      <c r="B7" s="159">
        <v>9369</v>
      </c>
      <c r="C7" s="159">
        <v>7892</v>
      </c>
      <c r="D7" s="146">
        <f>B7-C7</f>
        <v>1477</v>
      </c>
      <c r="E7" t="b">
        <f>IF(AND(D7&gt;J7-K7,D7&lt;J7+K7),TRUE, FALSE)</f>
        <v>0</v>
      </c>
      <c r="F7" s="3"/>
      <c r="G7" s="3"/>
      <c r="H7" s="134">
        <v>5460</v>
      </c>
      <c r="I7" s="158">
        <v>4594</v>
      </c>
      <c r="J7" s="157">
        <f>H7-I7</f>
        <v>866</v>
      </c>
      <c r="K7">
        <v>277.72070000000002</v>
      </c>
      <c r="L7" s="233">
        <v>62</v>
      </c>
    </row>
    <row r="8" spans="1:12">
      <c r="A8" s="134"/>
      <c r="B8" s="132"/>
      <c r="C8" s="131"/>
      <c r="D8" s="131"/>
      <c r="E8" s="3"/>
      <c r="F8" s="3"/>
      <c r="G8" s="3"/>
      <c r="H8" s="3"/>
      <c r="I8" s="3"/>
      <c r="J8" s="3"/>
    </row>
    <row r="9" spans="1:12">
      <c r="A9" s="156" t="s">
        <v>11</v>
      </c>
      <c r="B9" s="71"/>
      <c r="C9" s="131"/>
      <c r="D9" s="131"/>
      <c r="E9" s="3"/>
      <c r="F9" s="3"/>
      <c r="G9" s="3"/>
      <c r="H9" s="3"/>
      <c r="I9" s="3"/>
      <c r="J9" s="3"/>
    </row>
    <row r="10" spans="1:12">
      <c r="A10" s="51" t="s">
        <v>12</v>
      </c>
      <c r="B10" s="71">
        <v>1938</v>
      </c>
      <c r="C10" s="131"/>
      <c r="D10" s="131"/>
      <c r="E10" s="3"/>
      <c r="F10" s="3"/>
      <c r="G10" s="3"/>
    </row>
    <row r="11" spans="1:12">
      <c r="A11" s="51" t="s">
        <v>13</v>
      </c>
      <c r="B11" s="71">
        <v>91016</v>
      </c>
      <c r="C11" s="131"/>
      <c r="D11" s="131"/>
      <c r="E11" s="3"/>
      <c r="F11" s="3"/>
      <c r="G11" s="3"/>
      <c r="H11" s="3"/>
      <c r="I11" s="3"/>
      <c r="J11" s="3"/>
    </row>
    <row r="12" spans="1:12">
      <c r="A12" s="51" t="s">
        <v>14</v>
      </c>
      <c r="B12" s="71">
        <v>9</v>
      </c>
      <c r="C12" s="131"/>
      <c r="D12" s="131"/>
      <c r="E12" s="3"/>
      <c r="F12" s="3"/>
      <c r="G12" s="3"/>
      <c r="H12" s="3"/>
      <c r="I12" s="3"/>
      <c r="J12" s="3"/>
    </row>
    <row r="13" spans="1:12">
      <c r="A13" s="51" t="s">
        <v>140</v>
      </c>
      <c r="B13" s="71">
        <v>1505</v>
      </c>
      <c r="C13" s="131"/>
      <c r="D13" s="131"/>
      <c r="E13" s="3"/>
      <c r="F13" s="3"/>
      <c r="G13" s="3"/>
      <c r="H13" s="3"/>
      <c r="I13" s="3"/>
      <c r="J13" s="3"/>
    </row>
    <row r="14" spans="1:12">
      <c r="A14" s="51" t="s">
        <v>141</v>
      </c>
      <c r="B14" s="71">
        <v>12040</v>
      </c>
      <c r="C14" s="131"/>
      <c r="D14" s="131"/>
      <c r="E14" s="3"/>
      <c r="F14" s="3"/>
      <c r="G14" s="3"/>
      <c r="H14" s="3"/>
      <c r="I14" s="3"/>
      <c r="J14" s="3"/>
    </row>
    <row r="15" spans="1:12">
      <c r="A15" s="51" t="s">
        <v>15</v>
      </c>
      <c r="B15" s="71">
        <v>1</v>
      </c>
      <c r="C15" s="131"/>
      <c r="D15" s="131"/>
      <c r="E15" s="3"/>
      <c r="F15" s="3"/>
      <c r="G15" s="3"/>
      <c r="H15" s="3"/>
      <c r="I15" s="3"/>
      <c r="J15" s="3"/>
    </row>
    <row r="16" spans="1:12">
      <c r="A16" s="51" t="s">
        <v>142</v>
      </c>
      <c r="B16" s="71">
        <v>8</v>
      </c>
      <c r="C16" s="131"/>
      <c r="D16" s="131"/>
      <c r="E16" s="3"/>
      <c r="F16" s="3"/>
      <c r="G16" s="3"/>
      <c r="H16" s="3"/>
      <c r="I16" s="3"/>
      <c r="J16" s="3"/>
    </row>
    <row r="17" spans="1:10">
      <c r="A17" s="51" t="s">
        <v>16</v>
      </c>
      <c r="B17" s="71">
        <v>2</v>
      </c>
      <c r="C17" s="131"/>
      <c r="D17" s="131"/>
      <c r="E17" s="3"/>
      <c r="F17" s="3"/>
      <c r="G17" s="3"/>
      <c r="H17" s="3"/>
      <c r="I17" s="3"/>
      <c r="J17" s="3"/>
    </row>
    <row r="18" spans="1:10">
      <c r="A18" s="51" t="s">
        <v>17</v>
      </c>
      <c r="B18" s="71" t="s">
        <v>101</v>
      </c>
      <c r="C18" s="131"/>
      <c r="D18" s="131"/>
      <c r="E18" s="3"/>
      <c r="F18" s="3"/>
      <c r="G18" s="3"/>
      <c r="H18" s="3"/>
      <c r="I18" s="3"/>
      <c r="J18" s="3"/>
    </row>
    <row r="19" spans="1:10">
      <c r="A19" s="51" t="s">
        <v>18</v>
      </c>
      <c r="B19" s="71" t="s">
        <v>106</v>
      </c>
      <c r="C19" s="131"/>
      <c r="D19" s="131"/>
      <c r="E19" s="3"/>
      <c r="F19" s="3"/>
      <c r="G19" s="3"/>
      <c r="H19" s="3"/>
      <c r="I19" s="3"/>
      <c r="J19" s="3"/>
    </row>
    <row r="20" spans="1:10">
      <c r="A20" s="134" t="s">
        <v>19</v>
      </c>
      <c r="B20" s="132" t="s">
        <v>144</v>
      </c>
      <c r="C20" s="131"/>
      <c r="D20" s="131"/>
      <c r="E20" s="3"/>
      <c r="F20" s="3"/>
      <c r="G20" s="3"/>
      <c r="H20" s="3"/>
      <c r="I20" s="3"/>
      <c r="J20" s="3"/>
    </row>
    <row r="21" spans="1:10">
      <c r="A21" s="3"/>
      <c r="B21" s="131"/>
      <c r="C21" s="131"/>
      <c r="D21" s="131"/>
      <c r="E21" s="3"/>
      <c r="F21" s="3"/>
      <c r="G21" s="3"/>
      <c r="H21" s="3"/>
      <c r="I21" s="3"/>
      <c r="J21" s="3"/>
    </row>
    <row r="22" spans="1:10">
      <c r="A22" s="137" t="s">
        <v>24</v>
      </c>
      <c r="B22" s="155" t="s">
        <v>29</v>
      </c>
      <c r="C22" s="154" t="s">
        <v>30</v>
      </c>
      <c r="D22" s="131"/>
      <c r="E22" s="3"/>
      <c r="F22" s="3"/>
      <c r="G22" s="3"/>
      <c r="H22" s="3"/>
      <c r="I22" s="3"/>
      <c r="J22" s="3"/>
    </row>
    <row r="23" spans="1:10">
      <c r="A23" s="200" t="s">
        <v>231</v>
      </c>
      <c r="B23" s="203">
        <v>71760</v>
      </c>
      <c r="C23" s="204">
        <v>44000</v>
      </c>
      <c r="D23" s="131"/>
      <c r="E23" s="3"/>
      <c r="F23" s="3"/>
      <c r="G23" s="3"/>
      <c r="H23" s="3"/>
      <c r="I23" s="3"/>
      <c r="J23" s="3"/>
    </row>
    <row r="24" spans="1:10">
      <c r="A24" s="51" t="s">
        <v>25</v>
      </c>
      <c r="B24" s="131">
        <v>0.78</v>
      </c>
      <c r="C24" s="71">
        <v>0.95</v>
      </c>
      <c r="D24" s="131"/>
      <c r="E24" s="3"/>
      <c r="F24" s="3"/>
      <c r="G24" s="3"/>
      <c r="H24" s="3"/>
      <c r="I24" s="3"/>
      <c r="J24" s="3"/>
    </row>
    <row r="25" spans="1:10">
      <c r="A25" s="202" t="s">
        <v>232</v>
      </c>
      <c r="B25" s="222">
        <v>60000</v>
      </c>
      <c r="C25" s="204">
        <v>24000</v>
      </c>
      <c r="D25" s="131"/>
      <c r="E25" s="3"/>
      <c r="F25" s="3"/>
      <c r="G25" s="3"/>
      <c r="H25" s="3"/>
      <c r="I25" s="3"/>
      <c r="J25" s="3"/>
    </row>
    <row r="26" spans="1:10">
      <c r="A26" s="51" t="s">
        <v>26</v>
      </c>
      <c r="B26" s="131">
        <v>9.6999999999999993</v>
      </c>
      <c r="C26" s="71">
        <v>14</v>
      </c>
      <c r="D26" s="131"/>
      <c r="E26" s="3"/>
      <c r="F26" s="3"/>
      <c r="G26" s="3"/>
      <c r="H26" s="3"/>
      <c r="I26" s="3"/>
      <c r="J26" s="3"/>
    </row>
    <row r="27" spans="1:10">
      <c r="A27" s="51" t="s">
        <v>27</v>
      </c>
      <c r="B27" s="131">
        <v>4.2</v>
      </c>
      <c r="C27" s="71">
        <v>8</v>
      </c>
      <c r="D27" s="131"/>
      <c r="E27" s="3"/>
      <c r="F27" s="3"/>
      <c r="G27" s="3"/>
      <c r="H27" s="3"/>
      <c r="I27" s="3"/>
      <c r="J27" s="3"/>
    </row>
    <row r="28" spans="1:10">
      <c r="A28" s="51" t="s">
        <v>172</v>
      </c>
      <c r="B28" s="131">
        <v>172</v>
      </c>
      <c r="C28" s="71">
        <v>38</v>
      </c>
      <c r="D28" s="131"/>
      <c r="E28" s="3"/>
      <c r="F28" s="3"/>
      <c r="G28" s="3"/>
      <c r="H28" s="3"/>
      <c r="I28" s="3"/>
      <c r="J28" s="3"/>
    </row>
    <row r="29" spans="1:10">
      <c r="A29" s="134" t="s">
        <v>28</v>
      </c>
      <c r="B29" s="133" t="s">
        <v>236</v>
      </c>
      <c r="C29" s="132" t="s">
        <v>235</v>
      </c>
      <c r="D29" s="131"/>
      <c r="E29" s="3"/>
      <c r="F29" s="3"/>
      <c r="G29" s="3"/>
      <c r="H29" s="3"/>
      <c r="I29" s="3"/>
      <c r="J29" s="3"/>
    </row>
    <row r="30" spans="1:10">
      <c r="A30" s="216" t="s">
        <v>233</v>
      </c>
      <c r="B30" s="219">
        <v>30000</v>
      </c>
      <c r="C30" s="225">
        <v>40000</v>
      </c>
      <c r="D30" s="58"/>
    </row>
    <row r="31" spans="1:10">
      <c r="A31" s="3"/>
      <c r="B31" s="131"/>
      <c r="C31" s="131"/>
      <c r="D31" s="131"/>
      <c r="E31" s="3"/>
      <c r="F31" s="3"/>
      <c r="G31" s="3"/>
      <c r="H31" s="3"/>
      <c r="I31" s="3"/>
      <c r="J31" s="3"/>
    </row>
    <row r="32" spans="1:10">
      <c r="A32" s="137" t="s">
        <v>32</v>
      </c>
      <c r="B32" s="155" t="s">
        <v>29</v>
      </c>
      <c r="C32" s="154" t="s">
        <v>30</v>
      </c>
      <c r="D32" s="131"/>
      <c r="E32" s="3"/>
      <c r="F32" s="3"/>
      <c r="G32" s="3"/>
      <c r="H32" s="3"/>
      <c r="I32" s="3"/>
      <c r="J32" s="3"/>
    </row>
    <row r="33" spans="1:10">
      <c r="A33" s="51" t="s">
        <v>33</v>
      </c>
      <c r="B33" s="131">
        <v>3693</v>
      </c>
      <c r="C33" s="71">
        <v>2154</v>
      </c>
      <c r="D33" s="131"/>
      <c r="E33" s="3"/>
      <c r="F33" s="3"/>
      <c r="G33" s="3"/>
      <c r="H33" s="3"/>
      <c r="I33" s="3"/>
      <c r="J33" s="3"/>
    </row>
    <row r="34" spans="1:10">
      <c r="A34" s="51" t="s">
        <v>135</v>
      </c>
      <c r="B34" s="131" t="s">
        <v>188</v>
      </c>
      <c r="C34" s="71"/>
      <c r="D34" s="131"/>
      <c r="E34" s="3"/>
      <c r="F34" s="3"/>
      <c r="G34" s="3"/>
      <c r="H34" s="3"/>
      <c r="I34" s="3"/>
      <c r="J34" s="3"/>
    </row>
    <row r="35" spans="1:10">
      <c r="A35" s="51" t="s">
        <v>136</v>
      </c>
      <c r="B35" s="131"/>
      <c r="C35" s="71"/>
      <c r="D35" s="131"/>
      <c r="E35" s="3"/>
      <c r="F35" s="3"/>
      <c r="G35" s="3"/>
      <c r="H35" s="3"/>
      <c r="I35" s="3"/>
      <c r="J35" s="3"/>
    </row>
    <row r="36" spans="1:10">
      <c r="A36" s="51" t="s">
        <v>134</v>
      </c>
      <c r="B36" s="131" t="s">
        <v>118</v>
      </c>
      <c r="C36" s="71"/>
      <c r="D36" s="131"/>
      <c r="E36" s="3"/>
      <c r="F36" s="3"/>
      <c r="G36" s="3"/>
      <c r="H36" s="3"/>
      <c r="I36" s="3"/>
      <c r="J36" s="3"/>
    </row>
    <row r="37" spans="1:10">
      <c r="A37" s="51" t="s">
        <v>139</v>
      </c>
      <c r="B37" s="131">
        <v>1505</v>
      </c>
      <c r="C37" s="71"/>
      <c r="D37" s="131"/>
      <c r="E37" s="3"/>
      <c r="F37" s="3"/>
      <c r="G37" s="3"/>
      <c r="H37" s="3"/>
      <c r="I37" s="3"/>
      <c r="J37" s="3"/>
    </row>
    <row r="38" spans="1:10">
      <c r="A38" s="51" t="s">
        <v>138</v>
      </c>
      <c r="B38" s="153" t="s">
        <v>76</v>
      </c>
      <c r="C38" s="152" t="s">
        <v>189</v>
      </c>
      <c r="D38" s="131"/>
      <c r="E38" s="94"/>
      <c r="F38" s="3"/>
      <c r="G38" s="3"/>
      <c r="H38" s="3"/>
      <c r="I38" s="3"/>
      <c r="J38" s="3"/>
    </row>
    <row r="39" spans="1:10">
      <c r="A39" s="51" t="s">
        <v>34</v>
      </c>
      <c r="B39" s="131" t="s">
        <v>107</v>
      </c>
      <c r="C39" s="71"/>
      <c r="D39" s="131"/>
      <c r="E39" s="3"/>
      <c r="F39" s="3"/>
      <c r="G39" s="3"/>
      <c r="H39" s="3"/>
      <c r="I39" s="3"/>
      <c r="J39" s="3"/>
    </row>
    <row r="40" spans="1:10">
      <c r="A40" s="51" t="s">
        <v>137</v>
      </c>
      <c r="B40" s="131" t="s">
        <v>188</v>
      </c>
      <c r="C40" s="71" t="s">
        <v>76</v>
      </c>
      <c r="D40" s="131"/>
      <c r="E40" s="3"/>
      <c r="F40" s="3"/>
      <c r="G40" s="3"/>
      <c r="H40" s="3"/>
      <c r="I40" s="3"/>
      <c r="J40" s="3"/>
    </row>
    <row r="41" spans="1:10">
      <c r="A41" s="151" t="s">
        <v>170</v>
      </c>
      <c r="B41" s="150"/>
      <c r="C41" s="149"/>
      <c r="D41" s="131"/>
      <c r="E41" s="3"/>
      <c r="F41" s="3"/>
      <c r="G41" s="3"/>
      <c r="H41" s="3"/>
      <c r="I41" s="3"/>
      <c r="J41" s="3"/>
    </row>
    <row r="42" spans="1:10">
      <c r="A42" s="148" t="s">
        <v>171</v>
      </c>
      <c r="B42" s="147"/>
      <c r="C42" s="146"/>
      <c r="D42" s="131"/>
      <c r="E42" s="3"/>
      <c r="F42" s="3"/>
      <c r="G42" s="3"/>
      <c r="H42" s="3"/>
      <c r="I42" s="3"/>
      <c r="J42" s="3"/>
    </row>
    <row r="43" spans="1:10">
      <c r="A43" s="134" t="s">
        <v>35</v>
      </c>
      <c r="B43" s="133" t="s">
        <v>175</v>
      </c>
      <c r="C43" s="132"/>
      <c r="D43" s="131"/>
      <c r="E43" s="3"/>
      <c r="F43" s="3"/>
      <c r="G43" s="3"/>
      <c r="H43" s="3"/>
      <c r="I43" s="3"/>
      <c r="J43" s="3"/>
    </row>
    <row r="44" spans="1:10" ht="15.75" thickBot="1">
      <c r="A44" s="3"/>
      <c r="B44" s="131"/>
      <c r="C44" s="131" t="s">
        <v>167</v>
      </c>
      <c r="D44" s="131"/>
      <c r="E44" s="3"/>
      <c r="F44" s="3"/>
      <c r="G44" s="3"/>
      <c r="H44" s="3"/>
      <c r="I44" s="3"/>
      <c r="J44" s="3"/>
    </row>
    <row r="45" spans="1:10">
      <c r="A45" s="145" t="s">
        <v>157</v>
      </c>
      <c r="B45" s="144" t="s">
        <v>158</v>
      </c>
      <c r="C45" s="144" t="s">
        <v>101</v>
      </c>
      <c r="D45" s="144" t="s">
        <v>105</v>
      </c>
      <c r="E45" s="144" t="s">
        <v>108</v>
      </c>
      <c r="F45" s="143" t="s">
        <v>100</v>
      </c>
      <c r="G45" s="3"/>
      <c r="H45" s="3"/>
      <c r="I45" s="3"/>
      <c r="J45" s="3"/>
    </row>
    <row r="46" spans="1:10">
      <c r="A46" s="142" t="s">
        <v>161</v>
      </c>
      <c r="B46" s="3">
        <v>1570</v>
      </c>
      <c r="C46" s="3">
        <v>362</v>
      </c>
      <c r="D46" s="3">
        <v>408</v>
      </c>
      <c r="E46" s="3">
        <v>440</v>
      </c>
      <c r="F46" s="141">
        <v>360</v>
      </c>
      <c r="G46" s="3"/>
      <c r="H46" s="3"/>
      <c r="I46" s="3"/>
      <c r="J46" s="3"/>
    </row>
    <row r="47" spans="1:10">
      <c r="A47" s="142" t="s">
        <v>162</v>
      </c>
      <c r="B47" s="3">
        <v>262</v>
      </c>
      <c r="C47" s="3">
        <v>81</v>
      </c>
      <c r="D47" s="3">
        <v>63</v>
      </c>
      <c r="E47" s="3">
        <v>58</v>
      </c>
      <c r="F47" s="141">
        <v>60</v>
      </c>
      <c r="G47" s="3"/>
      <c r="H47" s="3"/>
      <c r="I47" s="3"/>
      <c r="J47" s="3"/>
    </row>
    <row r="48" spans="1:10" ht="15.75" thickBot="1">
      <c r="A48" s="140" t="s">
        <v>163</v>
      </c>
      <c r="B48" s="139">
        <v>20</v>
      </c>
      <c r="C48" s="139">
        <v>20</v>
      </c>
      <c r="D48" s="139">
        <v>0</v>
      </c>
      <c r="E48" s="139">
        <v>0</v>
      </c>
      <c r="F48" s="138">
        <v>0</v>
      </c>
      <c r="G48" s="3"/>
      <c r="H48" s="3"/>
      <c r="I48" s="3"/>
      <c r="J48" s="3"/>
    </row>
    <row r="49" spans="1:10">
      <c r="A49" s="3"/>
      <c r="B49" s="3"/>
      <c r="C49" s="3"/>
      <c r="D49" s="3"/>
      <c r="E49" s="3"/>
      <c r="F49" s="3"/>
      <c r="G49" s="3"/>
      <c r="H49" s="3"/>
      <c r="I49" s="3"/>
      <c r="J49" s="3"/>
    </row>
    <row r="50" spans="1:10">
      <c r="A50" s="137" t="s">
        <v>40</v>
      </c>
      <c r="B50" s="136"/>
      <c r="C50" s="135"/>
      <c r="D50" s="131"/>
      <c r="E50" s="3"/>
      <c r="F50" s="3"/>
      <c r="G50" s="3"/>
      <c r="H50" s="3"/>
      <c r="I50" s="3"/>
      <c r="J50" s="3"/>
    </row>
    <row r="51" spans="1:10">
      <c r="A51" s="134"/>
      <c r="B51" s="133"/>
      <c r="C51" s="132"/>
      <c r="D51" s="131"/>
      <c r="E51" s="3"/>
      <c r="F51" s="3"/>
      <c r="G51" s="3"/>
      <c r="H51" s="3"/>
      <c r="I51" s="3"/>
      <c r="J51" s="3"/>
    </row>
    <row r="52" spans="1:10">
      <c r="A52" s="3"/>
      <c r="B52" s="131"/>
      <c r="C52" s="131"/>
      <c r="D52" s="131"/>
      <c r="E52" s="3"/>
      <c r="F52" s="3"/>
      <c r="G52" s="3"/>
      <c r="H52" s="3"/>
      <c r="I52" s="3"/>
      <c r="J52" s="3"/>
    </row>
    <row r="53" spans="1:10">
      <c r="A53" s="10" t="s">
        <v>41</v>
      </c>
      <c r="B53" s="174">
        <v>40779</v>
      </c>
      <c r="C53" s="131"/>
      <c r="D53" s="131"/>
      <c r="E53" s="3"/>
      <c r="F53" s="3"/>
      <c r="G53" s="3"/>
      <c r="H53" s="3"/>
      <c r="I53" s="3"/>
      <c r="J53" s="3"/>
    </row>
    <row r="54" spans="1:10">
      <c r="A54" s="10" t="s">
        <v>42</v>
      </c>
      <c r="B54" s="174">
        <v>41117</v>
      </c>
      <c r="C54" s="131"/>
      <c r="D54" s="131"/>
      <c r="E54" s="3"/>
      <c r="F54" s="3"/>
      <c r="G54" s="3"/>
      <c r="H54" s="3"/>
      <c r="I54" s="3"/>
      <c r="J54" s="3"/>
    </row>
    <row r="55" spans="1:10">
      <c r="A55" s="10" t="s">
        <v>43</v>
      </c>
      <c r="B55" t="s">
        <v>226</v>
      </c>
      <c r="C55" s="131"/>
      <c r="D55" s="131"/>
      <c r="E55" s="3"/>
      <c r="F55" s="3"/>
      <c r="G55" s="3"/>
      <c r="H55" s="3"/>
      <c r="I55" s="3"/>
      <c r="J55" s="3"/>
    </row>
  </sheetData>
  <phoneticPr fontId="16" type="noConversion"/>
  <pageMargins left="0.75" right="0.75" top="1" bottom="1" header="0.5" footer="0.5"/>
  <pageSetup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55"/>
  <sheetViews>
    <sheetView workbookViewId="0">
      <selection activeCell="C13" sqref="C13"/>
    </sheetView>
  </sheetViews>
  <sheetFormatPr defaultColWidth="22" defaultRowHeight="15"/>
  <sheetData>
    <row r="1" spans="1:12">
      <c r="A1" s="10" t="s">
        <v>110</v>
      </c>
      <c r="B1" s="131"/>
      <c r="C1" s="131"/>
      <c r="D1" s="131"/>
      <c r="E1" s="3"/>
      <c r="F1" s="3"/>
      <c r="G1" s="3"/>
      <c r="H1" s="3"/>
      <c r="I1" s="3"/>
      <c r="J1" s="3"/>
    </row>
    <row r="2" spans="1:12">
      <c r="A2" s="167" t="s">
        <v>0</v>
      </c>
      <c r="B2" s="169" t="s">
        <v>196</v>
      </c>
      <c r="C2" s="131"/>
      <c r="D2" s="131"/>
      <c r="E2" s="3"/>
      <c r="F2" s="3"/>
      <c r="G2" s="3"/>
      <c r="H2" s="3"/>
      <c r="I2" s="3"/>
      <c r="J2" s="3"/>
    </row>
    <row r="3" spans="1:12">
      <c r="A3" s="3"/>
      <c r="B3" s="131"/>
      <c r="C3" s="131"/>
      <c r="D3" s="131"/>
      <c r="E3" s="3"/>
      <c r="F3" s="3"/>
      <c r="G3" s="3"/>
      <c r="H3" s="3"/>
      <c r="I3" s="3"/>
      <c r="J3" s="3"/>
    </row>
    <row r="4" spans="1:12">
      <c r="A4" s="168" t="s">
        <v>1</v>
      </c>
      <c r="B4" s="163" t="s">
        <v>3</v>
      </c>
      <c r="C4" s="131"/>
      <c r="D4" s="131"/>
      <c r="E4" s="3"/>
      <c r="F4" s="3"/>
      <c r="G4" s="3"/>
      <c r="H4" s="167" t="s">
        <v>10</v>
      </c>
      <c r="I4" s="166"/>
      <c r="J4" s="165"/>
    </row>
    <row r="5" spans="1:12">
      <c r="A5" s="160" t="s">
        <v>2</v>
      </c>
      <c r="B5" s="164" t="s">
        <v>4</v>
      </c>
      <c r="C5" s="163" t="s">
        <v>5</v>
      </c>
      <c r="D5" s="163" t="s">
        <v>6</v>
      </c>
      <c r="E5" s="237" t="s">
        <v>250</v>
      </c>
      <c r="F5" s="3"/>
      <c r="G5" s="3"/>
      <c r="H5" s="162" t="s">
        <v>4</v>
      </c>
      <c r="I5" s="161" t="s">
        <v>5</v>
      </c>
      <c r="J5" s="161" t="s">
        <v>6</v>
      </c>
      <c r="K5" s="10" t="s">
        <v>248</v>
      </c>
      <c r="L5" s="10" t="s">
        <v>249</v>
      </c>
    </row>
    <row r="6" spans="1:12">
      <c r="A6" s="160" t="s">
        <v>8</v>
      </c>
      <c r="B6" s="159">
        <v>519</v>
      </c>
      <c r="C6" s="159">
        <v>424</v>
      </c>
      <c r="D6" s="146">
        <f>B6-C6</f>
        <v>95</v>
      </c>
      <c r="F6" s="3"/>
      <c r="G6" s="3"/>
      <c r="H6" s="230"/>
      <c r="I6" s="231"/>
      <c r="J6" s="232"/>
    </row>
    <row r="7" spans="1:12">
      <c r="A7" s="160" t="s">
        <v>9</v>
      </c>
      <c r="B7" s="159">
        <v>10295</v>
      </c>
      <c r="C7" s="159">
        <v>7611</v>
      </c>
      <c r="D7" s="146">
        <f>B7-C7</f>
        <v>2684</v>
      </c>
      <c r="E7" t="b">
        <f>IF(AND(D7&gt;J7-K7,D7&lt;J7+K7),TRUE, FALSE)</f>
        <v>0</v>
      </c>
      <c r="F7" s="3"/>
      <c r="G7" s="3"/>
      <c r="H7" s="134">
        <v>6876</v>
      </c>
      <c r="I7" s="158">
        <v>6064</v>
      </c>
      <c r="J7" s="157">
        <f>H7-I7</f>
        <v>812</v>
      </c>
      <c r="K7">
        <v>280.577</v>
      </c>
    </row>
    <row r="8" spans="1:12">
      <c r="A8" s="134"/>
      <c r="B8" s="132"/>
      <c r="C8" s="131"/>
      <c r="D8" s="131"/>
      <c r="E8" s="3"/>
      <c r="F8" s="3"/>
      <c r="G8" s="3"/>
      <c r="H8" s="3"/>
      <c r="I8" s="3"/>
      <c r="J8" s="3"/>
    </row>
    <row r="9" spans="1:12">
      <c r="A9" s="156" t="s">
        <v>11</v>
      </c>
      <c r="B9" s="71"/>
      <c r="C9" s="131"/>
      <c r="D9" s="131"/>
      <c r="E9" s="3"/>
      <c r="F9" s="3"/>
      <c r="G9" s="3"/>
      <c r="H9" s="3"/>
      <c r="I9" s="3"/>
      <c r="J9" s="3"/>
    </row>
    <row r="10" spans="1:12">
      <c r="A10" s="51" t="s">
        <v>12</v>
      </c>
      <c r="B10" s="71">
        <v>1961</v>
      </c>
      <c r="C10" s="131"/>
      <c r="D10" s="131"/>
      <c r="E10" s="3"/>
      <c r="F10" s="3"/>
      <c r="G10" s="3"/>
    </row>
    <row r="11" spans="1:12">
      <c r="A11" s="51" t="s">
        <v>13</v>
      </c>
      <c r="B11" s="71">
        <v>91724</v>
      </c>
      <c r="C11" s="131"/>
      <c r="D11" s="131"/>
      <c r="E11" s="3"/>
      <c r="F11" s="3"/>
      <c r="G11" s="3"/>
      <c r="H11" s="3"/>
      <c r="I11" s="3"/>
      <c r="J11" s="3"/>
    </row>
    <row r="12" spans="1:12">
      <c r="A12" s="51" t="s">
        <v>14</v>
      </c>
      <c r="B12" s="71">
        <v>9</v>
      </c>
      <c r="C12" s="131"/>
      <c r="D12" s="131"/>
      <c r="E12" s="3"/>
      <c r="F12" s="3"/>
      <c r="G12" s="3"/>
      <c r="H12" s="3"/>
      <c r="I12" s="3"/>
      <c r="J12" s="3"/>
    </row>
    <row r="13" spans="1:12">
      <c r="A13" s="51" t="s">
        <v>140</v>
      </c>
      <c r="B13" s="71">
        <v>1380</v>
      </c>
      <c r="C13" s="131"/>
      <c r="D13" s="131"/>
      <c r="E13" s="3"/>
      <c r="F13" s="3"/>
      <c r="G13" s="3"/>
      <c r="H13" s="3"/>
      <c r="I13" s="3"/>
      <c r="J13" s="3"/>
    </row>
    <row r="14" spans="1:12">
      <c r="A14" s="51" t="s">
        <v>141</v>
      </c>
      <c r="B14" s="71">
        <v>11040</v>
      </c>
      <c r="C14" s="131"/>
      <c r="D14" s="131"/>
      <c r="E14" s="3"/>
      <c r="F14" s="3"/>
      <c r="G14" s="3"/>
      <c r="H14" s="3"/>
      <c r="I14" s="3"/>
      <c r="J14" s="3"/>
    </row>
    <row r="15" spans="1:12">
      <c r="A15" s="51" t="s">
        <v>15</v>
      </c>
      <c r="B15" s="71">
        <v>1</v>
      </c>
      <c r="C15" s="131"/>
      <c r="D15" s="131"/>
      <c r="E15" s="3"/>
      <c r="F15" s="3"/>
      <c r="G15" s="3"/>
      <c r="H15" s="3"/>
      <c r="I15" s="3"/>
      <c r="J15" s="3"/>
    </row>
    <row r="16" spans="1:12">
      <c r="A16" s="51" t="s">
        <v>142</v>
      </c>
      <c r="B16" s="71">
        <v>8</v>
      </c>
      <c r="C16" s="131"/>
      <c r="D16" s="131"/>
      <c r="E16" s="3"/>
      <c r="F16" s="3"/>
      <c r="G16" s="3"/>
      <c r="H16" s="3"/>
      <c r="I16" s="3"/>
      <c r="J16" s="3"/>
    </row>
    <row r="17" spans="1:10">
      <c r="A17" s="51" t="s">
        <v>16</v>
      </c>
      <c r="B17" s="71">
        <v>4</v>
      </c>
      <c r="C17" s="131"/>
      <c r="D17" s="131"/>
      <c r="E17" s="3"/>
      <c r="F17" s="3"/>
      <c r="G17" s="3"/>
      <c r="H17" s="3"/>
      <c r="I17" s="3"/>
      <c r="J17" s="3"/>
    </row>
    <row r="18" spans="1:10">
      <c r="A18" s="51" t="s">
        <v>17</v>
      </c>
      <c r="B18" s="71" t="s">
        <v>101</v>
      </c>
      <c r="C18" s="131"/>
      <c r="D18" s="131"/>
      <c r="E18" s="3"/>
      <c r="F18" s="3"/>
      <c r="G18" s="3"/>
      <c r="H18" s="3"/>
      <c r="I18" s="3"/>
      <c r="J18" s="3"/>
    </row>
    <row r="19" spans="1:10">
      <c r="A19" s="51" t="s">
        <v>18</v>
      </c>
      <c r="B19" s="71" t="s">
        <v>106</v>
      </c>
      <c r="C19" s="131"/>
      <c r="D19" s="131"/>
      <c r="E19" s="3"/>
      <c r="F19" s="3"/>
      <c r="G19" s="3"/>
      <c r="H19" s="3"/>
      <c r="I19" s="3"/>
      <c r="J19" s="3"/>
    </row>
    <row r="20" spans="1:10">
      <c r="A20" s="134" t="s">
        <v>19</v>
      </c>
      <c r="B20" s="132" t="s">
        <v>144</v>
      </c>
      <c r="C20" s="131"/>
      <c r="D20" s="131"/>
      <c r="E20" s="3"/>
      <c r="F20" s="3"/>
      <c r="G20" s="3"/>
      <c r="H20" s="3"/>
      <c r="I20" s="3"/>
      <c r="J20" s="3"/>
    </row>
    <row r="21" spans="1:10">
      <c r="A21" s="3"/>
      <c r="B21" s="131"/>
      <c r="C21" s="131"/>
      <c r="D21" s="131"/>
      <c r="E21" s="3"/>
      <c r="F21" s="3"/>
      <c r="G21" s="3"/>
      <c r="H21" s="3"/>
      <c r="I21" s="3"/>
      <c r="J21" s="3"/>
    </row>
    <row r="22" spans="1:10">
      <c r="A22" s="137" t="s">
        <v>24</v>
      </c>
      <c r="B22" s="155" t="s">
        <v>29</v>
      </c>
      <c r="C22" s="154" t="s">
        <v>30</v>
      </c>
      <c r="D22" s="131"/>
      <c r="E22" s="3"/>
      <c r="F22" s="3"/>
      <c r="G22" s="3"/>
      <c r="H22" s="3"/>
      <c r="I22" s="3"/>
      <c r="J22" s="3"/>
    </row>
    <row r="23" spans="1:10">
      <c r="A23" s="200" t="s">
        <v>231</v>
      </c>
      <c r="B23" s="203">
        <v>72000</v>
      </c>
      <c r="C23" s="208"/>
      <c r="D23" s="131"/>
      <c r="E23" s="3"/>
      <c r="F23" s="3"/>
      <c r="G23" s="3"/>
      <c r="H23" s="3"/>
      <c r="I23" s="3"/>
      <c r="J23" s="3"/>
    </row>
    <row r="24" spans="1:10">
      <c r="A24" s="51" t="s">
        <v>25</v>
      </c>
      <c r="B24" s="131">
        <v>0.78</v>
      </c>
      <c r="C24" s="71"/>
      <c r="D24" s="131"/>
      <c r="E24" s="3"/>
      <c r="F24" s="3"/>
      <c r="G24" s="3"/>
      <c r="H24" s="3"/>
      <c r="I24" s="3"/>
      <c r="J24" s="3"/>
    </row>
    <row r="25" spans="1:10">
      <c r="A25" s="202" t="s">
        <v>232</v>
      </c>
      <c r="B25" s="222">
        <v>48000</v>
      </c>
      <c r="C25" s="71"/>
      <c r="D25" s="131"/>
      <c r="E25" s="3"/>
      <c r="F25" s="3"/>
      <c r="G25" s="3"/>
      <c r="H25" s="3"/>
      <c r="I25" s="3"/>
      <c r="J25" s="3"/>
    </row>
    <row r="26" spans="1:10">
      <c r="A26" s="51" t="s">
        <v>26</v>
      </c>
      <c r="B26" s="131">
        <v>13</v>
      </c>
      <c r="C26" s="71"/>
      <c r="E26" s="3"/>
      <c r="F26" s="3"/>
      <c r="G26" s="3"/>
      <c r="H26" s="3"/>
      <c r="I26" s="3"/>
      <c r="J26" s="3"/>
    </row>
    <row r="27" spans="1:10">
      <c r="A27" s="51" t="s">
        <v>27</v>
      </c>
      <c r="B27" s="131" t="s">
        <v>190</v>
      </c>
      <c r="C27" s="71" t="s">
        <v>191</v>
      </c>
      <c r="D27" s="131"/>
      <c r="E27" s="3"/>
      <c r="F27" s="3"/>
      <c r="G27" s="3"/>
      <c r="H27" s="3"/>
      <c r="I27" s="3"/>
      <c r="J27" s="3"/>
    </row>
    <row r="28" spans="1:10">
      <c r="A28" s="51" t="s">
        <v>172</v>
      </c>
      <c r="B28" s="131" t="s">
        <v>192</v>
      </c>
      <c r="C28" s="71">
        <v>177</v>
      </c>
      <c r="D28" s="264" t="s">
        <v>186</v>
      </c>
      <c r="E28" s="265"/>
      <c r="F28" s="3"/>
      <c r="G28" s="3"/>
      <c r="H28" s="3"/>
      <c r="I28" s="3"/>
      <c r="J28" s="3"/>
    </row>
    <row r="29" spans="1:10">
      <c r="A29" s="134" t="s">
        <v>28</v>
      </c>
      <c r="B29" s="133" t="s">
        <v>238</v>
      </c>
      <c r="C29" s="132"/>
      <c r="D29" s="131"/>
      <c r="E29" s="3"/>
      <c r="F29" s="3"/>
      <c r="G29" s="3"/>
      <c r="H29" s="3"/>
      <c r="I29" s="3"/>
      <c r="J29" s="3"/>
    </row>
    <row r="30" spans="1:10">
      <c r="A30" s="216" t="s">
        <v>233</v>
      </c>
      <c r="B30" s="207">
        <v>40000</v>
      </c>
      <c r="C30" s="85"/>
      <c r="D30" s="58"/>
    </row>
    <row r="31" spans="1:10">
      <c r="A31" s="3"/>
      <c r="B31" s="131"/>
      <c r="C31" s="131"/>
      <c r="D31" s="131"/>
      <c r="E31" s="3"/>
      <c r="F31" s="3"/>
      <c r="G31" s="3"/>
      <c r="H31" s="3"/>
      <c r="I31" s="3"/>
      <c r="J31" s="3"/>
    </row>
    <row r="32" spans="1:10">
      <c r="A32" s="137" t="s">
        <v>32</v>
      </c>
      <c r="B32" s="155" t="s">
        <v>29</v>
      </c>
      <c r="C32" s="154" t="s">
        <v>30</v>
      </c>
      <c r="D32" s="131"/>
      <c r="E32" s="3"/>
      <c r="F32" s="3"/>
      <c r="G32" s="3"/>
      <c r="H32" s="3"/>
      <c r="I32" s="3"/>
      <c r="J32" s="3"/>
    </row>
    <row r="33" spans="1:10">
      <c r="A33" s="51" t="s">
        <v>33</v>
      </c>
      <c r="B33" s="131" t="s">
        <v>193</v>
      </c>
      <c r="C33" s="71">
        <v>2283</v>
      </c>
      <c r="D33" s="264" t="s">
        <v>237</v>
      </c>
      <c r="E33" s="265"/>
      <c r="F33" s="3"/>
      <c r="G33" s="3"/>
      <c r="H33" s="3"/>
      <c r="I33" s="3"/>
      <c r="J33" s="3"/>
    </row>
    <row r="34" spans="1:10">
      <c r="A34" s="51" t="s">
        <v>135</v>
      </c>
      <c r="B34" s="131" t="s">
        <v>188</v>
      </c>
      <c r="C34" s="71"/>
      <c r="D34" s="131"/>
      <c r="E34" s="3"/>
      <c r="F34" s="3"/>
      <c r="G34" s="3"/>
      <c r="H34" s="3"/>
      <c r="I34" s="3"/>
      <c r="J34" s="3"/>
    </row>
    <row r="35" spans="1:10">
      <c r="A35" s="51" t="s">
        <v>136</v>
      </c>
      <c r="B35" s="131"/>
      <c r="C35" s="71"/>
      <c r="D35" s="131"/>
      <c r="E35" s="3"/>
      <c r="F35" s="3"/>
      <c r="G35" s="3"/>
      <c r="H35" s="3"/>
      <c r="I35" s="3"/>
      <c r="J35" s="3"/>
    </row>
    <row r="36" spans="1:10">
      <c r="A36" s="51" t="s">
        <v>134</v>
      </c>
      <c r="B36" s="131" t="s">
        <v>118</v>
      </c>
      <c r="C36" s="71"/>
      <c r="D36" s="131"/>
      <c r="E36" s="3"/>
      <c r="F36" s="3"/>
      <c r="G36" s="3"/>
      <c r="H36" s="3"/>
      <c r="I36" s="3"/>
      <c r="J36" s="3"/>
    </row>
    <row r="37" spans="1:10">
      <c r="A37" s="51" t="s">
        <v>139</v>
      </c>
      <c r="B37" s="131">
        <v>1380</v>
      </c>
      <c r="C37" s="71">
        <v>1380</v>
      </c>
      <c r="D37" s="131"/>
      <c r="E37" s="3"/>
      <c r="F37" s="3"/>
      <c r="G37" s="3"/>
      <c r="H37" s="3"/>
      <c r="I37" s="3"/>
      <c r="J37" s="3"/>
    </row>
    <row r="38" spans="1:10">
      <c r="A38" s="51" t="s">
        <v>138</v>
      </c>
      <c r="B38" s="153" t="s">
        <v>188</v>
      </c>
      <c r="C38" s="152" t="s">
        <v>189</v>
      </c>
      <c r="D38" s="131"/>
      <c r="E38" s="94"/>
      <c r="F38" s="3"/>
      <c r="G38" s="3"/>
      <c r="H38" s="3"/>
      <c r="I38" s="3"/>
      <c r="J38" s="3"/>
    </row>
    <row r="39" spans="1:10">
      <c r="A39" s="51" t="s">
        <v>34</v>
      </c>
      <c r="B39" s="131" t="s">
        <v>118</v>
      </c>
      <c r="C39" s="71"/>
      <c r="D39" s="131"/>
      <c r="E39" s="3"/>
      <c r="F39" s="3"/>
      <c r="G39" s="3"/>
      <c r="H39" s="3"/>
      <c r="I39" s="3"/>
      <c r="J39" s="3"/>
    </row>
    <row r="40" spans="1:10">
      <c r="A40" s="51" t="s">
        <v>137</v>
      </c>
      <c r="B40" s="131" t="s">
        <v>188</v>
      </c>
      <c r="C40" s="71"/>
      <c r="D40" s="131"/>
      <c r="E40" s="3"/>
      <c r="F40" s="3"/>
      <c r="G40" s="3"/>
      <c r="H40" s="3"/>
      <c r="I40" s="3"/>
      <c r="J40" s="3"/>
    </row>
    <row r="41" spans="1:10">
      <c r="A41" s="151" t="s">
        <v>170</v>
      </c>
      <c r="B41" s="150"/>
      <c r="C41" s="149"/>
      <c r="D41" s="131"/>
      <c r="E41" s="3"/>
      <c r="F41" s="3"/>
      <c r="G41" s="3"/>
      <c r="H41" s="3"/>
      <c r="I41" s="3"/>
      <c r="J41" s="3"/>
    </row>
    <row r="42" spans="1:10">
      <c r="A42" s="148" t="s">
        <v>171</v>
      </c>
      <c r="B42" s="147"/>
      <c r="C42" s="146"/>
      <c r="D42" s="131"/>
      <c r="E42" s="3"/>
      <c r="F42" s="3"/>
      <c r="G42" s="3"/>
      <c r="H42" s="3"/>
      <c r="I42" s="3"/>
      <c r="J42" s="3"/>
    </row>
    <row r="43" spans="1:10">
      <c r="A43" s="134" t="s">
        <v>35</v>
      </c>
      <c r="B43" s="133" t="s">
        <v>174</v>
      </c>
      <c r="C43" s="132" t="s">
        <v>194</v>
      </c>
      <c r="D43" s="262" t="s">
        <v>195</v>
      </c>
      <c r="E43" s="263"/>
      <c r="F43" s="3"/>
      <c r="G43" s="3"/>
      <c r="H43" s="3"/>
      <c r="I43" s="3"/>
      <c r="J43" s="3"/>
    </row>
    <row r="44" spans="1:10" ht="15.75" thickBot="1">
      <c r="A44" s="3"/>
      <c r="B44" s="131"/>
      <c r="C44" s="131" t="s">
        <v>167</v>
      </c>
      <c r="D44" s="131"/>
      <c r="E44" s="3"/>
      <c r="F44" s="3"/>
      <c r="G44" s="3"/>
      <c r="H44" s="3"/>
      <c r="I44" s="3"/>
      <c r="J44" s="3"/>
    </row>
    <row r="45" spans="1:10">
      <c r="A45" s="145" t="s">
        <v>157</v>
      </c>
      <c r="B45" s="144" t="s">
        <v>158</v>
      </c>
      <c r="C45" s="144" t="s">
        <v>101</v>
      </c>
      <c r="D45" s="144" t="s">
        <v>105</v>
      </c>
      <c r="E45" s="144" t="s">
        <v>108</v>
      </c>
      <c r="F45" s="143" t="s">
        <v>100</v>
      </c>
      <c r="G45" s="3"/>
      <c r="H45" s="3"/>
      <c r="I45" s="3"/>
      <c r="J45" s="3"/>
    </row>
    <row r="46" spans="1:10">
      <c r="A46" s="142" t="s">
        <v>161</v>
      </c>
      <c r="B46" s="3">
        <v>1376</v>
      </c>
      <c r="C46" s="3">
        <v>432</v>
      </c>
      <c r="D46" s="3">
        <v>256</v>
      </c>
      <c r="E46" s="3">
        <v>432</v>
      </c>
      <c r="F46" s="141">
        <v>256</v>
      </c>
      <c r="G46" s="3"/>
      <c r="H46" s="3"/>
      <c r="I46" s="3"/>
      <c r="J46" s="3"/>
    </row>
    <row r="47" spans="1:10">
      <c r="A47" s="142" t="s">
        <v>162</v>
      </c>
      <c r="B47" s="3">
        <v>258</v>
      </c>
      <c r="C47" s="3">
        <v>64</v>
      </c>
      <c r="D47" s="3">
        <v>48</v>
      </c>
      <c r="E47" s="3">
        <v>108</v>
      </c>
      <c r="F47" s="141">
        <v>38</v>
      </c>
      <c r="G47" s="3"/>
      <c r="H47" s="3"/>
      <c r="I47" s="3"/>
      <c r="J47" s="3"/>
    </row>
    <row r="48" spans="1:10" ht="15.75" thickBot="1">
      <c r="A48" s="140" t="s">
        <v>163</v>
      </c>
      <c r="B48" s="139">
        <v>20</v>
      </c>
      <c r="C48" s="139">
        <v>20</v>
      </c>
      <c r="D48" s="139">
        <v>0</v>
      </c>
      <c r="E48" s="139">
        <v>0</v>
      </c>
      <c r="F48" s="138">
        <v>0</v>
      </c>
      <c r="G48" s="3"/>
      <c r="H48" s="3"/>
      <c r="I48" s="3"/>
      <c r="J48" s="3"/>
    </row>
    <row r="49" spans="1:10">
      <c r="A49" s="3"/>
      <c r="B49" s="3"/>
      <c r="C49" s="3"/>
      <c r="D49" s="3"/>
      <c r="E49" s="3"/>
      <c r="F49" s="3"/>
      <c r="G49" s="3"/>
      <c r="H49" s="3"/>
      <c r="I49" s="3"/>
      <c r="J49" s="3"/>
    </row>
    <row r="50" spans="1:10">
      <c r="A50" s="137" t="s">
        <v>40</v>
      </c>
      <c r="B50" s="136"/>
      <c r="C50" s="135"/>
      <c r="D50" s="131"/>
      <c r="E50" s="3"/>
      <c r="F50" s="3"/>
      <c r="G50" s="3"/>
      <c r="H50" s="3"/>
      <c r="I50" s="3"/>
      <c r="J50" s="3"/>
    </row>
    <row r="51" spans="1:10">
      <c r="A51" s="134"/>
      <c r="B51" s="133"/>
      <c r="C51" s="132"/>
      <c r="D51" s="131"/>
      <c r="E51" s="3"/>
      <c r="F51" s="3"/>
      <c r="G51" s="3"/>
      <c r="H51" s="3"/>
      <c r="I51" s="3"/>
      <c r="J51" s="3"/>
    </row>
    <row r="52" spans="1:10">
      <c r="A52" s="3"/>
      <c r="B52" s="131"/>
      <c r="C52" s="131"/>
      <c r="D52" s="131"/>
      <c r="E52" s="3"/>
      <c r="F52" s="3"/>
      <c r="G52" s="3"/>
      <c r="H52" s="3"/>
      <c r="I52" s="3"/>
      <c r="J52" s="3"/>
    </row>
    <row r="53" spans="1:10">
      <c r="A53" s="10" t="s">
        <v>41</v>
      </c>
      <c r="B53" s="174">
        <v>40826</v>
      </c>
      <c r="C53" s="131"/>
      <c r="D53" s="131"/>
      <c r="E53" s="3"/>
      <c r="F53" s="3"/>
      <c r="G53" s="3"/>
      <c r="H53" s="3"/>
      <c r="I53" s="3"/>
      <c r="J53" s="3"/>
    </row>
    <row r="54" spans="1:10">
      <c r="A54" s="10" t="s">
        <v>42</v>
      </c>
      <c r="B54" s="228">
        <v>40967</v>
      </c>
      <c r="C54" s="131"/>
      <c r="D54" s="131"/>
      <c r="E54" s="3"/>
      <c r="F54" s="3"/>
      <c r="G54" s="3"/>
      <c r="H54" s="3"/>
      <c r="I54" s="3"/>
      <c r="J54" s="3"/>
    </row>
    <row r="55" spans="1:10">
      <c r="A55" s="10" t="s">
        <v>43</v>
      </c>
      <c r="B55" t="s">
        <v>111</v>
      </c>
      <c r="C55" s="131"/>
      <c r="D55" s="131"/>
      <c r="E55" s="3"/>
      <c r="F55" s="3"/>
      <c r="G55" s="3"/>
      <c r="H55" s="3"/>
      <c r="I55" s="3"/>
      <c r="J55" s="3"/>
    </row>
  </sheetData>
  <mergeCells count="3">
    <mergeCell ref="D43:E43"/>
    <mergeCell ref="D28:E28"/>
    <mergeCell ref="D33:E33"/>
  </mergeCells>
  <phoneticPr fontId="16" type="noConversion"/>
  <pageMargins left="0.75" right="0.75" top="1" bottom="1" header="0.5" footer="0.5"/>
  <pageSetup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53"/>
  <sheetViews>
    <sheetView workbookViewId="0">
      <selection activeCell="C13" sqref="C13"/>
    </sheetView>
  </sheetViews>
  <sheetFormatPr defaultColWidth="22" defaultRowHeight="15"/>
  <cols>
    <col min="2" max="4" width="22" style="58"/>
  </cols>
  <sheetData>
    <row r="1" spans="1:12">
      <c r="A1" s="1" t="s">
        <v>110</v>
      </c>
    </row>
    <row r="2" spans="1:12">
      <c r="A2" s="28" t="s">
        <v>0</v>
      </c>
      <c r="B2" s="59" t="s">
        <v>77</v>
      </c>
      <c r="C2" s="80"/>
    </row>
    <row r="4" spans="1:12">
      <c r="A4" s="29" t="s">
        <v>1</v>
      </c>
      <c r="B4" s="60" t="s">
        <v>3</v>
      </c>
      <c r="H4" s="28" t="s">
        <v>10</v>
      </c>
      <c r="I4" s="30"/>
      <c r="J4" s="31"/>
    </row>
    <row r="5" spans="1:12">
      <c r="A5" s="32" t="s">
        <v>2</v>
      </c>
      <c r="B5" s="61" t="s">
        <v>4</v>
      </c>
      <c r="C5" s="61" t="s">
        <v>5</v>
      </c>
      <c r="D5" s="61" t="s">
        <v>6</v>
      </c>
      <c r="E5" s="237" t="s">
        <v>250</v>
      </c>
      <c r="H5" s="33" t="s">
        <v>4</v>
      </c>
      <c r="I5" s="33" t="s">
        <v>5</v>
      </c>
      <c r="J5" s="33" t="s">
        <v>6</v>
      </c>
      <c r="K5" s="10" t="s">
        <v>248</v>
      </c>
      <c r="L5" s="10" t="s">
        <v>249</v>
      </c>
    </row>
    <row r="6" spans="1:12">
      <c r="A6" s="32" t="s">
        <v>8</v>
      </c>
      <c r="B6" s="101">
        <v>397</v>
      </c>
      <c r="C6" s="101">
        <v>293</v>
      </c>
      <c r="D6" s="62">
        <f>B6-C6</f>
        <v>104</v>
      </c>
      <c r="E6" t="b">
        <f>IF(AND(D6&gt;J6-K6,D6&lt;J6+K6),TRUE, FALSE)</f>
        <v>0</v>
      </c>
      <c r="H6">
        <v>628</v>
      </c>
      <c r="I6">
        <v>379</v>
      </c>
      <c r="J6" s="44">
        <f>H6-I6</f>
        <v>249</v>
      </c>
      <c r="K6">
        <v>42.854190000000003</v>
      </c>
      <c r="L6">
        <v>60</v>
      </c>
    </row>
    <row r="7" spans="1:12">
      <c r="A7" s="102" t="s">
        <v>9</v>
      </c>
      <c r="B7" s="103">
        <v>10232</v>
      </c>
      <c r="C7" s="101">
        <v>7793</v>
      </c>
      <c r="D7" s="62">
        <f>B7-C7</f>
        <v>2439</v>
      </c>
      <c r="H7" s="47">
        <v>0</v>
      </c>
      <c r="I7" s="40">
        <v>0</v>
      </c>
      <c r="J7" s="41">
        <f>H7-I7</f>
        <v>0</v>
      </c>
    </row>
    <row r="8" spans="1:12">
      <c r="A8" s="105"/>
      <c r="B8" s="106"/>
    </row>
    <row r="9" spans="1:12">
      <c r="A9" s="104" t="s">
        <v>11</v>
      </c>
      <c r="B9" s="66"/>
    </row>
    <row r="10" spans="1:12">
      <c r="A10" s="36" t="s">
        <v>12</v>
      </c>
      <c r="B10" s="66" t="s">
        <v>78</v>
      </c>
    </row>
    <row r="11" spans="1:12">
      <c r="A11" s="36" t="s">
        <v>13</v>
      </c>
      <c r="B11" s="66">
        <v>91423</v>
      </c>
    </row>
    <row r="12" spans="1:12">
      <c r="A12" s="36" t="s">
        <v>14</v>
      </c>
      <c r="B12" s="66">
        <v>9</v>
      </c>
    </row>
    <row r="13" spans="1:12">
      <c r="A13" s="36" t="s">
        <v>140</v>
      </c>
      <c r="B13" s="66">
        <v>1390</v>
      </c>
      <c r="C13" s="131"/>
    </row>
    <row r="14" spans="1:12">
      <c r="A14" s="36" t="s">
        <v>141</v>
      </c>
      <c r="B14" s="78">
        <v>11120</v>
      </c>
    </row>
    <row r="15" spans="1:12">
      <c r="A15" s="36" t="s">
        <v>15</v>
      </c>
      <c r="B15" s="66">
        <v>1</v>
      </c>
    </row>
    <row r="16" spans="1:12">
      <c r="A16" s="36" t="s">
        <v>142</v>
      </c>
      <c r="B16" s="66" t="s">
        <v>20</v>
      </c>
    </row>
    <row r="17" spans="1:3">
      <c r="A17" s="36" t="s">
        <v>16</v>
      </c>
      <c r="B17" s="66">
        <v>3</v>
      </c>
    </row>
    <row r="18" spans="1:3">
      <c r="A18" s="36" t="s">
        <v>17</v>
      </c>
      <c r="B18" s="66" t="s">
        <v>105</v>
      </c>
    </row>
    <row r="19" spans="1:3">
      <c r="A19" s="36" t="s">
        <v>18</v>
      </c>
      <c r="B19" s="66" t="s">
        <v>106</v>
      </c>
    </row>
    <row r="20" spans="1:3">
      <c r="A20" s="37" t="s">
        <v>19</v>
      </c>
      <c r="B20" s="67" t="s">
        <v>106</v>
      </c>
    </row>
    <row r="22" spans="1:3">
      <c r="A22" s="34" t="s">
        <v>24</v>
      </c>
      <c r="B22" s="68" t="s">
        <v>29</v>
      </c>
      <c r="C22" s="69" t="s">
        <v>30</v>
      </c>
    </row>
    <row r="23" spans="1:3">
      <c r="A23" s="200" t="s">
        <v>231</v>
      </c>
      <c r="B23" s="223">
        <v>64000</v>
      </c>
      <c r="C23" s="224">
        <v>57600</v>
      </c>
    </row>
    <row r="24" spans="1:3">
      <c r="A24" s="36" t="s">
        <v>25</v>
      </c>
      <c r="B24" s="72">
        <v>0.8</v>
      </c>
      <c r="C24" s="194">
        <v>0.96</v>
      </c>
    </row>
    <row r="25" spans="1:3">
      <c r="A25" s="202" t="s">
        <v>232</v>
      </c>
      <c r="B25" s="72">
        <v>42000</v>
      </c>
      <c r="C25" s="66">
        <v>36000</v>
      </c>
    </row>
    <row r="26" spans="1:3">
      <c r="A26" s="36" t="s">
        <v>26</v>
      </c>
      <c r="B26" s="207">
        <v>8.9</v>
      </c>
      <c r="C26" s="194">
        <v>16</v>
      </c>
    </row>
    <row r="27" spans="1:3">
      <c r="A27" s="36" t="s">
        <v>27</v>
      </c>
      <c r="B27" s="207" t="s">
        <v>239</v>
      </c>
      <c r="C27" s="78" t="s">
        <v>20</v>
      </c>
    </row>
    <row r="28" spans="1:3">
      <c r="A28" s="36" t="s">
        <v>172</v>
      </c>
      <c r="B28" s="81" t="s">
        <v>79</v>
      </c>
      <c r="C28" s="78">
        <v>75</v>
      </c>
    </row>
    <row r="29" spans="1:3">
      <c r="A29" s="37" t="s">
        <v>28</v>
      </c>
      <c r="B29" s="217" t="s">
        <v>240</v>
      </c>
      <c r="C29" s="85" t="s">
        <v>31</v>
      </c>
    </row>
    <row r="30" spans="1:3">
      <c r="A30" s="216" t="s">
        <v>233</v>
      </c>
      <c r="B30" s="207">
        <v>180000</v>
      </c>
      <c r="C30" s="195"/>
    </row>
    <row r="31" spans="1:3">
      <c r="B31" s="80"/>
      <c r="C31" s="80"/>
    </row>
    <row r="32" spans="1:3">
      <c r="A32" s="34" t="s">
        <v>32</v>
      </c>
      <c r="B32" s="82" t="s">
        <v>29</v>
      </c>
      <c r="C32" s="83" t="s">
        <v>30</v>
      </c>
    </row>
    <row r="33" spans="1:6">
      <c r="A33" s="36" t="s">
        <v>33</v>
      </c>
      <c r="B33" s="81">
        <v>2524</v>
      </c>
      <c r="C33" s="78" t="s">
        <v>57</v>
      </c>
    </row>
    <row r="34" spans="1:6">
      <c r="A34" s="36" t="s">
        <v>135</v>
      </c>
      <c r="B34" s="81">
        <v>0</v>
      </c>
      <c r="C34" s="78">
        <v>19</v>
      </c>
    </row>
    <row r="35" spans="1:6">
      <c r="A35" s="36" t="s">
        <v>136</v>
      </c>
      <c r="B35" s="81" t="s">
        <v>117</v>
      </c>
      <c r="C35" s="78"/>
    </row>
    <row r="36" spans="1:6">
      <c r="A36" s="36" t="s">
        <v>134</v>
      </c>
      <c r="B36" s="81" t="s">
        <v>143</v>
      </c>
      <c r="C36" s="78" t="s">
        <v>31</v>
      </c>
    </row>
    <row r="37" spans="1:6">
      <c r="A37" s="36" t="s">
        <v>139</v>
      </c>
      <c r="B37" s="207" t="s">
        <v>241</v>
      </c>
      <c r="C37" s="194">
        <v>1390</v>
      </c>
    </row>
    <row r="38" spans="1:6">
      <c r="A38" s="36" t="s">
        <v>138</v>
      </c>
      <c r="B38" s="207" t="s">
        <v>242</v>
      </c>
      <c r="C38" s="78" t="s">
        <v>75</v>
      </c>
    </row>
    <row r="39" spans="1:6">
      <c r="A39" s="36" t="s">
        <v>34</v>
      </c>
      <c r="B39" s="81" t="s">
        <v>36</v>
      </c>
      <c r="C39" s="78" t="s">
        <v>31</v>
      </c>
    </row>
    <row r="40" spans="1:6">
      <c r="A40" s="36" t="s">
        <v>137</v>
      </c>
      <c r="B40" s="81" t="s">
        <v>99</v>
      </c>
      <c r="C40" s="78"/>
    </row>
    <row r="41" spans="1:6">
      <c r="A41" s="37" t="s">
        <v>35</v>
      </c>
      <c r="B41" s="74" t="s">
        <v>176</v>
      </c>
      <c r="C41" s="67" t="s">
        <v>31</v>
      </c>
    </row>
    <row r="42" spans="1:6" ht="15.75" thickBot="1">
      <c r="C42" s="58" t="s">
        <v>167</v>
      </c>
    </row>
    <row r="43" spans="1:6">
      <c r="A43" s="109" t="s">
        <v>157</v>
      </c>
      <c r="B43" s="115" t="s">
        <v>158</v>
      </c>
      <c r="C43" s="115" t="s">
        <v>105</v>
      </c>
      <c r="D43" s="115" t="s">
        <v>108</v>
      </c>
      <c r="E43" s="115" t="s">
        <v>100</v>
      </c>
      <c r="F43" s="116" t="s">
        <v>101</v>
      </c>
    </row>
    <row r="44" spans="1:6">
      <c r="A44" s="110" t="s">
        <v>161</v>
      </c>
      <c r="B44" s="108">
        <v>1456</v>
      </c>
      <c r="C44" s="108">
        <v>280</v>
      </c>
      <c r="D44" s="72">
        <v>448</v>
      </c>
      <c r="E44" s="108">
        <v>280</v>
      </c>
      <c r="F44" s="127">
        <v>448</v>
      </c>
    </row>
    <row r="45" spans="1:6">
      <c r="A45" s="110" t="s">
        <v>162</v>
      </c>
      <c r="B45" s="108">
        <v>233</v>
      </c>
      <c r="C45" s="108">
        <v>54</v>
      </c>
      <c r="D45" s="72">
        <v>67.5</v>
      </c>
      <c r="E45" s="108">
        <v>55</v>
      </c>
      <c r="F45" s="127">
        <v>56.5</v>
      </c>
    </row>
    <row r="46" spans="1:6" ht="15.75" thickBot="1">
      <c r="A46" s="112" t="s">
        <v>163</v>
      </c>
      <c r="B46" s="113">
        <v>63</v>
      </c>
      <c r="C46" s="113">
        <v>21</v>
      </c>
      <c r="D46" s="125">
        <v>21</v>
      </c>
      <c r="E46" s="113">
        <v>21</v>
      </c>
      <c r="F46" s="124">
        <v>0</v>
      </c>
    </row>
    <row r="47" spans="1:6">
      <c r="A47" s="108"/>
      <c r="B47" s="108"/>
      <c r="C47" s="108"/>
      <c r="D47" s="108"/>
      <c r="E47" s="108"/>
      <c r="F47" s="108"/>
    </row>
    <row r="48" spans="1:6">
      <c r="A48" s="34" t="s">
        <v>40</v>
      </c>
      <c r="B48" s="75"/>
      <c r="C48" s="64"/>
    </row>
    <row r="49" spans="1:3">
      <c r="A49" s="37" t="s">
        <v>31</v>
      </c>
      <c r="B49" s="74"/>
      <c r="C49" s="67"/>
    </row>
    <row r="51" spans="1:3">
      <c r="A51" s="1" t="s">
        <v>41</v>
      </c>
      <c r="B51" s="229">
        <v>41071</v>
      </c>
    </row>
    <row r="52" spans="1:3">
      <c r="A52" s="1" t="s">
        <v>42</v>
      </c>
      <c r="B52" s="229">
        <v>41172</v>
      </c>
    </row>
    <row r="53" spans="1:3">
      <c r="A53" s="1" t="s">
        <v>43</v>
      </c>
      <c r="B53" s="58" t="s">
        <v>112</v>
      </c>
    </row>
  </sheetData>
  <phoneticPr fontId="1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53"/>
  <sheetViews>
    <sheetView workbookViewId="0">
      <selection activeCell="C13" sqref="C13"/>
    </sheetView>
  </sheetViews>
  <sheetFormatPr defaultColWidth="22" defaultRowHeight="15"/>
  <cols>
    <col min="2" max="4" width="22" style="58"/>
  </cols>
  <sheetData>
    <row r="1" spans="1:12">
      <c r="A1" s="10" t="s">
        <v>110</v>
      </c>
    </row>
    <row r="2" spans="1:12">
      <c r="A2" s="28" t="s">
        <v>0</v>
      </c>
      <c r="B2" s="59" t="s">
        <v>80</v>
      </c>
      <c r="C2" s="80"/>
    </row>
    <row r="4" spans="1:12">
      <c r="A4" s="29" t="s">
        <v>1</v>
      </c>
      <c r="B4" s="60" t="s">
        <v>3</v>
      </c>
      <c r="H4" s="28" t="s">
        <v>10</v>
      </c>
      <c r="I4" s="30"/>
      <c r="J4" s="31"/>
    </row>
    <row r="5" spans="1:12">
      <c r="A5" s="32" t="s">
        <v>2</v>
      </c>
      <c r="B5" s="61" t="s">
        <v>4</v>
      </c>
      <c r="C5" s="61" t="s">
        <v>5</v>
      </c>
      <c r="D5" s="61" t="s">
        <v>6</v>
      </c>
      <c r="E5" s="237" t="s">
        <v>250</v>
      </c>
      <c r="H5" s="33" t="s">
        <v>4</v>
      </c>
      <c r="I5" s="33" t="s">
        <v>5</v>
      </c>
      <c r="J5" s="33" t="s">
        <v>6</v>
      </c>
      <c r="K5" s="10" t="s">
        <v>248</v>
      </c>
      <c r="L5" s="10" t="s">
        <v>249</v>
      </c>
    </row>
    <row r="6" spans="1:12">
      <c r="A6" s="32" t="s">
        <v>8</v>
      </c>
      <c r="B6" s="101">
        <v>398</v>
      </c>
      <c r="C6" s="101">
        <v>396</v>
      </c>
      <c r="D6" s="62">
        <f>B6-C6</f>
        <v>2</v>
      </c>
      <c r="E6" t="b">
        <f>IF(AND(D6&gt;J6-K6,D6&lt;J6+K6),TRUE, FALSE)</f>
        <v>0</v>
      </c>
      <c r="H6" s="95">
        <v>0</v>
      </c>
      <c r="I6" s="96">
        <v>0</v>
      </c>
      <c r="J6" s="93">
        <f>H6-I6</f>
        <v>0</v>
      </c>
    </row>
    <row r="7" spans="1:12">
      <c r="A7" s="32" t="s">
        <v>9</v>
      </c>
      <c r="B7" s="101">
        <v>8020</v>
      </c>
      <c r="C7" s="101">
        <v>7174</v>
      </c>
      <c r="D7" s="62">
        <f>B7-C7</f>
        <v>846</v>
      </c>
      <c r="E7" t="b">
        <f>IF(AND(D7&gt;J7-K7,D7&lt;J7+K7),TRUE, FALSE)</f>
        <v>0</v>
      </c>
      <c r="H7" s="37">
        <v>9813</v>
      </c>
      <c r="I7" s="98">
        <v>8314</v>
      </c>
      <c r="J7" s="42">
        <f>H7-I7</f>
        <v>1499</v>
      </c>
      <c r="K7">
        <v>451.99930000000001</v>
      </c>
      <c r="L7" s="123">
        <v>65</v>
      </c>
    </row>
    <row r="8" spans="1:12">
      <c r="A8" s="55"/>
      <c r="B8" s="63"/>
    </row>
    <row r="9" spans="1:12">
      <c r="A9" s="34" t="s">
        <v>11</v>
      </c>
      <c r="B9" s="64"/>
    </row>
    <row r="10" spans="1:12">
      <c r="A10" s="36" t="s">
        <v>12</v>
      </c>
      <c r="B10" s="66" t="s">
        <v>81</v>
      </c>
    </row>
    <row r="11" spans="1:12">
      <c r="A11" s="36" t="s">
        <v>13</v>
      </c>
      <c r="B11" s="66">
        <v>91321</v>
      </c>
    </row>
    <row r="12" spans="1:12">
      <c r="A12" s="36" t="s">
        <v>14</v>
      </c>
      <c r="B12" s="66">
        <v>9</v>
      </c>
    </row>
    <row r="13" spans="1:12">
      <c r="A13" s="36" t="s">
        <v>140</v>
      </c>
      <c r="B13" s="58">
        <v>1794</v>
      </c>
      <c r="C13" s="131"/>
    </row>
    <row r="14" spans="1:12">
      <c r="A14" s="36" t="s">
        <v>141</v>
      </c>
      <c r="B14" s="66">
        <v>14352</v>
      </c>
    </row>
    <row r="15" spans="1:12">
      <c r="A15" s="36" t="s">
        <v>15</v>
      </c>
      <c r="B15" s="194">
        <v>2</v>
      </c>
    </row>
    <row r="16" spans="1:12">
      <c r="A16" s="36" t="s">
        <v>142</v>
      </c>
      <c r="B16" s="66" t="s">
        <v>20</v>
      </c>
    </row>
    <row r="17" spans="1:5">
      <c r="A17" s="36" t="s">
        <v>16</v>
      </c>
      <c r="B17" s="66">
        <v>4</v>
      </c>
    </row>
    <row r="18" spans="1:5">
      <c r="A18" s="36" t="s">
        <v>17</v>
      </c>
      <c r="B18" s="66" t="s">
        <v>101</v>
      </c>
    </row>
    <row r="19" spans="1:5">
      <c r="A19" s="36" t="s">
        <v>18</v>
      </c>
      <c r="B19" s="66" t="s">
        <v>244</v>
      </c>
    </row>
    <row r="20" spans="1:5">
      <c r="A20" s="37" t="s">
        <v>19</v>
      </c>
      <c r="B20" s="67" t="s">
        <v>145</v>
      </c>
    </row>
    <row r="22" spans="1:5">
      <c r="A22" s="52" t="s">
        <v>24</v>
      </c>
      <c r="B22" s="82" t="s">
        <v>29</v>
      </c>
      <c r="C22" s="83" t="s">
        <v>30</v>
      </c>
    </row>
    <row r="23" spans="1:5">
      <c r="A23" s="200" t="s">
        <v>231</v>
      </c>
      <c r="B23" s="205">
        <v>72000</v>
      </c>
      <c r="C23" s="206">
        <v>78800</v>
      </c>
    </row>
    <row r="24" spans="1:5">
      <c r="A24" s="53" t="s">
        <v>25</v>
      </c>
      <c r="B24" s="81">
        <v>0.8</v>
      </c>
      <c r="C24" s="194">
        <v>0.96</v>
      </c>
    </row>
    <row r="25" spans="1:5">
      <c r="A25" s="202" t="s">
        <v>232</v>
      </c>
      <c r="B25" s="207">
        <v>36000</v>
      </c>
      <c r="C25" s="194">
        <v>34400</v>
      </c>
    </row>
    <row r="26" spans="1:5">
      <c r="A26" s="53" t="s">
        <v>26</v>
      </c>
      <c r="B26" s="81">
        <v>8</v>
      </c>
      <c r="C26" s="194">
        <v>14.5</v>
      </c>
    </row>
    <row r="27" spans="1:5">
      <c r="A27" s="53" t="s">
        <v>27</v>
      </c>
      <c r="B27" s="80">
        <v>1</v>
      </c>
      <c r="C27" s="78">
        <v>6</v>
      </c>
    </row>
    <row r="28" spans="1:5">
      <c r="A28" s="53" t="s">
        <v>172</v>
      </c>
      <c r="B28" s="207" t="s">
        <v>243</v>
      </c>
      <c r="C28" s="194">
        <v>159</v>
      </c>
      <c r="D28" s="268" t="s">
        <v>186</v>
      </c>
      <c r="E28" s="269"/>
    </row>
    <row r="29" spans="1:5">
      <c r="A29" s="54" t="s">
        <v>28</v>
      </c>
      <c r="B29" s="84" t="s">
        <v>245</v>
      </c>
      <c r="C29" s="85" t="s">
        <v>31</v>
      </c>
    </row>
    <row r="30" spans="1:5">
      <c r="A30" s="216" t="s">
        <v>233</v>
      </c>
      <c r="B30" s="217">
        <v>40000</v>
      </c>
      <c r="C30" s="195" t="s">
        <v>31</v>
      </c>
    </row>
    <row r="31" spans="1:5">
      <c r="A31" s="48"/>
      <c r="B31" s="80"/>
      <c r="C31" s="80"/>
    </row>
    <row r="32" spans="1:5">
      <c r="A32" s="52" t="s">
        <v>32</v>
      </c>
      <c r="B32" s="82" t="s">
        <v>29</v>
      </c>
      <c r="C32" s="83" t="s">
        <v>30</v>
      </c>
    </row>
    <row r="33" spans="1:7">
      <c r="A33" s="53" t="s">
        <v>33</v>
      </c>
      <c r="B33" s="80" t="s">
        <v>246</v>
      </c>
      <c r="C33" s="194">
        <v>1908</v>
      </c>
      <c r="D33" s="268" t="s">
        <v>237</v>
      </c>
      <c r="E33" s="269"/>
    </row>
    <row r="34" spans="1:7">
      <c r="A34" s="53" t="s">
        <v>135</v>
      </c>
      <c r="B34" s="81">
        <v>0</v>
      </c>
      <c r="C34" s="78">
        <v>0</v>
      </c>
    </row>
    <row r="35" spans="1:7">
      <c r="A35" s="53" t="s">
        <v>136</v>
      </c>
      <c r="B35" s="81" t="s">
        <v>117</v>
      </c>
      <c r="C35" s="78" t="s">
        <v>102</v>
      </c>
    </row>
    <row r="36" spans="1:7">
      <c r="A36" s="53" t="s">
        <v>134</v>
      </c>
      <c r="B36" s="81" t="s">
        <v>118</v>
      </c>
      <c r="C36" s="78" t="s">
        <v>31</v>
      </c>
    </row>
    <row r="37" spans="1:7">
      <c r="A37" s="53" t="s">
        <v>139</v>
      </c>
      <c r="B37" s="81">
        <v>988</v>
      </c>
      <c r="C37" s="78" t="s">
        <v>31</v>
      </c>
    </row>
    <row r="38" spans="1:7" ht="43.15" customHeight="1">
      <c r="A38" s="53" t="s">
        <v>138</v>
      </c>
      <c r="B38" s="81">
        <v>19</v>
      </c>
      <c r="C38" s="194">
        <v>41</v>
      </c>
      <c r="D38" s="266" t="s">
        <v>229</v>
      </c>
      <c r="E38" s="267"/>
      <c r="F38" t="s">
        <v>247</v>
      </c>
    </row>
    <row r="39" spans="1:7">
      <c r="A39" s="53" t="s">
        <v>34</v>
      </c>
      <c r="B39" s="81" t="s">
        <v>36</v>
      </c>
      <c r="C39" s="78" t="s">
        <v>31</v>
      </c>
    </row>
    <row r="40" spans="1:7">
      <c r="A40" s="53" t="s">
        <v>137</v>
      </c>
      <c r="B40" s="81" t="s">
        <v>99</v>
      </c>
      <c r="C40" s="78"/>
    </row>
    <row r="41" spans="1:7">
      <c r="A41" s="54" t="s">
        <v>35</v>
      </c>
      <c r="B41" s="84" t="s">
        <v>177</v>
      </c>
      <c r="C41" s="85" t="s">
        <v>31</v>
      </c>
    </row>
    <row r="42" spans="1:7" ht="15.75" thickBot="1">
      <c r="C42" s="58" t="s">
        <v>167</v>
      </c>
    </row>
    <row r="43" spans="1:7">
      <c r="A43" s="109" t="s">
        <v>157</v>
      </c>
      <c r="B43" s="115" t="s">
        <v>158</v>
      </c>
      <c r="C43" s="115" t="s">
        <v>101</v>
      </c>
      <c r="D43" s="115" t="s">
        <v>105</v>
      </c>
      <c r="E43" s="115" t="s">
        <v>108</v>
      </c>
      <c r="F43" s="116" t="s">
        <v>100</v>
      </c>
      <c r="G43" s="126" t="s">
        <v>173</v>
      </c>
    </row>
    <row r="44" spans="1:7">
      <c r="A44" s="110" t="s">
        <v>161</v>
      </c>
      <c r="B44" s="108">
        <v>1728</v>
      </c>
      <c r="C44" s="108">
        <v>552</v>
      </c>
      <c r="D44" s="108">
        <v>208</v>
      </c>
      <c r="E44" s="108">
        <v>552</v>
      </c>
      <c r="F44" s="111">
        <v>416</v>
      </c>
      <c r="G44">
        <v>208</v>
      </c>
    </row>
    <row r="45" spans="1:7">
      <c r="A45" s="110" t="s">
        <v>162</v>
      </c>
      <c r="B45" s="108">
        <v>216</v>
      </c>
      <c r="C45" s="108">
        <v>108</v>
      </c>
      <c r="D45" s="108">
        <v>0</v>
      </c>
      <c r="E45" s="108">
        <v>108</v>
      </c>
      <c r="F45" s="111">
        <v>0</v>
      </c>
      <c r="G45">
        <v>0</v>
      </c>
    </row>
    <row r="46" spans="1:7" ht="15.75" thickBot="1">
      <c r="A46" s="112" t="s">
        <v>163</v>
      </c>
      <c r="B46" s="113">
        <v>33.299999999999997</v>
      </c>
      <c r="C46" s="113">
        <v>33.299999999999997</v>
      </c>
      <c r="D46" s="113">
        <v>0</v>
      </c>
      <c r="E46" s="113">
        <v>0</v>
      </c>
      <c r="F46" s="114">
        <v>0</v>
      </c>
      <c r="G46">
        <v>0</v>
      </c>
    </row>
    <row r="47" spans="1:7">
      <c r="A47" s="108"/>
      <c r="B47" s="108"/>
      <c r="C47" s="108"/>
      <c r="D47" s="108"/>
      <c r="E47" s="108"/>
      <c r="F47" s="108"/>
    </row>
    <row r="48" spans="1:7">
      <c r="A48" s="34" t="s">
        <v>40</v>
      </c>
      <c r="B48" s="75"/>
      <c r="C48" s="64"/>
    </row>
    <row r="49" spans="1:3">
      <c r="A49" s="37" t="s">
        <v>31</v>
      </c>
      <c r="B49" s="74"/>
      <c r="C49" s="67"/>
    </row>
    <row r="51" spans="1:3">
      <c r="A51" s="1" t="s">
        <v>41</v>
      </c>
      <c r="B51" s="77">
        <v>40878</v>
      </c>
    </row>
    <row r="52" spans="1:3">
      <c r="A52" s="1" t="s">
        <v>42</v>
      </c>
      <c r="B52" s="77">
        <v>40954</v>
      </c>
    </row>
    <row r="53" spans="1:3">
      <c r="A53" s="1" t="s">
        <v>43</v>
      </c>
      <c r="B53" s="58" t="s">
        <v>112</v>
      </c>
    </row>
  </sheetData>
  <mergeCells count="3">
    <mergeCell ref="D38:E38"/>
    <mergeCell ref="D28:E28"/>
    <mergeCell ref="D33:E33"/>
  </mergeCells>
  <phoneticPr fontId="16" type="noConversion"/>
  <pageMargins left="0.7" right="0.7" top="0.75" bottom="0.75" header="0.3" footer="0.3"/>
  <pageSetup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56"/>
  <sheetViews>
    <sheetView topLeftCell="A5" workbookViewId="0">
      <selection activeCell="C13" sqref="C13"/>
    </sheetView>
  </sheetViews>
  <sheetFormatPr defaultColWidth="22" defaultRowHeight="15"/>
  <cols>
    <col min="2" max="4" width="22" style="58"/>
  </cols>
  <sheetData>
    <row r="1" spans="1:12">
      <c r="A1" s="10" t="s">
        <v>110</v>
      </c>
    </row>
    <row r="2" spans="1:12">
      <c r="A2" s="28" t="s">
        <v>0</v>
      </c>
      <c r="B2" s="59" t="s">
        <v>82</v>
      </c>
      <c r="C2" s="80"/>
    </row>
    <row r="4" spans="1:12">
      <c r="A4" s="29" t="s">
        <v>1</v>
      </c>
      <c r="B4" s="60" t="s">
        <v>3</v>
      </c>
      <c r="H4" s="28" t="s">
        <v>10</v>
      </c>
      <c r="I4" s="30"/>
      <c r="J4" s="31"/>
    </row>
    <row r="5" spans="1:12">
      <c r="A5" s="32" t="s">
        <v>2</v>
      </c>
      <c r="B5" s="61" t="s">
        <v>4</v>
      </c>
      <c r="C5" s="61" t="s">
        <v>5</v>
      </c>
      <c r="D5" s="61" t="s">
        <v>6</v>
      </c>
      <c r="E5" s="237" t="s">
        <v>250</v>
      </c>
      <c r="H5" s="33" t="s">
        <v>4</v>
      </c>
      <c r="I5" s="33" t="s">
        <v>5</v>
      </c>
      <c r="J5" s="33" t="s">
        <v>6</v>
      </c>
      <c r="K5" s="10" t="s">
        <v>248</v>
      </c>
      <c r="L5" s="10" t="s">
        <v>249</v>
      </c>
    </row>
    <row r="6" spans="1:12">
      <c r="A6" s="32" t="s">
        <v>8</v>
      </c>
      <c r="B6" s="101">
        <v>381</v>
      </c>
      <c r="C6" s="101">
        <v>375</v>
      </c>
      <c r="D6" s="62">
        <f>B6-C6</f>
        <v>6</v>
      </c>
      <c r="E6" t="b">
        <f>IF(AND(D6&gt;J6-K6,D6&lt;J6+K6),TRUE, FALSE)</f>
        <v>0</v>
      </c>
      <c r="H6" s="39">
        <v>718</v>
      </c>
      <c r="I6" s="38">
        <v>678</v>
      </c>
      <c r="J6" s="44">
        <f>H6-I6</f>
        <v>40</v>
      </c>
      <c r="K6">
        <v>30.2606</v>
      </c>
      <c r="L6">
        <v>60</v>
      </c>
    </row>
    <row r="7" spans="1:12">
      <c r="A7" s="32" t="s">
        <v>9</v>
      </c>
      <c r="B7" s="101">
        <v>9942</v>
      </c>
      <c r="C7" s="101">
        <v>9881</v>
      </c>
      <c r="D7" s="62">
        <f>B7-C7</f>
        <v>61</v>
      </c>
      <c r="E7" t="b">
        <f>IF(AND(D7&gt;J7-K7,D7&lt;J7+K7),TRUE, FALSE)</f>
        <v>0</v>
      </c>
      <c r="H7" s="54">
        <v>3853</v>
      </c>
      <c r="I7" s="122">
        <v>3558</v>
      </c>
      <c r="J7" s="42">
        <f>H7-I7</f>
        <v>295</v>
      </c>
      <c r="K7">
        <v>118.10120000000001</v>
      </c>
      <c r="L7">
        <v>69</v>
      </c>
    </row>
    <row r="8" spans="1:12">
      <c r="A8" s="55"/>
      <c r="B8" s="63"/>
    </row>
    <row r="9" spans="1:12">
      <c r="A9" s="34" t="s">
        <v>11</v>
      </c>
      <c r="B9" s="64"/>
    </row>
    <row r="10" spans="1:12">
      <c r="A10" s="36" t="s">
        <v>12</v>
      </c>
      <c r="B10" s="66">
        <v>1974</v>
      </c>
    </row>
    <row r="11" spans="1:12">
      <c r="A11" s="36" t="s">
        <v>13</v>
      </c>
      <c r="B11" s="66">
        <v>92128</v>
      </c>
    </row>
    <row r="12" spans="1:12">
      <c r="A12" s="36" t="s">
        <v>14</v>
      </c>
      <c r="B12" s="66">
        <v>10</v>
      </c>
    </row>
    <row r="13" spans="1:12">
      <c r="A13" s="36" t="s">
        <v>140</v>
      </c>
      <c r="B13" s="66">
        <v>1457</v>
      </c>
      <c r="C13" s="131"/>
    </row>
    <row r="14" spans="1:12">
      <c r="A14" s="36" t="s">
        <v>141</v>
      </c>
      <c r="B14" s="66">
        <v>14570</v>
      </c>
    </row>
    <row r="15" spans="1:12">
      <c r="A15" s="36" t="s">
        <v>15</v>
      </c>
      <c r="B15" s="66">
        <v>1</v>
      </c>
    </row>
    <row r="16" spans="1:12">
      <c r="A16" s="36" t="s">
        <v>142</v>
      </c>
      <c r="B16" s="66" t="s">
        <v>48</v>
      </c>
    </row>
    <row r="17" spans="1:5">
      <c r="A17" s="36" t="s">
        <v>16</v>
      </c>
      <c r="B17" s="66" t="s">
        <v>21</v>
      </c>
      <c r="E17" s="48"/>
    </row>
    <row r="18" spans="1:5">
      <c r="A18" s="36" t="s">
        <v>17</v>
      </c>
      <c r="B18" s="66" t="s">
        <v>130</v>
      </c>
      <c r="E18" s="48"/>
    </row>
    <row r="19" spans="1:5">
      <c r="A19" s="36" t="s">
        <v>18</v>
      </c>
      <c r="B19" s="66" t="s">
        <v>23</v>
      </c>
      <c r="E19" s="48"/>
    </row>
    <row r="20" spans="1:5">
      <c r="A20" s="37" t="s">
        <v>19</v>
      </c>
      <c r="B20" s="67" t="s">
        <v>145</v>
      </c>
      <c r="E20" s="48"/>
    </row>
    <row r="21" spans="1:5">
      <c r="E21" s="48"/>
    </row>
    <row r="22" spans="1:5">
      <c r="A22" s="34" t="s">
        <v>24</v>
      </c>
      <c r="B22" s="68" t="s">
        <v>29</v>
      </c>
      <c r="C22" s="69" t="s">
        <v>30</v>
      </c>
      <c r="E22" s="48"/>
    </row>
    <row r="23" spans="1:5">
      <c r="A23" s="200" t="s">
        <v>231</v>
      </c>
      <c r="B23" s="211">
        <v>80000</v>
      </c>
      <c r="C23" s="209"/>
      <c r="E23" s="48"/>
    </row>
    <row r="24" spans="1:5">
      <c r="A24" s="36" t="s">
        <v>25</v>
      </c>
      <c r="B24" s="81">
        <v>0.8</v>
      </c>
      <c r="C24" s="78">
        <v>0.8</v>
      </c>
      <c r="E24" s="48"/>
    </row>
    <row r="25" spans="1:5">
      <c r="A25" s="202" t="s">
        <v>232</v>
      </c>
      <c r="B25" s="212">
        <v>36000</v>
      </c>
      <c r="C25" s="78"/>
      <c r="E25" s="48"/>
    </row>
    <row r="26" spans="1:5">
      <c r="A26" s="36" t="s">
        <v>26</v>
      </c>
      <c r="B26" s="81">
        <v>10</v>
      </c>
      <c r="C26" s="78">
        <v>10</v>
      </c>
      <c r="E26" s="48"/>
    </row>
    <row r="27" spans="1:5">
      <c r="A27" s="36" t="s">
        <v>27</v>
      </c>
      <c r="B27" s="81">
        <v>4.2</v>
      </c>
      <c r="C27" s="78">
        <v>6</v>
      </c>
      <c r="E27" s="48"/>
    </row>
    <row r="28" spans="1:5">
      <c r="A28" s="36" t="s">
        <v>172</v>
      </c>
      <c r="B28" s="81">
        <v>300</v>
      </c>
      <c r="C28" s="78">
        <v>228</v>
      </c>
      <c r="E28" s="48"/>
    </row>
    <row r="29" spans="1:5">
      <c r="A29" s="37" t="s">
        <v>28</v>
      </c>
      <c r="B29" s="84" t="s">
        <v>234</v>
      </c>
      <c r="C29" s="85" t="s">
        <v>31</v>
      </c>
      <c r="E29" s="48"/>
    </row>
    <row r="30" spans="1:5">
      <c r="A30" s="216" t="s">
        <v>233</v>
      </c>
      <c r="B30" s="220">
        <v>40000</v>
      </c>
      <c r="C30" s="85" t="s">
        <v>31</v>
      </c>
    </row>
    <row r="31" spans="1:5">
      <c r="B31" s="80"/>
      <c r="C31" s="80"/>
      <c r="E31" s="48"/>
    </row>
    <row r="32" spans="1:5">
      <c r="A32" s="34" t="s">
        <v>32</v>
      </c>
      <c r="B32" s="82" t="s">
        <v>29</v>
      </c>
      <c r="C32" s="83" t="s">
        <v>30</v>
      </c>
      <c r="E32" s="48"/>
    </row>
    <row r="33" spans="1:6">
      <c r="A33" s="36" t="s">
        <v>33</v>
      </c>
      <c r="B33" s="81">
        <v>2630</v>
      </c>
      <c r="C33" s="78">
        <v>1546</v>
      </c>
      <c r="E33" s="48"/>
    </row>
    <row r="34" spans="1:6">
      <c r="A34" s="36" t="s">
        <v>135</v>
      </c>
      <c r="B34" s="81">
        <v>0</v>
      </c>
      <c r="C34" s="78"/>
      <c r="E34" s="48"/>
    </row>
    <row r="35" spans="1:6">
      <c r="A35" s="36" t="s">
        <v>136</v>
      </c>
      <c r="B35" s="81" t="s">
        <v>31</v>
      </c>
      <c r="C35" s="78" t="s">
        <v>31</v>
      </c>
      <c r="E35" s="48"/>
    </row>
    <row r="36" spans="1:6">
      <c r="A36" s="36" t="s">
        <v>134</v>
      </c>
      <c r="B36" s="81" t="s">
        <v>118</v>
      </c>
      <c r="C36" s="78"/>
      <c r="E36" s="48"/>
    </row>
    <row r="37" spans="1:6">
      <c r="A37" s="36" t="s">
        <v>139</v>
      </c>
      <c r="B37" s="81">
        <v>600</v>
      </c>
      <c r="C37" s="78" t="s">
        <v>31</v>
      </c>
      <c r="E37" s="48"/>
    </row>
    <row r="38" spans="1:6">
      <c r="A38" s="36" t="s">
        <v>138</v>
      </c>
      <c r="B38" s="72">
        <v>15</v>
      </c>
      <c r="C38" s="66">
        <v>38</v>
      </c>
      <c r="E38" s="48"/>
    </row>
    <row r="39" spans="1:6">
      <c r="A39" s="120" t="s">
        <v>168</v>
      </c>
      <c r="B39" s="119">
        <v>857</v>
      </c>
      <c r="C39" s="118"/>
      <c r="E39" s="48"/>
    </row>
    <row r="40" spans="1:6">
      <c r="A40" s="120" t="s">
        <v>169</v>
      </c>
      <c r="B40" s="119">
        <v>19</v>
      </c>
      <c r="C40" s="118">
        <v>19</v>
      </c>
      <c r="E40" s="48"/>
    </row>
    <row r="41" spans="1:6">
      <c r="A41" s="36" t="s">
        <v>34</v>
      </c>
      <c r="B41" s="72" t="s">
        <v>36</v>
      </c>
      <c r="C41" s="66"/>
      <c r="E41" s="48"/>
    </row>
    <row r="42" spans="1:6">
      <c r="A42" s="36" t="s">
        <v>137</v>
      </c>
      <c r="B42" s="72" t="s">
        <v>99</v>
      </c>
      <c r="C42" s="66"/>
      <c r="E42" s="48"/>
    </row>
    <row r="43" spans="1:6">
      <c r="A43" s="36" t="s">
        <v>178</v>
      </c>
      <c r="B43" s="72" t="s">
        <v>179</v>
      </c>
      <c r="C43" s="66"/>
      <c r="E43" s="48"/>
    </row>
    <row r="44" spans="1:6" ht="40.9" customHeight="1">
      <c r="A44" s="37" t="s">
        <v>180</v>
      </c>
      <c r="B44" s="76" t="s">
        <v>153</v>
      </c>
      <c r="C44" s="67"/>
      <c r="E44" s="48"/>
    </row>
    <row r="45" spans="1:6" ht="15.75" thickBot="1">
      <c r="C45" s="58" t="s">
        <v>167</v>
      </c>
      <c r="E45" s="48"/>
    </row>
    <row r="46" spans="1:6">
      <c r="A46" s="109" t="s">
        <v>157</v>
      </c>
      <c r="B46" s="115" t="s">
        <v>158</v>
      </c>
      <c r="C46" s="115" t="s">
        <v>130</v>
      </c>
      <c r="D46" s="115" t="s">
        <v>22</v>
      </c>
      <c r="E46" s="115" t="s">
        <v>160</v>
      </c>
      <c r="F46" s="116" t="s">
        <v>159</v>
      </c>
    </row>
    <row r="47" spans="1:6">
      <c r="A47" s="110" t="s">
        <v>161</v>
      </c>
      <c r="B47" s="108">
        <v>1926</v>
      </c>
      <c r="C47" s="108">
        <v>333</v>
      </c>
      <c r="D47" s="108">
        <v>630</v>
      </c>
      <c r="E47" s="108">
        <v>333</v>
      </c>
      <c r="F47" s="111">
        <v>630</v>
      </c>
    </row>
    <row r="48" spans="1:6">
      <c r="A48" s="110" t="s">
        <v>162</v>
      </c>
      <c r="B48" s="108">
        <v>305</v>
      </c>
      <c r="C48" s="108">
        <v>42</v>
      </c>
      <c r="D48" s="108">
        <v>129</v>
      </c>
      <c r="E48" s="108">
        <v>134</v>
      </c>
      <c r="F48" s="111"/>
    </row>
    <row r="49" spans="1:6" ht="15.75" thickBot="1">
      <c r="A49" s="112" t="s">
        <v>163</v>
      </c>
      <c r="B49" s="113">
        <v>21</v>
      </c>
      <c r="C49" s="113"/>
      <c r="D49" s="113">
        <v>21</v>
      </c>
      <c r="E49" s="113"/>
      <c r="F49" s="114"/>
    </row>
    <row r="50" spans="1:6">
      <c r="A50" s="108"/>
      <c r="B50" s="108"/>
      <c r="C50" s="108"/>
      <c r="D50" s="108"/>
      <c r="E50" s="108"/>
      <c r="F50" s="108"/>
    </row>
    <row r="51" spans="1:6">
      <c r="A51" s="34" t="s">
        <v>40</v>
      </c>
      <c r="B51" s="75"/>
      <c r="C51" s="64"/>
    </row>
    <row r="52" spans="1:6">
      <c r="A52" s="37"/>
      <c r="B52" s="74"/>
      <c r="C52" s="67"/>
    </row>
    <row r="54" spans="1:6">
      <c r="A54" s="1" t="s">
        <v>41</v>
      </c>
      <c r="B54" s="86">
        <v>41051</v>
      </c>
    </row>
    <row r="55" spans="1:6">
      <c r="A55" s="1" t="s">
        <v>42</v>
      </c>
      <c r="B55" s="86">
        <v>41079</v>
      </c>
    </row>
    <row r="56" spans="1:6">
      <c r="A56" s="1" t="s">
        <v>43</v>
      </c>
      <c r="B56" t="s">
        <v>152</v>
      </c>
    </row>
  </sheetData>
  <phoneticPr fontId="16" type="noConversion"/>
  <pageMargins left="0.7" right="0.7" top="0.75" bottom="0.75" header="0.3" footer="0.3"/>
  <pageSetup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55"/>
  <sheetViews>
    <sheetView workbookViewId="0">
      <selection activeCell="C13" sqref="C13"/>
    </sheetView>
  </sheetViews>
  <sheetFormatPr defaultColWidth="22" defaultRowHeight="15"/>
  <cols>
    <col min="2" max="4" width="22" style="58"/>
  </cols>
  <sheetData>
    <row r="1" spans="1:12">
      <c r="A1" s="10" t="s">
        <v>110</v>
      </c>
    </row>
    <row r="2" spans="1:12">
      <c r="A2" s="28" t="s">
        <v>0</v>
      </c>
      <c r="B2" s="59" t="s">
        <v>197</v>
      </c>
      <c r="D2" s="80"/>
    </row>
    <row r="4" spans="1:12">
      <c r="A4" s="29" t="s">
        <v>1</v>
      </c>
      <c r="B4" s="60" t="s">
        <v>3</v>
      </c>
      <c r="H4" s="28" t="s">
        <v>10</v>
      </c>
      <c r="I4" s="30"/>
      <c r="J4" s="31"/>
    </row>
    <row r="5" spans="1:12">
      <c r="A5" s="32" t="s">
        <v>2</v>
      </c>
      <c r="B5" s="61" t="s">
        <v>4</v>
      </c>
      <c r="C5" s="61" t="s">
        <v>5</v>
      </c>
      <c r="D5" s="61" t="s">
        <v>6</v>
      </c>
      <c r="E5" s="237" t="s">
        <v>250</v>
      </c>
      <c r="H5" s="33" t="s">
        <v>4</v>
      </c>
      <c r="I5" s="33" t="s">
        <v>5</v>
      </c>
      <c r="J5" s="33" t="s">
        <v>6</v>
      </c>
      <c r="K5" s="10" t="s">
        <v>248</v>
      </c>
      <c r="L5" s="10" t="s">
        <v>249</v>
      </c>
    </row>
    <row r="6" spans="1:12">
      <c r="A6" s="32" t="s">
        <v>8</v>
      </c>
      <c r="B6" s="101">
        <v>440</v>
      </c>
      <c r="C6" s="101">
        <v>381</v>
      </c>
      <c r="D6" s="62">
        <f>B6-C6</f>
        <v>59</v>
      </c>
      <c r="E6" t="b">
        <f>IF(AND(D6&gt;J6-K6,D6&lt;J6+K6),TRUE, FALSE)</f>
        <v>0</v>
      </c>
      <c r="H6" s="39">
        <v>574</v>
      </c>
      <c r="I6" s="38">
        <v>529</v>
      </c>
      <c r="J6" s="44">
        <f>H6-I6</f>
        <v>45</v>
      </c>
      <c r="K6">
        <v>7.4030570000000004</v>
      </c>
      <c r="L6" s="123">
        <v>61</v>
      </c>
    </row>
    <row r="7" spans="1:12">
      <c r="A7" s="32" t="s">
        <v>9</v>
      </c>
      <c r="B7" s="101">
        <v>9579</v>
      </c>
      <c r="C7" s="101">
        <v>9034</v>
      </c>
      <c r="D7" s="62">
        <f>B7-C7</f>
        <v>545</v>
      </c>
      <c r="E7" t="b">
        <f>IF(AND(D7&gt;J7-K7,D7&lt;J7+K7),TRUE, FALSE)</f>
        <v>1</v>
      </c>
      <c r="H7" s="37">
        <v>7200</v>
      </c>
      <c r="I7" s="98">
        <v>6439</v>
      </c>
      <c r="J7" s="42">
        <f>H7-I7</f>
        <v>761</v>
      </c>
      <c r="K7">
        <v>343.36309999999997</v>
      </c>
      <c r="L7" s="123">
        <v>63</v>
      </c>
    </row>
    <row r="8" spans="1:12">
      <c r="A8" s="55"/>
      <c r="B8" s="63"/>
    </row>
    <row r="9" spans="1:12">
      <c r="A9" s="34" t="s">
        <v>11</v>
      </c>
      <c r="B9" s="64"/>
    </row>
    <row r="10" spans="1:12">
      <c r="A10" s="51" t="s">
        <v>12</v>
      </c>
      <c r="B10" s="66">
        <v>1969</v>
      </c>
    </row>
    <row r="11" spans="1:12">
      <c r="A11" s="51" t="s">
        <v>13</v>
      </c>
      <c r="B11" s="66">
        <v>92040</v>
      </c>
    </row>
    <row r="12" spans="1:12">
      <c r="A12" s="51" t="s">
        <v>14</v>
      </c>
      <c r="B12" s="66">
        <v>10</v>
      </c>
    </row>
    <row r="13" spans="1:12">
      <c r="A13" s="51" t="s">
        <v>140</v>
      </c>
      <c r="B13" s="66">
        <v>2009</v>
      </c>
      <c r="C13" s="131"/>
    </row>
    <row r="14" spans="1:12">
      <c r="A14" s="51" t="s">
        <v>141</v>
      </c>
      <c r="B14" s="66">
        <v>17077</v>
      </c>
    </row>
    <row r="15" spans="1:12">
      <c r="A15" s="51" t="s">
        <v>15</v>
      </c>
      <c r="B15" s="66">
        <v>2</v>
      </c>
    </row>
    <row r="16" spans="1:12">
      <c r="A16" s="51" t="s">
        <v>142</v>
      </c>
      <c r="B16" s="65">
        <v>8.5</v>
      </c>
      <c r="E16" s="48"/>
    </row>
    <row r="17" spans="1:5">
      <c r="A17" s="36" t="s">
        <v>16</v>
      </c>
      <c r="B17" s="65">
        <v>3</v>
      </c>
      <c r="E17" s="48"/>
    </row>
    <row r="18" spans="1:5">
      <c r="A18" s="36" t="s">
        <v>17</v>
      </c>
      <c r="B18" s="66" t="s">
        <v>105</v>
      </c>
      <c r="E18" s="48"/>
    </row>
    <row r="19" spans="1:5">
      <c r="A19" s="36" t="s">
        <v>18</v>
      </c>
      <c r="B19" s="66" t="s">
        <v>198</v>
      </c>
      <c r="E19" s="48"/>
    </row>
    <row r="20" spans="1:5">
      <c r="A20" s="37" t="s">
        <v>19</v>
      </c>
      <c r="B20" s="67" t="s">
        <v>144</v>
      </c>
      <c r="E20" s="48"/>
    </row>
    <row r="21" spans="1:5">
      <c r="E21" s="48"/>
    </row>
    <row r="22" spans="1:5">
      <c r="A22" s="34" t="s">
        <v>24</v>
      </c>
      <c r="B22" s="68" t="s">
        <v>29</v>
      </c>
      <c r="C22" s="69" t="s">
        <v>30</v>
      </c>
      <c r="E22" s="48"/>
    </row>
    <row r="23" spans="1:5">
      <c r="A23" s="200" t="s">
        <v>231</v>
      </c>
      <c r="B23" s="211">
        <v>72000</v>
      </c>
      <c r="C23" s="209"/>
      <c r="E23" s="48"/>
    </row>
    <row r="24" spans="1:5">
      <c r="A24" s="36" t="s">
        <v>25</v>
      </c>
      <c r="B24" s="72">
        <v>0.8</v>
      </c>
      <c r="C24" s="78">
        <v>0.8</v>
      </c>
      <c r="E24" s="48"/>
    </row>
    <row r="25" spans="1:5">
      <c r="A25" s="202" t="s">
        <v>232</v>
      </c>
      <c r="B25" s="212">
        <v>36000</v>
      </c>
      <c r="C25" s="78"/>
      <c r="E25" s="48"/>
    </row>
    <row r="26" spans="1:5">
      <c r="A26" s="36" t="s">
        <v>26</v>
      </c>
      <c r="B26" s="72">
        <v>10</v>
      </c>
      <c r="C26" s="78">
        <v>10</v>
      </c>
      <c r="E26" s="48"/>
    </row>
    <row r="27" spans="1:5">
      <c r="A27" s="36" t="s">
        <v>27</v>
      </c>
      <c r="B27">
        <v>4.2</v>
      </c>
      <c r="C27" s="78">
        <v>6</v>
      </c>
      <c r="E27" s="48"/>
    </row>
    <row r="28" spans="1:5">
      <c r="A28" s="36" t="s">
        <v>172</v>
      </c>
      <c r="B28" s="81">
        <v>666</v>
      </c>
      <c r="C28" s="66">
        <v>131</v>
      </c>
      <c r="D28" s="58" t="s">
        <v>199</v>
      </c>
      <c r="E28" s="48" t="s">
        <v>254</v>
      </c>
    </row>
    <row r="29" spans="1:5">
      <c r="A29" s="37" t="s">
        <v>28</v>
      </c>
      <c r="B29" s="74" t="s">
        <v>234</v>
      </c>
      <c r="C29" s="85"/>
      <c r="D29" s="80"/>
      <c r="E29" s="48"/>
    </row>
    <row r="30" spans="1:5">
      <c r="A30" s="216" t="s">
        <v>233</v>
      </c>
      <c r="B30" s="219">
        <v>38000</v>
      </c>
      <c r="C30" s="85"/>
    </row>
    <row r="31" spans="1:5">
      <c r="A31" s="48"/>
      <c r="B31" s="80"/>
      <c r="C31" s="80"/>
      <c r="D31" s="80"/>
      <c r="E31" s="48"/>
    </row>
    <row r="32" spans="1:5">
      <c r="A32" s="52" t="s">
        <v>32</v>
      </c>
      <c r="B32" s="82" t="s">
        <v>29</v>
      </c>
      <c r="C32" s="83" t="s">
        <v>30</v>
      </c>
      <c r="D32" s="80"/>
      <c r="E32" s="48"/>
    </row>
    <row r="33" spans="1:8">
      <c r="A33" s="53" t="s">
        <v>33</v>
      </c>
      <c r="B33">
        <v>3684</v>
      </c>
      <c r="C33" s="78">
        <v>2317</v>
      </c>
      <c r="D33" s="80"/>
      <c r="E33" s="48"/>
    </row>
    <row r="34" spans="1:8">
      <c r="A34" s="53" t="s">
        <v>135</v>
      </c>
      <c r="B34" s="81">
        <v>0</v>
      </c>
      <c r="C34" s="78">
        <v>0</v>
      </c>
      <c r="D34" s="80"/>
      <c r="E34" s="48"/>
    </row>
    <row r="35" spans="1:8">
      <c r="A35" s="53" t="s">
        <v>136</v>
      </c>
      <c r="B35" s="81">
        <v>0</v>
      </c>
      <c r="C35" s="78">
        <v>0</v>
      </c>
      <c r="D35" s="80"/>
      <c r="E35" s="48"/>
    </row>
    <row r="36" spans="1:8">
      <c r="A36" s="53" t="s">
        <v>134</v>
      </c>
      <c r="B36" t="s">
        <v>128</v>
      </c>
      <c r="C36" s="78" t="s">
        <v>200</v>
      </c>
      <c r="D36" s="80"/>
      <c r="E36" s="48"/>
    </row>
    <row r="37" spans="1:8">
      <c r="A37" s="53" t="s">
        <v>139</v>
      </c>
      <c r="B37" s="81" t="s">
        <v>185</v>
      </c>
      <c r="C37" s="78" t="s">
        <v>200</v>
      </c>
      <c r="D37" s="80"/>
      <c r="E37" s="48"/>
    </row>
    <row r="38" spans="1:8" ht="30">
      <c r="A38" s="53" t="s">
        <v>138</v>
      </c>
      <c r="B38" s="107" t="s">
        <v>252</v>
      </c>
      <c r="C38" s="173" t="s">
        <v>253</v>
      </c>
      <c r="D38" s="80"/>
      <c r="E38" s="94"/>
    </row>
    <row r="39" spans="1:8">
      <c r="A39" s="53" t="s">
        <v>34</v>
      </c>
      <c r="B39" t="s">
        <v>184</v>
      </c>
      <c r="C39" s="78"/>
      <c r="D39" s="80"/>
      <c r="E39" s="48"/>
    </row>
    <row r="40" spans="1:8">
      <c r="A40" s="53" t="s">
        <v>137</v>
      </c>
      <c r="B40" s="81" t="s">
        <v>103</v>
      </c>
      <c r="C40" s="78">
        <v>13</v>
      </c>
      <c r="D40" s="80"/>
      <c r="E40" s="48"/>
    </row>
    <row r="41" spans="1:8">
      <c r="A41" s="129" t="s">
        <v>170</v>
      </c>
      <c r="B41" s="130">
        <v>140</v>
      </c>
      <c r="C41" s="128"/>
      <c r="D41" s="80"/>
      <c r="E41" s="48"/>
    </row>
    <row r="42" spans="1:8">
      <c r="A42" s="172" t="s">
        <v>171</v>
      </c>
      <c r="B42" s="171">
        <v>0</v>
      </c>
      <c r="C42" s="170">
        <v>0</v>
      </c>
      <c r="D42" s="80"/>
      <c r="E42" s="48"/>
    </row>
    <row r="43" spans="1:8">
      <c r="A43" s="54" t="s">
        <v>35</v>
      </c>
      <c r="B43" s="84" t="s">
        <v>201</v>
      </c>
      <c r="C43" s="85" t="s">
        <v>200</v>
      </c>
      <c r="D43" s="80"/>
      <c r="E43" s="48"/>
    </row>
    <row r="44" spans="1:8" ht="15.75" thickBot="1">
      <c r="A44" s="48"/>
      <c r="B44" s="80"/>
      <c r="C44" s="58" t="s">
        <v>167</v>
      </c>
      <c r="D44" s="80"/>
      <c r="E44" s="48"/>
    </row>
    <row r="45" spans="1:8">
      <c r="A45" s="109" t="s">
        <v>157</v>
      </c>
      <c r="B45" s="115" t="s">
        <v>158</v>
      </c>
      <c r="C45" s="115" t="s">
        <v>101</v>
      </c>
      <c r="D45" s="115" t="s">
        <v>105</v>
      </c>
      <c r="E45" s="115" t="s">
        <v>108</v>
      </c>
      <c r="F45" s="116" t="s">
        <v>100</v>
      </c>
      <c r="G45" s="270" t="s">
        <v>202</v>
      </c>
      <c r="H45" s="271"/>
    </row>
    <row r="46" spans="1:8">
      <c r="A46" s="110" t="s">
        <v>161</v>
      </c>
      <c r="B46" s="108">
        <v>1864</v>
      </c>
      <c r="C46" s="108">
        <v>380</v>
      </c>
      <c r="D46" s="108">
        <v>552</v>
      </c>
      <c r="E46" s="108">
        <v>380</v>
      </c>
      <c r="F46" s="111">
        <v>552</v>
      </c>
      <c r="G46">
        <v>140</v>
      </c>
    </row>
    <row r="47" spans="1:8">
      <c r="A47" s="110" t="s">
        <v>162</v>
      </c>
      <c r="B47" s="108">
        <v>247</v>
      </c>
      <c r="C47" s="108">
        <v>37</v>
      </c>
      <c r="D47" s="108">
        <v>62</v>
      </c>
      <c r="E47" s="108">
        <v>36</v>
      </c>
      <c r="F47" s="111">
        <v>112</v>
      </c>
    </row>
    <row r="48" spans="1:8" ht="15.75" thickBot="1">
      <c r="A48" s="112" t="s">
        <v>163</v>
      </c>
      <c r="B48" s="113"/>
      <c r="C48" s="113"/>
      <c r="D48" s="113"/>
      <c r="E48" s="113"/>
      <c r="F48" s="114">
        <v>20</v>
      </c>
    </row>
    <row r="49" spans="1:6">
      <c r="A49" s="108"/>
      <c r="B49" s="108"/>
      <c r="C49" s="108"/>
      <c r="D49" s="108"/>
      <c r="E49" s="108"/>
      <c r="F49" s="108"/>
    </row>
    <row r="50" spans="1:6">
      <c r="A50" s="34" t="s">
        <v>40</v>
      </c>
      <c r="B50" s="75"/>
      <c r="C50" s="64"/>
      <c r="E50" s="48"/>
    </row>
    <row r="51" spans="1:6">
      <c r="A51" s="37"/>
      <c r="B51" s="74"/>
      <c r="C51" s="67"/>
      <c r="E51" s="48"/>
    </row>
    <row r="52" spans="1:6">
      <c r="E52" s="48"/>
    </row>
    <row r="53" spans="1:6">
      <c r="A53" s="1" t="s">
        <v>41</v>
      </c>
      <c r="B53" s="86">
        <v>41025</v>
      </c>
      <c r="E53" s="48"/>
    </row>
    <row r="54" spans="1:6">
      <c r="A54" s="1" t="s">
        <v>42</v>
      </c>
      <c r="B54" s="86">
        <v>41061</v>
      </c>
      <c r="E54" s="48"/>
    </row>
    <row r="55" spans="1:6">
      <c r="A55" s="1" t="s">
        <v>43</v>
      </c>
      <c r="B55" t="s">
        <v>152</v>
      </c>
      <c r="E55" s="48"/>
    </row>
  </sheetData>
  <mergeCells count="1">
    <mergeCell ref="G45:H45"/>
  </mergeCells>
  <phoneticPr fontId="16" type="noConversion"/>
  <pageMargins left="0.75" right="0.75" top="1" bottom="1" header="0.5" footer="0.5"/>
  <pageSetup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55"/>
  <sheetViews>
    <sheetView workbookViewId="0">
      <selection activeCell="C13" sqref="C13"/>
    </sheetView>
  </sheetViews>
  <sheetFormatPr defaultColWidth="22" defaultRowHeight="15"/>
  <sheetData>
    <row r="1" spans="1:12">
      <c r="A1" s="10" t="s">
        <v>110</v>
      </c>
      <c r="B1" s="131"/>
      <c r="C1" s="131"/>
      <c r="D1" s="131"/>
      <c r="E1" s="3"/>
      <c r="F1" s="3"/>
      <c r="G1" s="3"/>
      <c r="H1" s="3"/>
      <c r="I1" s="3"/>
      <c r="J1" s="3"/>
    </row>
    <row r="2" spans="1:12">
      <c r="A2" s="167" t="s">
        <v>0</v>
      </c>
      <c r="B2" s="169" t="s">
        <v>203</v>
      </c>
      <c r="C2" s="131"/>
      <c r="D2" s="131"/>
      <c r="E2" s="3"/>
      <c r="F2" s="3"/>
      <c r="G2" s="3"/>
      <c r="H2" s="3"/>
      <c r="I2" s="3"/>
      <c r="J2" s="3"/>
    </row>
    <row r="3" spans="1:12">
      <c r="A3" s="3"/>
      <c r="B3" s="131"/>
      <c r="C3" s="131"/>
      <c r="D3" s="131"/>
      <c r="E3" s="3"/>
      <c r="F3" s="3"/>
      <c r="G3" s="3"/>
      <c r="H3" s="3"/>
      <c r="I3" s="3"/>
      <c r="J3" s="3"/>
    </row>
    <row r="4" spans="1:12">
      <c r="A4" s="168" t="s">
        <v>1</v>
      </c>
      <c r="B4" s="163" t="s">
        <v>3</v>
      </c>
      <c r="C4" s="131"/>
      <c r="D4" s="131"/>
      <c r="E4" s="3"/>
      <c r="F4" s="3"/>
      <c r="G4" s="3"/>
      <c r="H4" s="167" t="s">
        <v>10</v>
      </c>
      <c r="I4" s="166"/>
      <c r="J4" s="165"/>
    </row>
    <row r="5" spans="1:12">
      <c r="A5" s="160" t="s">
        <v>2</v>
      </c>
      <c r="B5" s="164" t="s">
        <v>4</v>
      </c>
      <c r="C5" s="163" t="s">
        <v>5</v>
      </c>
      <c r="D5" s="163" t="s">
        <v>6</v>
      </c>
      <c r="E5" s="237" t="s">
        <v>250</v>
      </c>
      <c r="F5" s="3"/>
      <c r="G5" s="3"/>
      <c r="H5" s="162" t="s">
        <v>4</v>
      </c>
      <c r="I5" s="161" t="s">
        <v>5</v>
      </c>
      <c r="J5" s="161" t="s">
        <v>6</v>
      </c>
      <c r="K5" s="10" t="s">
        <v>248</v>
      </c>
      <c r="L5" s="10" t="s">
        <v>249</v>
      </c>
    </row>
    <row r="6" spans="1:12">
      <c r="A6" s="160" t="s">
        <v>8</v>
      </c>
      <c r="B6" s="159">
        <v>386</v>
      </c>
      <c r="C6" s="159">
        <v>364</v>
      </c>
      <c r="D6" s="146">
        <f>B6-C6</f>
        <v>22</v>
      </c>
      <c r="E6" t="b">
        <f>IF(AND(D6&gt;J6-K6,D6&lt;J6+K6),TRUE, FALSE)</f>
        <v>0</v>
      </c>
      <c r="F6" s="3"/>
      <c r="G6" s="3"/>
      <c r="H6" s="51">
        <v>502</v>
      </c>
      <c r="I6" s="3">
        <v>407</v>
      </c>
      <c r="J6" s="44">
        <f>H6-I6</f>
        <v>95</v>
      </c>
      <c r="K6">
        <v>5.1554019999999996</v>
      </c>
      <c r="L6">
        <v>62</v>
      </c>
    </row>
    <row r="7" spans="1:12">
      <c r="A7" s="160" t="s">
        <v>9</v>
      </c>
      <c r="B7" s="159">
        <v>9632</v>
      </c>
      <c r="C7" s="159">
        <v>9258</v>
      </c>
      <c r="D7" s="146">
        <f>B7-C7</f>
        <v>374</v>
      </c>
      <c r="E7" t="b">
        <f>IF(AND(D7&gt;J7-K7,D7&lt;J7+K7),TRUE, FALSE)</f>
        <v>1</v>
      </c>
      <c r="F7" s="3"/>
      <c r="G7" s="3"/>
      <c r="H7" s="134">
        <v>4454</v>
      </c>
      <c r="I7" s="158">
        <v>4002</v>
      </c>
      <c r="J7" s="42">
        <f>H7-I7</f>
        <v>452</v>
      </c>
      <c r="K7">
        <v>99.131969999999995</v>
      </c>
      <c r="L7" s="233">
        <v>66</v>
      </c>
    </row>
    <row r="8" spans="1:12">
      <c r="A8" s="134"/>
      <c r="B8" s="132"/>
      <c r="C8" s="131"/>
      <c r="D8" s="131"/>
      <c r="E8" s="3"/>
      <c r="F8" s="3"/>
      <c r="G8" s="3"/>
      <c r="H8" s="3"/>
      <c r="I8" s="3"/>
      <c r="J8" s="3"/>
    </row>
    <row r="9" spans="1:12">
      <c r="A9" s="156" t="s">
        <v>11</v>
      </c>
      <c r="B9" s="71"/>
      <c r="C9" s="131"/>
      <c r="D9" s="131"/>
      <c r="E9" s="3"/>
      <c r="F9" s="3"/>
      <c r="G9" s="3"/>
      <c r="H9" s="3"/>
      <c r="I9" s="3"/>
      <c r="J9" s="3"/>
    </row>
    <row r="10" spans="1:12">
      <c r="A10" s="51" t="s">
        <v>12</v>
      </c>
      <c r="B10" s="71">
        <v>1953</v>
      </c>
      <c r="C10" s="131"/>
      <c r="D10" s="131"/>
      <c r="E10" s="3"/>
      <c r="F10" s="3"/>
      <c r="G10" s="3"/>
      <c r="H10" s="3"/>
      <c r="I10" s="3"/>
      <c r="J10" s="3"/>
    </row>
    <row r="11" spans="1:12">
      <c r="A11" s="51" t="s">
        <v>13</v>
      </c>
      <c r="B11" s="71">
        <v>92115</v>
      </c>
      <c r="C11" s="131"/>
      <c r="D11" s="131"/>
      <c r="E11" s="3"/>
      <c r="F11" s="3"/>
      <c r="G11" s="3"/>
      <c r="H11" s="3"/>
      <c r="I11" s="3"/>
      <c r="J11" s="3"/>
    </row>
    <row r="12" spans="1:12">
      <c r="A12" s="51" t="s">
        <v>14</v>
      </c>
      <c r="B12" s="71">
        <v>7</v>
      </c>
      <c r="C12" s="131"/>
      <c r="D12" s="131"/>
      <c r="E12" s="3"/>
      <c r="F12" s="3"/>
      <c r="G12" s="3"/>
      <c r="H12" s="3"/>
      <c r="I12" s="3"/>
      <c r="J12" s="3"/>
    </row>
    <row r="13" spans="1:12">
      <c r="A13" s="51" t="s">
        <v>140</v>
      </c>
      <c r="B13" s="71">
        <v>1732</v>
      </c>
      <c r="C13" s="131"/>
      <c r="D13" s="131"/>
      <c r="E13" s="3"/>
      <c r="F13" s="3"/>
      <c r="G13" s="3"/>
      <c r="H13" s="3"/>
      <c r="I13" s="3"/>
      <c r="J13" s="3"/>
    </row>
    <row r="14" spans="1:12">
      <c r="A14" s="51" t="s">
        <v>141</v>
      </c>
      <c r="B14" s="71">
        <v>13856</v>
      </c>
      <c r="C14" s="131"/>
      <c r="D14" s="131"/>
      <c r="E14" s="3"/>
      <c r="F14" s="3"/>
      <c r="G14" s="3"/>
      <c r="H14" s="3"/>
      <c r="I14" s="3"/>
      <c r="J14" s="3"/>
    </row>
    <row r="15" spans="1:12">
      <c r="A15" s="51" t="s">
        <v>15</v>
      </c>
      <c r="B15" s="71">
        <v>1</v>
      </c>
      <c r="C15" s="131"/>
      <c r="D15" s="131"/>
      <c r="E15" s="3"/>
      <c r="F15" s="3"/>
      <c r="G15" s="3"/>
      <c r="H15" s="3"/>
      <c r="I15" s="3"/>
      <c r="J15" s="3"/>
    </row>
    <row r="16" spans="1:12">
      <c r="A16" s="51" t="s">
        <v>142</v>
      </c>
      <c r="B16" s="71">
        <v>8</v>
      </c>
      <c r="C16" s="131"/>
      <c r="D16" s="131"/>
      <c r="E16" s="3"/>
      <c r="F16" s="3"/>
      <c r="G16" s="3"/>
      <c r="H16" s="3"/>
      <c r="I16" s="3"/>
      <c r="J16" s="3"/>
    </row>
    <row r="17" spans="1:11">
      <c r="A17" s="51" t="s">
        <v>16</v>
      </c>
      <c r="B17" s="71">
        <v>3</v>
      </c>
      <c r="C17" s="131"/>
      <c r="D17" s="131"/>
      <c r="E17" s="3"/>
      <c r="F17" s="3"/>
      <c r="G17" s="3"/>
      <c r="H17" s="3"/>
      <c r="I17" s="3"/>
      <c r="J17" s="3"/>
    </row>
    <row r="18" spans="1:11">
      <c r="A18" s="51" t="s">
        <v>17</v>
      </c>
      <c r="B18" s="71" t="s">
        <v>100</v>
      </c>
      <c r="C18" s="131"/>
      <c r="D18" s="131"/>
      <c r="E18" s="3"/>
      <c r="F18" s="3"/>
      <c r="G18" s="3"/>
      <c r="H18" s="3"/>
      <c r="I18" s="3"/>
      <c r="J18" s="3"/>
    </row>
    <row r="19" spans="1:11">
      <c r="A19" s="51" t="s">
        <v>18</v>
      </c>
      <c r="B19" s="71" t="s">
        <v>198</v>
      </c>
      <c r="C19" s="131"/>
      <c r="D19" s="131"/>
      <c r="E19" s="3"/>
      <c r="F19" s="3"/>
      <c r="G19" s="3"/>
      <c r="H19" s="3"/>
      <c r="I19" s="3"/>
      <c r="J19" s="3"/>
    </row>
    <row r="20" spans="1:11">
      <c r="A20" s="134" t="s">
        <v>19</v>
      </c>
      <c r="B20" s="132" t="s">
        <v>144</v>
      </c>
      <c r="C20" s="131"/>
      <c r="D20" s="131"/>
      <c r="E20" s="3"/>
      <c r="F20" s="3"/>
      <c r="G20" s="3"/>
      <c r="H20" s="3"/>
      <c r="I20" s="3"/>
      <c r="J20" s="3"/>
    </row>
    <row r="21" spans="1:11">
      <c r="A21" s="3"/>
      <c r="B21" s="131"/>
      <c r="C21" s="131"/>
      <c r="D21" s="131"/>
      <c r="E21" s="3"/>
      <c r="F21" s="3"/>
      <c r="G21" s="3"/>
      <c r="H21" s="3"/>
      <c r="I21" s="3"/>
      <c r="J21" s="3"/>
    </row>
    <row r="22" spans="1:11">
      <c r="A22" s="137" t="s">
        <v>24</v>
      </c>
      <c r="B22" s="155" t="s">
        <v>29</v>
      </c>
      <c r="C22" s="154" t="s">
        <v>30</v>
      </c>
      <c r="D22" s="131"/>
      <c r="E22" s="3"/>
      <c r="F22" s="3"/>
      <c r="G22" s="3"/>
      <c r="H22" s="272" t="s">
        <v>204</v>
      </c>
      <c r="I22" s="273"/>
      <c r="J22" s="273"/>
      <c r="K22" s="274"/>
    </row>
    <row r="23" spans="1:11">
      <c r="A23" s="200" t="s">
        <v>231</v>
      </c>
      <c r="B23" s="213">
        <v>80000</v>
      </c>
      <c r="C23" s="208"/>
      <c r="D23" s="131"/>
      <c r="E23" s="3"/>
      <c r="F23" s="3"/>
      <c r="G23" s="3"/>
      <c r="H23" s="197"/>
      <c r="I23" s="198"/>
      <c r="J23" s="198"/>
      <c r="K23" s="199"/>
    </row>
    <row r="24" spans="1:11">
      <c r="A24" s="51" t="s">
        <v>25</v>
      </c>
      <c r="B24" s="131">
        <v>0.8</v>
      </c>
      <c r="C24" s="71">
        <v>0.8</v>
      </c>
      <c r="D24" s="131"/>
      <c r="E24" s="3"/>
      <c r="F24" s="3"/>
      <c r="G24" s="3"/>
      <c r="H24" s="176" t="s">
        <v>205</v>
      </c>
      <c r="I24" s="176" t="s">
        <v>206</v>
      </c>
      <c r="J24" s="176" t="s">
        <v>207</v>
      </c>
      <c r="K24" s="176" t="s">
        <v>208</v>
      </c>
    </row>
    <row r="25" spans="1:11">
      <c r="A25" s="202" t="s">
        <v>232</v>
      </c>
      <c r="B25" s="214">
        <v>48000</v>
      </c>
      <c r="C25" s="71"/>
      <c r="D25" s="131"/>
      <c r="E25" s="3"/>
      <c r="F25" s="3"/>
      <c r="G25" s="3"/>
      <c r="H25" s="176"/>
      <c r="I25" s="176"/>
      <c r="J25" s="176"/>
      <c r="K25" s="176"/>
    </row>
    <row r="26" spans="1:11">
      <c r="A26" s="51" t="s">
        <v>26</v>
      </c>
      <c r="B26" s="131">
        <v>9.6999999999999993</v>
      </c>
      <c r="C26" s="71">
        <v>9.6999999999999993</v>
      </c>
      <c r="D26" s="131"/>
      <c r="E26" s="3"/>
      <c r="F26" s="3"/>
      <c r="G26" s="3"/>
      <c r="H26" s="176" t="s">
        <v>101</v>
      </c>
      <c r="I26" s="176">
        <v>227</v>
      </c>
      <c r="J26" s="176">
        <v>0</v>
      </c>
      <c r="K26" s="176">
        <v>0</v>
      </c>
    </row>
    <row r="27" spans="1:11">
      <c r="A27" s="51" t="s">
        <v>27</v>
      </c>
      <c r="B27" s="131">
        <v>4.2</v>
      </c>
      <c r="C27" s="71">
        <v>4.2</v>
      </c>
      <c r="D27" s="131"/>
      <c r="E27" s="3"/>
      <c r="F27" s="3"/>
      <c r="G27" s="3"/>
      <c r="H27" s="176" t="s">
        <v>105</v>
      </c>
      <c r="I27" s="176">
        <v>488</v>
      </c>
      <c r="J27" s="176">
        <v>0</v>
      </c>
      <c r="K27" s="176">
        <v>0</v>
      </c>
    </row>
    <row r="28" spans="1:11">
      <c r="A28" s="51" t="s">
        <v>172</v>
      </c>
      <c r="B28" s="131">
        <v>306</v>
      </c>
      <c r="C28" s="71">
        <v>144</v>
      </c>
      <c r="D28" s="131"/>
      <c r="E28" s="3"/>
      <c r="F28" s="3"/>
      <c r="G28" s="3"/>
      <c r="H28" s="176" t="s">
        <v>108</v>
      </c>
      <c r="I28" s="176">
        <v>227</v>
      </c>
      <c r="J28" s="176">
        <v>0</v>
      </c>
      <c r="K28" s="176">
        <v>0</v>
      </c>
    </row>
    <row r="29" spans="1:11">
      <c r="A29" s="134" t="s">
        <v>28</v>
      </c>
      <c r="B29" s="133" t="s">
        <v>234</v>
      </c>
      <c r="C29" s="221" t="s">
        <v>31</v>
      </c>
      <c r="E29" s="3"/>
      <c r="F29" s="3"/>
      <c r="G29" s="3" t="s">
        <v>167</v>
      </c>
      <c r="H29" s="176" t="s">
        <v>100</v>
      </c>
      <c r="I29" s="176">
        <v>488</v>
      </c>
      <c r="J29" s="176">
        <v>0</v>
      </c>
      <c r="K29" s="176">
        <v>13</v>
      </c>
    </row>
    <row r="30" spans="1:11">
      <c r="A30" s="216" t="s">
        <v>233</v>
      </c>
      <c r="B30" s="219">
        <v>40000</v>
      </c>
      <c r="C30" s="85" t="s">
        <v>31</v>
      </c>
      <c r="D30" s="58"/>
    </row>
    <row r="31" spans="1:11">
      <c r="A31" s="3"/>
      <c r="B31" s="131"/>
      <c r="C31" s="131"/>
      <c r="D31" s="131"/>
      <c r="E31" s="3"/>
      <c r="F31" s="3"/>
      <c r="G31" s="3"/>
      <c r="H31" s="3"/>
      <c r="I31" s="3"/>
      <c r="J31" s="3"/>
    </row>
    <row r="32" spans="1:11">
      <c r="A32" s="137" t="s">
        <v>32</v>
      </c>
      <c r="B32" s="155" t="s">
        <v>29</v>
      </c>
      <c r="C32" s="154" t="s">
        <v>30</v>
      </c>
      <c r="D32" s="131"/>
      <c r="E32" s="3"/>
      <c r="F32" s="3"/>
      <c r="G32" s="3"/>
      <c r="H32" s="275" t="s">
        <v>209</v>
      </c>
      <c r="I32" s="275"/>
      <c r="J32" s="275"/>
      <c r="K32" s="275"/>
    </row>
    <row r="33" spans="1:11">
      <c r="A33" s="51" t="s">
        <v>33</v>
      </c>
      <c r="B33">
        <v>3050</v>
      </c>
      <c r="C33" s="71">
        <v>2150</v>
      </c>
      <c r="D33" s="131"/>
      <c r="E33" s="3"/>
      <c r="F33" s="3"/>
      <c r="G33" s="3"/>
      <c r="H33" s="176" t="s">
        <v>210</v>
      </c>
      <c r="I33" s="176" t="s">
        <v>206</v>
      </c>
      <c r="J33" s="176" t="s">
        <v>211</v>
      </c>
      <c r="K33" s="176" t="s">
        <v>212</v>
      </c>
    </row>
    <row r="34" spans="1:11">
      <c r="A34" s="51" t="s">
        <v>135</v>
      </c>
      <c r="B34" t="s">
        <v>213</v>
      </c>
      <c r="C34" s="71">
        <v>19</v>
      </c>
      <c r="D34" s="131" t="s">
        <v>214</v>
      </c>
      <c r="E34" s="3"/>
      <c r="F34" s="3"/>
      <c r="G34" s="3"/>
      <c r="H34" s="175" t="s">
        <v>101</v>
      </c>
      <c r="I34" s="176">
        <v>24</v>
      </c>
      <c r="J34" s="176" t="s">
        <v>215</v>
      </c>
      <c r="K34" s="177" t="s">
        <v>216</v>
      </c>
    </row>
    <row r="35" spans="1:11">
      <c r="A35" s="51" t="s">
        <v>136</v>
      </c>
      <c r="B35" s="131">
        <v>0</v>
      </c>
      <c r="C35" s="71">
        <v>0</v>
      </c>
      <c r="D35" s="131"/>
      <c r="E35" s="3"/>
      <c r="F35" s="3"/>
      <c r="G35" s="3"/>
      <c r="H35" s="175" t="s">
        <v>101</v>
      </c>
      <c r="I35" s="176">
        <v>9</v>
      </c>
      <c r="J35" s="176" t="s">
        <v>215</v>
      </c>
      <c r="K35" s="176" t="s">
        <v>215</v>
      </c>
    </row>
    <row r="36" spans="1:11">
      <c r="A36" s="51" t="s">
        <v>134</v>
      </c>
      <c r="B36" s="131" t="s">
        <v>144</v>
      </c>
      <c r="C36" s="71"/>
      <c r="D36" s="131"/>
      <c r="E36" s="3"/>
      <c r="F36" s="3"/>
      <c r="G36" s="3"/>
      <c r="H36" s="175" t="s">
        <v>105</v>
      </c>
      <c r="I36" s="176">
        <v>102</v>
      </c>
      <c r="J36" s="176" t="s">
        <v>215</v>
      </c>
      <c r="K36" s="176" t="s">
        <v>215</v>
      </c>
    </row>
    <row r="37" spans="1:11">
      <c r="A37" s="51" t="s">
        <v>139</v>
      </c>
      <c r="B37" s="131" t="s">
        <v>217</v>
      </c>
      <c r="C37" s="71"/>
      <c r="D37" s="131" t="s">
        <v>218</v>
      </c>
      <c r="E37" s="3"/>
      <c r="F37" s="3"/>
      <c r="G37" s="3" t="s">
        <v>167</v>
      </c>
      <c r="H37" s="175" t="s">
        <v>100</v>
      </c>
      <c r="I37" s="176">
        <v>113</v>
      </c>
      <c r="J37" s="176" t="s">
        <v>215</v>
      </c>
      <c r="K37" s="177" t="s">
        <v>216</v>
      </c>
    </row>
    <row r="38" spans="1:11">
      <c r="A38" s="51" t="s">
        <v>138</v>
      </c>
      <c r="B38" s="153" t="s">
        <v>219</v>
      </c>
      <c r="C38" s="152">
        <v>38</v>
      </c>
      <c r="D38" s="131"/>
      <c r="E38" s="94"/>
      <c r="F38" s="3"/>
      <c r="G38" s="3"/>
      <c r="H38" s="3"/>
      <c r="I38" s="3"/>
      <c r="J38" s="3"/>
    </row>
    <row r="39" spans="1:11">
      <c r="A39" s="51" t="s">
        <v>34</v>
      </c>
      <c r="B39" s="131"/>
      <c r="C39" s="71"/>
      <c r="D39" s="131"/>
      <c r="E39" s="3"/>
      <c r="F39" s="3"/>
      <c r="G39" s="3"/>
      <c r="H39" s="275" t="s">
        <v>220</v>
      </c>
      <c r="I39" s="275"/>
      <c r="J39" s="275"/>
      <c r="K39" s="275"/>
    </row>
    <row r="40" spans="1:11">
      <c r="A40" s="51" t="s">
        <v>137</v>
      </c>
      <c r="B40" s="131">
        <v>0</v>
      </c>
      <c r="C40" s="71"/>
      <c r="D40" s="131"/>
      <c r="E40" s="3"/>
      <c r="F40" s="3"/>
      <c r="G40" s="3"/>
      <c r="H40" s="176" t="s">
        <v>221</v>
      </c>
      <c r="I40" s="176" t="s">
        <v>206</v>
      </c>
      <c r="J40" s="176" t="s">
        <v>222</v>
      </c>
      <c r="K40" s="176" t="s">
        <v>223</v>
      </c>
    </row>
    <row r="41" spans="1:11">
      <c r="A41" s="151" t="s">
        <v>170</v>
      </c>
      <c r="B41" s="150"/>
      <c r="C41" s="149"/>
      <c r="D41" s="131"/>
      <c r="E41" s="3"/>
      <c r="F41" s="3"/>
      <c r="G41" s="3"/>
      <c r="H41" s="176" t="s">
        <v>108</v>
      </c>
      <c r="I41" s="176">
        <v>28</v>
      </c>
      <c r="J41" s="176">
        <v>2</v>
      </c>
      <c r="K41" s="176">
        <v>2</v>
      </c>
    </row>
    <row r="42" spans="1:11">
      <c r="A42" s="148" t="s">
        <v>171</v>
      </c>
      <c r="B42" s="147"/>
      <c r="C42" s="146"/>
      <c r="D42" s="131"/>
      <c r="E42" s="3"/>
      <c r="F42" s="3"/>
      <c r="G42" s="3"/>
      <c r="H42" s="3"/>
      <c r="I42" s="3"/>
      <c r="J42" s="3"/>
    </row>
    <row r="43" spans="1:11">
      <c r="A43" s="134" t="s">
        <v>35</v>
      </c>
      <c r="B43" s="133"/>
      <c r="C43" s="132"/>
      <c r="D43" s="131"/>
      <c r="E43" s="3"/>
      <c r="F43" s="3"/>
      <c r="G43" s="3"/>
      <c r="H43" s="3"/>
      <c r="I43" s="3"/>
      <c r="J43" s="3"/>
    </row>
    <row r="44" spans="1:11" ht="15.75" thickBot="1">
      <c r="A44" s="3"/>
      <c r="B44" s="131"/>
      <c r="D44" s="131"/>
      <c r="E44" s="3"/>
      <c r="F44" s="131" t="s">
        <v>167</v>
      </c>
      <c r="G44" s="3"/>
      <c r="H44" s="3"/>
      <c r="I44" s="3"/>
      <c r="J44" s="3"/>
    </row>
    <row r="45" spans="1:11">
      <c r="A45" s="145" t="s">
        <v>157</v>
      </c>
      <c r="B45" s="144" t="s">
        <v>158</v>
      </c>
      <c r="C45" s="144" t="s">
        <v>101</v>
      </c>
      <c r="D45" s="144" t="s">
        <v>105</v>
      </c>
      <c r="E45" s="144" t="s">
        <v>108</v>
      </c>
      <c r="F45" s="143" t="s">
        <v>100</v>
      </c>
      <c r="G45" s="3"/>
      <c r="H45" s="3"/>
      <c r="I45" s="3"/>
      <c r="J45" s="3"/>
    </row>
    <row r="46" spans="1:11">
      <c r="A46" s="142" t="s">
        <v>161</v>
      </c>
      <c r="B46" s="3"/>
      <c r="C46" s="3"/>
      <c r="D46" s="3"/>
      <c r="E46" s="3"/>
      <c r="F46" s="141"/>
      <c r="G46" s="3"/>
      <c r="H46" s="3"/>
      <c r="I46" s="3"/>
      <c r="J46" s="3"/>
    </row>
    <row r="47" spans="1:11">
      <c r="A47" s="142" t="s">
        <v>162</v>
      </c>
      <c r="B47" s="3"/>
      <c r="C47" s="3"/>
      <c r="D47" s="3"/>
      <c r="E47" s="3"/>
      <c r="F47" s="141"/>
      <c r="G47" s="3"/>
      <c r="H47" s="3"/>
      <c r="I47" s="3"/>
      <c r="J47" s="3"/>
    </row>
    <row r="48" spans="1:11" ht="15.75" thickBot="1">
      <c r="A48" s="140" t="s">
        <v>163</v>
      </c>
      <c r="B48" s="139"/>
      <c r="C48" s="139"/>
      <c r="D48" s="139"/>
      <c r="E48" s="139"/>
      <c r="F48" s="138"/>
      <c r="G48" s="3"/>
      <c r="H48" s="3"/>
      <c r="I48" s="3"/>
      <c r="J48" s="3"/>
    </row>
    <row r="49" spans="1:10">
      <c r="A49" s="3"/>
      <c r="B49" s="3"/>
      <c r="C49" s="3"/>
      <c r="D49" s="3"/>
      <c r="E49" s="3"/>
      <c r="F49" s="3"/>
      <c r="G49" s="3"/>
      <c r="H49" s="3"/>
      <c r="I49" s="3"/>
      <c r="J49" s="3"/>
    </row>
    <row r="50" spans="1:10">
      <c r="A50" s="137" t="s">
        <v>40</v>
      </c>
      <c r="B50" s="136"/>
      <c r="C50" s="135"/>
      <c r="D50" s="131"/>
      <c r="E50" s="3"/>
      <c r="F50" s="3"/>
      <c r="G50" s="3"/>
      <c r="H50" s="3"/>
      <c r="I50" s="3"/>
      <c r="J50" s="3"/>
    </row>
    <row r="51" spans="1:10">
      <c r="A51" s="134"/>
      <c r="B51" s="133"/>
      <c r="C51" s="132"/>
      <c r="D51" s="131"/>
      <c r="E51" s="3"/>
      <c r="F51" s="3"/>
      <c r="G51" s="3"/>
      <c r="H51" s="3"/>
      <c r="I51" s="3"/>
      <c r="J51" s="3"/>
    </row>
    <row r="52" spans="1:10">
      <c r="A52" s="3"/>
      <c r="B52" s="131"/>
      <c r="C52" s="131"/>
      <c r="D52" s="131"/>
      <c r="E52" s="3"/>
      <c r="F52" s="3"/>
      <c r="G52" s="3"/>
      <c r="H52" s="3"/>
      <c r="I52" s="3"/>
      <c r="J52" s="3"/>
    </row>
    <row r="53" spans="1:10">
      <c r="A53" s="10" t="s">
        <v>41</v>
      </c>
      <c r="B53" s="174">
        <v>41009</v>
      </c>
      <c r="C53" s="131"/>
      <c r="D53" s="131"/>
      <c r="E53" s="3"/>
      <c r="F53" s="3"/>
      <c r="G53" s="3"/>
      <c r="H53" s="3"/>
      <c r="I53" s="3"/>
      <c r="J53" s="3"/>
    </row>
    <row r="54" spans="1:10">
      <c r="A54" s="10" t="s">
        <v>42</v>
      </c>
      <c r="B54" s="174">
        <v>41120</v>
      </c>
      <c r="C54" s="131"/>
      <c r="D54" s="131"/>
      <c r="E54" s="3"/>
      <c r="F54" s="3"/>
      <c r="G54" s="3"/>
      <c r="H54" s="3"/>
      <c r="I54" s="3"/>
      <c r="J54" s="3"/>
    </row>
    <row r="55" spans="1:10">
      <c r="A55" s="10" t="s">
        <v>43</v>
      </c>
      <c r="B55" t="s">
        <v>113</v>
      </c>
      <c r="C55" s="276"/>
      <c r="D55" s="276"/>
      <c r="E55" s="3"/>
      <c r="F55" s="3"/>
      <c r="G55" s="3"/>
      <c r="H55" s="3"/>
      <c r="I55" s="3"/>
      <c r="J55" s="3"/>
    </row>
  </sheetData>
  <mergeCells count="4">
    <mergeCell ref="H22:K22"/>
    <mergeCell ref="H32:K32"/>
    <mergeCell ref="H39:K39"/>
    <mergeCell ref="C55:D55"/>
  </mergeCells>
  <phoneticPr fontId="16" type="noConversion"/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"/>
  <sheetViews>
    <sheetView workbookViewId="0">
      <selection activeCell="C13" sqref="C13"/>
    </sheetView>
  </sheetViews>
  <sheetFormatPr defaultColWidth="22" defaultRowHeight="15"/>
  <cols>
    <col min="1" max="1" width="37.28515625" bestFit="1" customWidth="1"/>
    <col min="2" max="4" width="22" style="58"/>
  </cols>
  <sheetData>
    <row r="1" spans="1:13">
      <c r="A1" s="1" t="s">
        <v>110</v>
      </c>
    </row>
    <row r="2" spans="1:13">
      <c r="A2" s="28" t="s">
        <v>0</v>
      </c>
      <c r="B2" s="59">
        <v>1</v>
      </c>
    </row>
    <row r="4" spans="1:13">
      <c r="A4" s="29" t="s">
        <v>1</v>
      </c>
      <c r="B4" s="60" t="s">
        <v>3</v>
      </c>
      <c r="H4" s="28" t="s">
        <v>10</v>
      </c>
      <c r="I4" s="30"/>
      <c r="J4" s="31"/>
    </row>
    <row r="5" spans="1:13">
      <c r="A5" s="32" t="s">
        <v>2</v>
      </c>
      <c r="B5" s="61" t="s">
        <v>4</v>
      </c>
      <c r="C5" s="61" t="s">
        <v>5</v>
      </c>
      <c r="D5" s="61" t="s">
        <v>6</v>
      </c>
      <c r="E5" s="237" t="s">
        <v>250</v>
      </c>
      <c r="H5" s="33" t="s">
        <v>4</v>
      </c>
      <c r="I5" s="33" t="s">
        <v>5</v>
      </c>
      <c r="J5" s="33" t="s">
        <v>6</v>
      </c>
      <c r="K5" s="234" t="s">
        <v>248</v>
      </c>
      <c r="L5" s="234" t="s">
        <v>249</v>
      </c>
      <c r="M5" s="234"/>
    </row>
    <row r="6" spans="1:13">
      <c r="A6" s="32" t="s">
        <v>8</v>
      </c>
      <c r="B6" s="101">
        <v>518</v>
      </c>
      <c r="C6" s="101">
        <v>462</v>
      </c>
      <c r="D6" s="62">
        <f>B6-C6</f>
        <v>56</v>
      </c>
      <c r="E6" t="b">
        <f>IF(AND(D6&gt;J6-K6,D6&lt;J6+K6),TRUE, FALSE)</f>
        <v>1</v>
      </c>
      <c r="H6" s="39">
        <v>862</v>
      </c>
      <c r="I6" s="38">
        <v>796</v>
      </c>
      <c r="J6" s="35">
        <f>H6-I6</f>
        <v>66</v>
      </c>
      <c r="K6">
        <v>20.415880000000001</v>
      </c>
      <c r="L6">
        <v>59</v>
      </c>
    </row>
    <row r="7" spans="1:13">
      <c r="A7" s="32" t="s">
        <v>9</v>
      </c>
      <c r="B7" s="101">
        <v>12291</v>
      </c>
      <c r="C7" s="101">
        <v>9591</v>
      </c>
      <c r="D7" s="62">
        <f>B7-C7</f>
        <v>2700</v>
      </c>
      <c r="E7" t="b">
        <f>IF(AND(D7&gt;J7-K7,D7&lt;J7+K7),TRUE, FALSE)</f>
        <v>0</v>
      </c>
      <c r="H7" s="54">
        <v>16575</v>
      </c>
      <c r="I7" s="122">
        <v>14917</v>
      </c>
      <c r="J7" s="42">
        <f>H7-I7</f>
        <v>1658</v>
      </c>
      <c r="K7">
        <v>288.91039999999998</v>
      </c>
      <c r="L7" s="123">
        <v>67</v>
      </c>
    </row>
    <row r="8" spans="1:13">
      <c r="A8" s="55"/>
      <c r="B8" s="63"/>
    </row>
    <row r="9" spans="1:13">
      <c r="A9" s="34" t="s">
        <v>11</v>
      </c>
      <c r="B9" s="64"/>
    </row>
    <row r="10" spans="1:13">
      <c r="A10" s="36" t="s">
        <v>12</v>
      </c>
      <c r="B10" s="65">
        <v>1988</v>
      </c>
    </row>
    <row r="11" spans="1:13">
      <c r="A11" s="36" t="s">
        <v>13</v>
      </c>
      <c r="B11" s="66">
        <v>95765</v>
      </c>
    </row>
    <row r="12" spans="1:13">
      <c r="A12" s="36" t="s">
        <v>14</v>
      </c>
      <c r="B12" s="66">
        <v>11</v>
      </c>
    </row>
    <row r="13" spans="1:13">
      <c r="A13" s="36" t="s">
        <v>140</v>
      </c>
      <c r="B13" s="66">
        <v>2100</v>
      </c>
      <c r="C13" s="131"/>
    </row>
    <row r="14" spans="1:13">
      <c r="A14" s="36" t="s">
        <v>141</v>
      </c>
      <c r="B14" s="66">
        <v>16800</v>
      </c>
    </row>
    <row r="15" spans="1:13">
      <c r="A15" s="36" t="s">
        <v>15</v>
      </c>
      <c r="B15" s="66">
        <v>2</v>
      </c>
      <c r="C15" s="257"/>
      <c r="D15" s="258"/>
      <c r="E15" s="258"/>
      <c r="F15" s="258"/>
      <c r="G15" s="258"/>
      <c r="H15" s="258"/>
      <c r="I15" s="258"/>
      <c r="J15" s="258"/>
    </row>
    <row r="16" spans="1:13">
      <c r="A16" s="36" t="s">
        <v>142</v>
      </c>
      <c r="B16" s="65">
        <v>8</v>
      </c>
    </row>
    <row r="17" spans="1:3">
      <c r="A17" s="36" t="s">
        <v>16</v>
      </c>
      <c r="B17" s="65">
        <v>3</v>
      </c>
    </row>
    <row r="18" spans="1:3">
      <c r="A18" s="36" t="s">
        <v>17</v>
      </c>
      <c r="B18" s="66" t="s">
        <v>22</v>
      </c>
    </row>
    <row r="19" spans="1:3">
      <c r="A19" s="36" t="s">
        <v>18</v>
      </c>
      <c r="B19" s="66" t="s">
        <v>23</v>
      </c>
    </row>
    <row r="20" spans="1:3">
      <c r="A20" s="37" t="s">
        <v>19</v>
      </c>
      <c r="B20" s="67" t="s">
        <v>144</v>
      </c>
    </row>
    <row r="22" spans="1:3">
      <c r="A22" s="34" t="s">
        <v>24</v>
      </c>
      <c r="B22" s="68" t="s">
        <v>29</v>
      </c>
      <c r="C22" s="69" t="s">
        <v>30</v>
      </c>
    </row>
    <row r="23" spans="1:3">
      <c r="A23" s="200" t="s">
        <v>231</v>
      </c>
      <c r="B23" s="205">
        <v>56000</v>
      </c>
      <c r="C23" s="206">
        <v>105450</v>
      </c>
    </row>
    <row r="24" spans="1:3">
      <c r="A24" s="36" t="s">
        <v>25</v>
      </c>
      <c r="B24" s="70">
        <v>0.78</v>
      </c>
      <c r="C24" s="71">
        <v>0.95</v>
      </c>
    </row>
    <row r="25" spans="1:3">
      <c r="A25" s="202" t="s">
        <v>232</v>
      </c>
      <c r="B25" s="203">
        <v>42000</v>
      </c>
      <c r="C25" s="204">
        <v>48000</v>
      </c>
    </row>
    <row r="26" spans="1:3">
      <c r="A26" s="36" t="s">
        <v>26</v>
      </c>
      <c r="B26" s="70">
        <v>8.9</v>
      </c>
      <c r="C26" s="71">
        <v>15</v>
      </c>
    </row>
    <row r="27" spans="1:3">
      <c r="A27" s="36" t="s">
        <v>27</v>
      </c>
      <c r="B27" s="72">
        <v>4.2</v>
      </c>
      <c r="C27" s="66" t="s">
        <v>102</v>
      </c>
    </row>
    <row r="28" spans="1:3">
      <c r="A28" s="36" t="s">
        <v>172</v>
      </c>
      <c r="B28" s="73">
        <v>326</v>
      </c>
      <c r="C28" s="65">
        <v>108</v>
      </c>
    </row>
    <row r="29" spans="1:3">
      <c r="A29" s="36" t="s">
        <v>28</v>
      </c>
      <c r="B29" s="73" t="s">
        <v>154</v>
      </c>
      <c r="C29" s="65" t="s">
        <v>31</v>
      </c>
    </row>
    <row r="30" spans="1:3">
      <c r="A30" s="216" t="s">
        <v>233</v>
      </c>
      <c r="B30" s="217">
        <v>40000</v>
      </c>
      <c r="C30" s="195" t="s">
        <v>31</v>
      </c>
    </row>
    <row r="32" spans="1:3">
      <c r="A32" s="34" t="s">
        <v>32</v>
      </c>
      <c r="B32" s="68" t="s">
        <v>29</v>
      </c>
      <c r="C32" s="69" t="s">
        <v>30</v>
      </c>
    </row>
    <row r="33" spans="1:10">
      <c r="A33" s="36" t="s">
        <v>33</v>
      </c>
      <c r="B33" s="72">
        <v>2545</v>
      </c>
      <c r="C33" s="66" t="s">
        <v>39</v>
      </c>
    </row>
    <row r="34" spans="1:10">
      <c r="A34" s="36" t="s">
        <v>135</v>
      </c>
      <c r="B34" s="72" t="s">
        <v>117</v>
      </c>
      <c r="C34" s="66" t="s">
        <v>102</v>
      </c>
    </row>
    <row r="35" spans="1:10">
      <c r="A35" s="36" t="s">
        <v>136</v>
      </c>
      <c r="B35" s="72" t="s">
        <v>117</v>
      </c>
      <c r="C35" s="66" t="s">
        <v>102</v>
      </c>
    </row>
    <row r="36" spans="1:10">
      <c r="A36" s="36" t="s">
        <v>134</v>
      </c>
      <c r="B36" s="72" t="s">
        <v>115</v>
      </c>
      <c r="C36" s="66" t="s">
        <v>31</v>
      </c>
      <c r="D36" s="259" t="s">
        <v>183</v>
      </c>
      <c r="E36" s="258"/>
      <c r="F36" s="258"/>
      <c r="G36" s="258"/>
      <c r="H36" s="258"/>
      <c r="I36" s="258"/>
      <c r="J36" s="258"/>
    </row>
    <row r="37" spans="1:10">
      <c r="A37" s="36" t="s">
        <v>139</v>
      </c>
      <c r="B37" s="73">
        <v>1021</v>
      </c>
      <c r="C37" s="66" t="s">
        <v>31</v>
      </c>
    </row>
    <row r="38" spans="1:10">
      <c r="A38" s="36" t="s">
        <v>138</v>
      </c>
      <c r="B38" s="72" t="s">
        <v>182</v>
      </c>
      <c r="C38" s="66" t="s">
        <v>120</v>
      </c>
    </row>
    <row r="39" spans="1:10">
      <c r="A39" s="36" t="s">
        <v>34</v>
      </c>
      <c r="B39" s="72" t="s">
        <v>36</v>
      </c>
      <c r="C39" s="66" t="s">
        <v>31</v>
      </c>
    </row>
    <row r="40" spans="1:10">
      <c r="A40" s="36" t="s">
        <v>137</v>
      </c>
      <c r="B40" s="72" t="s">
        <v>37</v>
      </c>
      <c r="C40" s="66" t="s">
        <v>31</v>
      </c>
    </row>
    <row r="41" spans="1:10">
      <c r="A41" s="37" t="s">
        <v>35</v>
      </c>
      <c r="B41" s="74" t="s">
        <v>38</v>
      </c>
      <c r="C41" s="67" t="s">
        <v>31</v>
      </c>
    </row>
    <row r="42" spans="1:10" ht="15.75" thickBot="1">
      <c r="E42" s="58" t="s">
        <v>167</v>
      </c>
    </row>
    <row r="43" spans="1:10">
      <c r="A43" s="109" t="s">
        <v>164</v>
      </c>
      <c r="B43" s="115" t="s">
        <v>158</v>
      </c>
      <c r="C43" s="115" t="s">
        <v>159</v>
      </c>
      <c r="D43" s="115" t="s">
        <v>160</v>
      </c>
      <c r="E43" s="115" t="s">
        <v>22</v>
      </c>
      <c r="F43" s="116" t="s">
        <v>130</v>
      </c>
    </row>
    <row r="44" spans="1:10">
      <c r="A44" s="110" t="s">
        <v>161</v>
      </c>
      <c r="B44" s="108">
        <f>SUM(C44:F44)</f>
        <v>1184</v>
      </c>
      <c r="C44" s="108">
        <v>384</v>
      </c>
      <c r="D44" s="108">
        <v>208</v>
      </c>
      <c r="E44" s="108">
        <v>384</v>
      </c>
      <c r="F44" s="111">
        <v>208</v>
      </c>
    </row>
    <row r="45" spans="1:10">
      <c r="A45" s="110" t="s">
        <v>162</v>
      </c>
      <c r="B45" s="108">
        <f>SUM(C45:F45)</f>
        <v>233</v>
      </c>
      <c r="C45" s="108">
        <v>121</v>
      </c>
      <c r="D45" s="108">
        <v>30</v>
      </c>
      <c r="E45" s="108">
        <v>70</v>
      </c>
      <c r="F45" s="111">
        <v>12</v>
      </c>
    </row>
    <row r="46" spans="1:10" ht="15.75" thickBot="1">
      <c r="A46" s="112" t="s">
        <v>163</v>
      </c>
      <c r="B46" s="113">
        <f>SUM(C46:F46)</f>
        <v>38</v>
      </c>
      <c r="C46" s="113">
        <v>0</v>
      </c>
      <c r="D46" s="113">
        <v>0</v>
      </c>
      <c r="E46" s="113">
        <v>38</v>
      </c>
      <c r="F46" s="114">
        <v>0</v>
      </c>
    </row>
    <row r="47" spans="1:10" ht="15.75" thickBot="1">
      <c r="A47" s="108"/>
      <c r="B47" s="108"/>
      <c r="C47" s="108"/>
      <c r="D47" s="108"/>
      <c r="E47" s="108"/>
      <c r="F47" s="108"/>
    </row>
    <row r="48" spans="1:10">
      <c r="A48" s="109" t="s">
        <v>165</v>
      </c>
      <c r="B48" s="115" t="s">
        <v>158</v>
      </c>
      <c r="C48" s="115" t="s">
        <v>159</v>
      </c>
      <c r="D48" s="115" t="s">
        <v>160</v>
      </c>
      <c r="E48" s="115" t="s">
        <v>22</v>
      </c>
      <c r="F48" s="116" t="s">
        <v>130</v>
      </c>
    </row>
    <row r="49" spans="1:6">
      <c r="A49" s="110" t="s">
        <v>161</v>
      </c>
      <c r="B49" s="108">
        <f>SUM(C49:F49)</f>
        <v>1088</v>
      </c>
      <c r="C49" s="108">
        <v>288</v>
      </c>
      <c r="D49" s="108">
        <v>256</v>
      </c>
      <c r="E49" s="108">
        <v>288</v>
      </c>
      <c r="F49" s="111">
        <v>256</v>
      </c>
    </row>
    <row r="50" spans="1:6">
      <c r="A50" s="110" t="s">
        <v>162</v>
      </c>
      <c r="B50" s="108">
        <f>SUM(C50:F50)</f>
        <v>121</v>
      </c>
      <c r="C50" s="108">
        <v>45</v>
      </c>
      <c r="D50" s="108">
        <v>28</v>
      </c>
      <c r="E50" s="108">
        <v>32</v>
      </c>
      <c r="F50" s="111">
        <v>16</v>
      </c>
    </row>
    <row r="51" spans="1:6" ht="15.75" thickBot="1">
      <c r="A51" s="112" t="s">
        <v>163</v>
      </c>
      <c r="B51" s="113">
        <f>SUM(C51:F51)</f>
        <v>0</v>
      </c>
      <c r="C51" s="113">
        <v>0</v>
      </c>
      <c r="D51" s="113">
        <v>0</v>
      </c>
      <c r="E51" s="113">
        <v>0</v>
      </c>
      <c r="F51" s="114">
        <v>0</v>
      </c>
    </row>
    <row r="52" spans="1:6">
      <c r="A52" s="108"/>
      <c r="B52" s="108"/>
      <c r="C52" s="108"/>
      <c r="D52" s="108"/>
      <c r="E52" s="108"/>
      <c r="F52" s="108"/>
    </row>
    <row r="53" spans="1:6">
      <c r="A53" s="34" t="s">
        <v>40</v>
      </c>
      <c r="B53" s="75"/>
      <c r="C53" s="64"/>
    </row>
    <row r="54" spans="1:6">
      <c r="A54" s="37" t="s">
        <v>31</v>
      </c>
      <c r="B54" s="74"/>
      <c r="C54" s="67"/>
    </row>
    <row r="56" spans="1:6">
      <c r="A56" s="1" t="s">
        <v>41</v>
      </c>
      <c r="B56" s="58" t="s">
        <v>44</v>
      </c>
    </row>
    <row r="57" spans="1:6">
      <c r="A57" s="1" t="s">
        <v>42</v>
      </c>
      <c r="B57" s="58" t="s">
        <v>45</v>
      </c>
    </row>
    <row r="58" spans="1:6">
      <c r="A58" s="1" t="s">
        <v>43</v>
      </c>
      <c r="B58" t="s">
        <v>147</v>
      </c>
    </row>
  </sheetData>
  <mergeCells count="2">
    <mergeCell ref="C15:J15"/>
    <mergeCell ref="D36:J36"/>
  </mergeCells>
  <phoneticPr fontId="16" type="noConversion"/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3"/>
  <sheetViews>
    <sheetView workbookViewId="0">
      <selection activeCell="C13" sqref="C13"/>
    </sheetView>
  </sheetViews>
  <sheetFormatPr defaultColWidth="22" defaultRowHeight="15"/>
  <cols>
    <col min="1" max="1" width="37.28515625" bestFit="1" customWidth="1"/>
    <col min="2" max="4" width="22" style="58"/>
  </cols>
  <sheetData>
    <row r="1" spans="1:12">
      <c r="A1" s="1" t="s">
        <v>110</v>
      </c>
    </row>
    <row r="2" spans="1:12">
      <c r="A2" s="28" t="s">
        <v>0</v>
      </c>
      <c r="B2" s="59" t="s">
        <v>46</v>
      </c>
    </row>
    <row r="4" spans="1:12">
      <c r="A4" s="29" t="s">
        <v>1</v>
      </c>
      <c r="B4" s="60" t="s">
        <v>3</v>
      </c>
      <c r="H4" s="28" t="s">
        <v>10</v>
      </c>
      <c r="I4" s="30"/>
      <c r="J4" s="31"/>
    </row>
    <row r="5" spans="1:12">
      <c r="A5" s="32" t="s">
        <v>2</v>
      </c>
      <c r="B5" s="61" t="s">
        <v>4</v>
      </c>
      <c r="C5" s="61" t="s">
        <v>5</v>
      </c>
      <c r="D5" s="61" t="s">
        <v>6</v>
      </c>
      <c r="E5" s="237" t="s">
        <v>250</v>
      </c>
      <c r="H5" s="33" t="s">
        <v>4</v>
      </c>
      <c r="I5" s="33" t="s">
        <v>5</v>
      </c>
      <c r="J5" s="43" t="s">
        <v>6</v>
      </c>
      <c r="K5" s="234" t="s">
        <v>248</v>
      </c>
      <c r="L5" s="234" t="s">
        <v>249</v>
      </c>
    </row>
    <row r="6" spans="1:12">
      <c r="A6" s="32" t="s">
        <v>8</v>
      </c>
      <c r="B6" s="101">
        <v>843</v>
      </c>
      <c r="C6" s="101">
        <v>577</v>
      </c>
      <c r="D6" s="62">
        <f>B6-C6</f>
        <v>266</v>
      </c>
      <c r="E6" t="b">
        <f>IF(AND(D6&gt;J6-K6,D6&lt;J6+K6),TRUE, FALSE)</f>
        <v>0</v>
      </c>
      <c r="H6" s="39">
        <v>684</v>
      </c>
      <c r="I6" s="38">
        <v>347</v>
      </c>
      <c r="J6" s="44">
        <f>H6-I6</f>
        <v>337</v>
      </c>
      <c r="K6">
        <v>27.590699999999998</v>
      </c>
      <c r="L6">
        <v>63</v>
      </c>
    </row>
    <row r="7" spans="1:12">
      <c r="A7" s="32" t="s">
        <v>9</v>
      </c>
      <c r="B7" s="101">
        <v>7972</v>
      </c>
      <c r="C7" s="101">
        <v>7229</v>
      </c>
      <c r="D7" s="62">
        <f>B7-C7</f>
        <v>743</v>
      </c>
      <c r="H7" s="47">
        <v>0</v>
      </c>
      <c r="I7" s="40">
        <v>0</v>
      </c>
      <c r="J7" s="41">
        <f>H7-I7</f>
        <v>0</v>
      </c>
    </row>
    <row r="8" spans="1:12">
      <c r="A8" s="55"/>
      <c r="B8" s="63"/>
    </row>
    <row r="9" spans="1:12">
      <c r="A9" s="34" t="s">
        <v>11</v>
      </c>
      <c r="B9" s="64"/>
    </row>
    <row r="10" spans="1:12">
      <c r="A10" s="36" t="s">
        <v>12</v>
      </c>
      <c r="B10" s="65">
        <v>1956</v>
      </c>
    </row>
    <row r="11" spans="1:12">
      <c r="A11" s="36" t="s">
        <v>13</v>
      </c>
      <c r="B11" s="66">
        <v>94526</v>
      </c>
    </row>
    <row r="12" spans="1:12">
      <c r="A12" s="36" t="s">
        <v>14</v>
      </c>
      <c r="B12" s="66">
        <v>12</v>
      </c>
    </row>
    <row r="13" spans="1:12">
      <c r="A13" s="36" t="s">
        <v>140</v>
      </c>
      <c r="B13" s="66">
        <v>1612</v>
      </c>
      <c r="C13" s="131"/>
    </row>
    <row r="14" spans="1:12">
      <c r="A14" s="36" t="s">
        <v>141</v>
      </c>
      <c r="B14" s="66">
        <v>12896</v>
      </c>
    </row>
    <row r="15" spans="1:12">
      <c r="A15" s="36" t="s">
        <v>15</v>
      </c>
      <c r="B15" s="66">
        <v>1</v>
      </c>
    </row>
    <row r="16" spans="1:12">
      <c r="A16" s="36" t="s">
        <v>142</v>
      </c>
      <c r="B16" s="66">
        <v>8</v>
      </c>
    </row>
    <row r="17" spans="1:3">
      <c r="A17" s="36" t="s">
        <v>16</v>
      </c>
      <c r="B17" s="66">
        <v>4</v>
      </c>
    </row>
    <row r="18" spans="1:3">
      <c r="A18" s="36" t="s">
        <v>17</v>
      </c>
      <c r="B18" s="66" t="s">
        <v>108</v>
      </c>
    </row>
    <row r="19" spans="1:3">
      <c r="A19" s="36" t="s">
        <v>18</v>
      </c>
      <c r="B19" s="66" t="s">
        <v>47</v>
      </c>
    </row>
    <row r="20" spans="1:3">
      <c r="A20" s="37" t="s">
        <v>19</v>
      </c>
      <c r="B20" s="67" t="s">
        <v>144</v>
      </c>
    </row>
    <row r="22" spans="1:3">
      <c r="A22" s="34" t="s">
        <v>24</v>
      </c>
      <c r="B22" s="68" t="s">
        <v>29</v>
      </c>
      <c r="C22" s="69" t="s">
        <v>30</v>
      </c>
    </row>
    <row r="23" spans="1:3">
      <c r="A23" s="200" t="s">
        <v>231</v>
      </c>
      <c r="B23" s="205">
        <v>54000</v>
      </c>
      <c r="C23" s="206">
        <v>37000</v>
      </c>
    </row>
    <row r="24" spans="1:3">
      <c r="A24" s="36" t="s">
        <v>25</v>
      </c>
      <c r="B24" s="72">
        <v>0.8</v>
      </c>
      <c r="C24" s="66">
        <v>0.95</v>
      </c>
    </row>
    <row r="25" spans="1:3">
      <c r="A25" s="202" t="s">
        <v>232</v>
      </c>
      <c r="B25" s="207">
        <v>24900</v>
      </c>
      <c r="C25" s="194">
        <v>23200</v>
      </c>
    </row>
    <row r="26" spans="1:3">
      <c r="A26" s="36" t="s">
        <v>26</v>
      </c>
      <c r="B26" s="72">
        <v>13</v>
      </c>
      <c r="C26" s="215">
        <v>15</v>
      </c>
    </row>
    <row r="27" spans="1:3">
      <c r="A27" s="36" t="s">
        <v>27</v>
      </c>
      <c r="B27" s="72">
        <v>1</v>
      </c>
      <c r="C27" s="65">
        <v>10</v>
      </c>
    </row>
    <row r="28" spans="1:3">
      <c r="A28" s="36" t="s">
        <v>172</v>
      </c>
      <c r="B28" s="72">
        <v>328</v>
      </c>
      <c r="C28" s="65">
        <v>18</v>
      </c>
    </row>
    <row r="29" spans="1:3">
      <c r="A29" s="36" t="s">
        <v>28</v>
      </c>
      <c r="B29" s="72" t="s">
        <v>154</v>
      </c>
      <c r="C29" s="65" t="s">
        <v>31</v>
      </c>
    </row>
    <row r="30" spans="1:3">
      <c r="A30" s="216" t="s">
        <v>233</v>
      </c>
      <c r="B30" s="217">
        <v>40000</v>
      </c>
      <c r="C30" s="195" t="s">
        <v>31</v>
      </c>
    </row>
    <row r="32" spans="1:3">
      <c r="A32" s="34" t="s">
        <v>32</v>
      </c>
      <c r="B32" s="68" t="s">
        <v>29</v>
      </c>
      <c r="C32" s="69" t="s">
        <v>30</v>
      </c>
    </row>
    <row r="33" spans="1:6">
      <c r="A33" s="36" t="s">
        <v>33</v>
      </c>
      <c r="B33" s="72">
        <v>4070</v>
      </c>
      <c r="C33" s="65">
        <v>2555</v>
      </c>
    </row>
    <row r="34" spans="1:6">
      <c r="A34" s="36" t="s">
        <v>135</v>
      </c>
      <c r="B34" s="72" t="s">
        <v>74</v>
      </c>
      <c r="C34" s="66" t="s">
        <v>31</v>
      </c>
    </row>
    <row r="35" spans="1:6">
      <c r="A35" s="36" t="s">
        <v>136</v>
      </c>
      <c r="B35" s="72" t="s">
        <v>117</v>
      </c>
      <c r="C35" s="66" t="s">
        <v>31</v>
      </c>
    </row>
    <row r="36" spans="1:6">
      <c r="A36" s="36" t="s">
        <v>134</v>
      </c>
      <c r="B36" s="72" t="s">
        <v>118</v>
      </c>
      <c r="C36" s="66" t="s">
        <v>31</v>
      </c>
    </row>
    <row r="37" spans="1:6">
      <c r="A37" s="36" t="s">
        <v>139</v>
      </c>
      <c r="B37" s="72">
        <v>1617</v>
      </c>
      <c r="C37" s="66" t="s">
        <v>31</v>
      </c>
    </row>
    <row r="38" spans="1:6">
      <c r="A38" s="36" t="s">
        <v>138</v>
      </c>
      <c r="B38" s="72" t="s">
        <v>121</v>
      </c>
      <c r="C38" s="66" t="s">
        <v>75</v>
      </c>
    </row>
    <row r="39" spans="1:6">
      <c r="A39" s="36" t="s">
        <v>34</v>
      </c>
      <c r="B39" s="72" t="s">
        <v>122</v>
      </c>
      <c r="C39" s="66" t="s">
        <v>31</v>
      </c>
    </row>
    <row r="40" spans="1:6">
      <c r="A40" s="36" t="s">
        <v>137</v>
      </c>
      <c r="B40" s="72" t="s">
        <v>123</v>
      </c>
      <c r="C40" s="66" t="s">
        <v>31</v>
      </c>
    </row>
    <row r="41" spans="1:6">
      <c r="A41" s="37" t="s">
        <v>35</v>
      </c>
      <c r="B41" s="74" t="s">
        <v>38</v>
      </c>
      <c r="C41" s="67" t="s">
        <v>31</v>
      </c>
    </row>
    <row r="42" spans="1:6" ht="15.75" thickBot="1">
      <c r="A42" s="108"/>
      <c r="B42" s="72"/>
      <c r="C42"/>
      <c r="E42" s="58" t="s">
        <v>167</v>
      </c>
    </row>
    <row r="43" spans="1:6">
      <c r="A43" s="109" t="s">
        <v>157</v>
      </c>
      <c r="B43" s="115" t="s">
        <v>158</v>
      </c>
      <c r="C43" s="115" t="s">
        <v>100</v>
      </c>
      <c r="D43" s="115" t="s">
        <v>105</v>
      </c>
      <c r="E43" s="115" t="s">
        <v>108</v>
      </c>
      <c r="F43" s="116" t="s">
        <v>101</v>
      </c>
    </row>
    <row r="44" spans="1:6">
      <c r="A44" s="110" t="s">
        <v>161</v>
      </c>
      <c r="B44" s="108">
        <f>SUM(C44:F44)</f>
        <v>1568</v>
      </c>
      <c r="C44" s="108">
        <v>208</v>
      </c>
      <c r="D44" s="108">
        <v>368</v>
      </c>
      <c r="E44" s="108">
        <v>496</v>
      </c>
      <c r="F44" s="111">
        <v>496</v>
      </c>
    </row>
    <row r="45" spans="1:6">
      <c r="A45" s="110" t="s">
        <v>162</v>
      </c>
      <c r="B45" s="108">
        <f>SUM(C45:F45)</f>
        <v>241.40000000000003</v>
      </c>
      <c r="C45" s="108">
        <v>53.3</v>
      </c>
      <c r="D45" s="108">
        <v>26.6</v>
      </c>
      <c r="E45" s="108">
        <v>97.7</v>
      </c>
      <c r="F45" s="111">
        <v>63.8</v>
      </c>
    </row>
    <row r="46" spans="1:6" ht="15.75" thickBot="1">
      <c r="A46" s="112" t="s">
        <v>163</v>
      </c>
      <c r="B46" s="113">
        <f>SUM(C46:F46)</f>
        <v>36.6</v>
      </c>
      <c r="C46" s="113">
        <v>16.600000000000001</v>
      </c>
      <c r="D46" s="113">
        <v>0</v>
      </c>
      <c r="E46" s="113">
        <v>20</v>
      </c>
      <c r="F46" s="114">
        <v>0</v>
      </c>
    </row>
    <row r="48" spans="1:6">
      <c r="A48" s="34" t="s">
        <v>40</v>
      </c>
      <c r="B48" s="75"/>
      <c r="C48" s="64"/>
    </row>
    <row r="49" spans="1:3">
      <c r="A49" s="37" t="s">
        <v>31</v>
      </c>
      <c r="B49" s="74"/>
      <c r="C49" s="67"/>
    </row>
    <row r="51" spans="1:3">
      <c r="A51" s="1" t="s">
        <v>41</v>
      </c>
      <c r="B51" s="80" t="s">
        <v>49</v>
      </c>
    </row>
    <row r="52" spans="1:3">
      <c r="A52" s="1" t="s">
        <v>42</v>
      </c>
      <c r="B52" s="86">
        <v>40796</v>
      </c>
    </row>
    <row r="53" spans="1:3">
      <c r="A53" s="1" t="s">
        <v>43</v>
      </c>
      <c r="B53" t="s">
        <v>148</v>
      </c>
    </row>
  </sheetData>
  <phoneticPr fontId="16" type="noConversion"/>
  <pageMargins left="0.7" right="0.7" top="0.75" bottom="0.75" header="0.3" footer="0.3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>
  <dimension ref="A1:L53"/>
  <sheetViews>
    <sheetView workbookViewId="0">
      <selection activeCell="C13" sqref="C13"/>
    </sheetView>
  </sheetViews>
  <sheetFormatPr defaultColWidth="22" defaultRowHeight="15"/>
  <cols>
    <col min="1" max="1" width="37.28515625" bestFit="1" customWidth="1"/>
    <col min="2" max="4" width="22" style="58"/>
  </cols>
  <sheetData>
    <row r="1" spans="1:12">
      <c r="A1" s="1" t="s">
        <v>110</v>
      </c>
    </row>
    <row r="2" spans="1:12">
      <c r="A2" s="28" t="s">
        <v>0</v>
      </c>
      <c r="B2" s="59" t="s">
        <v>21</v>
      </c>
    </row>
    <row r="4" spans="1:12">
      <c r="A4" s="29" t="s">
        <v>1</v>
      </c>
      <c r="B4" s="60" t="s">
        <v>3</v>
      </c>
      <c r="H4" s="28" t="s">
        <v>10</v>
      </c>
      <c r="I4" s="30"/>
      <c r="J4" s="31"/>
    </row>
    <row r="5" spans="1:12">
      <c r="A5" s="32" t="s">
        <v>2</v>
      </c>
      <c r="B5" s="61" t="s">
        <v>4</v>
      </c>
      <c r="C5" s="61" t="s">
        <v>5</v>
      </c>
      <c r="D5" s="61" t="s">
        <v>6</v>
      </c>
      <c r="E5" s="237" t="s">
        <v>250</v>
      </c>
      <c r="H5" s="33" t="s">
        <v>4</v>
      </c>
      <c r="I5" s="33" t="s">
        <v>5</v>
      </c>
      <c r="J5" s="33" t="s">
        <v>6</v>
      </c>
      <c r="K5" s="10" t="s">
        <v>248</v>
      </c>
      <c r="L5" s="10" t="s">
        <v>249</v>
      </c>
    </row>
    <row r="6" spans="1:12">
      <c r="A6" s="32" t="s">
        <v>8</v>
      </c>
      <c r="B6" s="101">
        <v>733</v>
      </c>
      <c r="C6" s="101">
        <v>587</v>
      </c>
      <c r="D6" s="62">
        <f>B6-C6</f>
        <v>146</v>
      </c>
      <c r="E6" t="b">
        <f>IF(AND(D6&gt;J6-K6,D6&lt;J6+K6),TRUE, FALSE)</f>
        <v>0</v>
      </c>
      <c r="H6" s="39">
        <v>826</v>
      </c>
      <c r="I6" s="38">
        <v>609</v>
      </c>
      <c r="J6" s="44">
        <f>H6-I6</f>
        <v>217</v>
      </c>
      <c r="K6">
        <v>20.217610000000001</v>
      </c>
      <c r="L6">
        <v>63</v>
      </c>
    </row>
    <row r="7" spans="1:12">
      <c r="A7" s="32" t="s">
        <v>9</v>
      </c>
      <c r="B7" s="226">
        <v>28891</v>
      </c>
      <c r="C7" s="226">
        <v>25012</v>
      </c>
      <c r="D7" s="62">
        <f>B7-C7</f>
        <v>3879</v>
      </c>
      <c r="H7" s="47">
        <v>8860</v>
      </c>
      <c r="I7" s="40">
        <v>8588</v>
      </c>
      <c r="J7" s="41">
        <f>H7-I7</f>
        <v>272</v>
      </c>
    </row>
    <row r="8" spans="1:12">
      <c r="A8" s="55"/>
      <c r="B8" s="227"/>
    </row>
    <row r="9" spans="1:12">
      <c r="A9" s="34" t="s">
        <v>11</v>
      </c>
      <c r="B9" s="64"/>
    </row>
    <row r="10" spans="1:12">
      <c r="A10" s="36" t="s">
        <v>12</v>
      </c>
      <c r="B10" s="194">
        <v>1965</v>
      </c>
    </row>
    <row r="11" spans="1:12">
      <c r="A11" s="36" t="s">
        <v>13</v>
      </c>
      <c r="B11" s="66">
        <v>94556</v>
      </c>
    </row>
    <row r="12" spans="1:12">
      <c r="A12" s="36" t="s">
        <v>14</v>
      </c>
      <c r="B12" s="66">
        <v>12</v>
      </c>
    </row>
    <row r="13" spans="1:12">
      <c r="A13" s="36" t="s">
        <v>140</v>
      </c>
      <c r="B13" s="66">
        <v>1964</v>
      </c>
      <c r="C13" s="131"/>
    </row>
    <row r="14" spans="1:12">
      <c r="A14" s="36" t="s">
        <v>141</v>
      </c>
      <c r="B14" s="117">
        <v>17676</v>
      </c>
    </row>
    <row r="15" spans="1:12">
      <c r="A15" s="36" t="s">
        <v>15</v>
      </c>
      <c r="B15" s="66">
        <v>1</v>
      </c>
    </row>
    <row r="16" spans="1:12">
      <c r="A16" s="36" t="s">
        <v>142</v>
      </c>
      <c r="B16" s="66">
        <v>9</v>
      </c>
    </row>
    <row r="17" spans="1:3">
      <c r="A17" s="36" t="s">
        <v>16</v>
      </c>
      <c r="B17" s="66">
        <v>4</v>
      </c>
    </row>
    <row r="18" spans="1:3">
      <c r="A18" s="36" t="s">
        <v>17</v>
      </c>
      <c r="B18" s="66" t="s">
        <v>108</v>
      </c>
    </row>
    <row r="19" spans="1:3">
      <c r="A19" s="36" t="s">
        <v>18</v>
      </c>
      <c r="B19" s="66" t="s">
        <v>47</v>
      </c>
    </row>
    <row r="20" spans="1:3">
      <c r="A20" s="37" t="s">
        <v>19</v>
      </c>
      <c r="B20" s="67" t="s">
        <v>106</v>
      </c>
    </row>
    <row r="22" spans="1:3">
      <c r="A22" s="34" t="s">
        <v>24</v>
      </c>
      <c r="B22" s="68" t="s">
        <v>29</v>
      </c>
      <c r="C22" s="69" t="s">
        <v>30</v>
      </c>
    </row>
    <row r="23" spans="1:3">
      <c r="A23" s="200" t="s">
        <v>231</v>
      </c>
      <c r="B23" s="205">
        <v>80000</v>
      </c>
      <c r="C23" s="201" t="s">
        <v>31</v>
      </c>
    </row>
    <row r="24" spans="1:3">
      <c r="A24" s="36" t="s">
        <v>25</v>
      </c>
      <c r="B24" s="72">
        <v>0.8</v>
      </c>
      <c r="C24" s="66" t="s">
        <v>31</v>
      </c>
    </row>
    <row r="25" spans="1:3">
      <c r="A25" s="202" t="s">
        <v>232</v>
      </c>
      <c r="B25" s="207">
        <v>29000</v>
      </c>
      <c r="C25" s="194" t="s">
        <v>31</v>
      </c>
    </row>
    <row r="26" spans="1:3">
      <c r="A26" s="36" t="s">
        <v>26</v>
      </c>
      <c r="B26" s="72">
        <v>13</v>
      </c>
      <c r="C26" s="66" t="s">
        <v>31</v>
      </c>
    </row>
    <row r="27" spans="1:3">
      <c r="A27" s="36" t="s">
        <v>27</v>
      </c>
      <c r="B27" s="72">
        <v>5</v>
      </c>
      <c r="C27" s="66">
        <v>20</v>
      </c>
    </row>
    <row r="28" spans="1:3">
      <c r="A28" s="36" t="s">
        <v>172</v>
      </c>
      <c r="B28" s="72">
        <v>254</v>
      </c>
      <c r="C28" s="66">
        <v>132</v>
      </c>
    </row>
    <row r="29" spans="1:3">
      <c r="A29" s="36" t="s">
        <v>28</v>
      </c>
      <c r="B29" s="72" t="s">
        <v>154</v>
      </c>
      <c r="C29" s="66" t="s">
        <v>31</v>
      </c>
    </row>
    <row r="30" spans="1:3">
      <c r="A30" s="216" t="s">
        <v>233</v>
      </c>
      <c r="B30" s="217">
        <v>40000</v>
      </c>
      <c r="C30" s="195" t="s">
        <v>31</v>
      </c>
    </row>
    <row r="32" spans="1:3">
      <c r="A32" s="34" t="s">
        <v>32</v>
      </c>
      <c r="B32" s="68" t="s">
        <v>29</v>
      </c>
      <c r="C32" s="69" t="s">
        <v>30</v>
      </c>
    </row>
    <row r="33" spans="1:6">
      <c r="A33" s="36" t="s">
        <v>33</v>
      </c>
      <c r="B33" s="72">
        <v>3855</v>
      </c>
      <c r="C33" s="66" t="s">
        <v>51</v>
      </c>
    </row>
    <row r="34" spans="1:6">
      <c r="A34" s="36" t="s">
        <v>135</v>
      </c>
      <c r="B34" s="72" t="s">
        <v>74</v>
      </c>
      <c r="C34" s="66" t="s">
        <v>31</v>
      </c>
    </row>
    <row r="35" spans="1:6">
      <c r="A35" s="36" t="s">
        <v>136</v>
      </c>
      <c r="B35" s="72" t="s">
        <v>117</v>
      </c>
      <c r="C35" s="66" t="s">
        <v>31</v>
      </c>
    </row>
    <row r="36" spans="1:6">
      <c r="A36" s="36" t="s">
        <v>134</v>
      </c>
      <c r="B36" s="72" t="s">
        <v>118</v>
      </c>
      <c r="C36" s="66" t="s">
        <v>31</v>
      </c>
    </row>
    <row r="37" spans="1:6">
      <c r="A37" s="36" t="s">
        <v>139</v>
      </c>
      <c r="B37" s="72">
        <v>1964</v>
      </c>
      <c r="C37" s="66" t="s">
        <v>31</v>
      </c>
    </row>
    <row r="38" spans="1:6">
      <c r="A38" s="36" t="s">
        <v>138</v>
      </c>
      <c r="B38" s="72">
        <v>5</v>
      </c>
      <c r="C38" s="66">
        <v>38</v>
      </c>
    </row>
    <row r="39" spans="1:6">
      <c r="A39" s="36" t="s">
        <v>34</v>
      </c>
      <c r="B39" s="72" t="s">
        <v>36</v>
      </c>
      <c r="C39" s="66" t="s">
        <v>31</v>
      </c>
    </row>
    <row r="40" spans="1:6">
      <c r="A40" s="36" t="s">
        <v>137</v>
      </c>
      <c r="B40" s="72" t="s">
        <v>124</v>
      </c>
      <c r="C40" s="66" t="s">
        <v>31</v>
      </c>
    </row>
    <row r="41" spans="1:6" ht="45">
      <c r="A41" s="37" t="s">
        <v>35</v>
      </c>
      <c r="B41" s="76" t="s">
        <v>181</v>
      </c>
      <c r="C41" s="67" t="s">
        <v>31</v>
      </c>
    </row>
    <row r="42" spans="1:6" ht="15.75" thickBot="1">
      <c r="A42" s="108"/>
      <c r="B42" s="79"/>
      <c r="E42" s="58" t="s">
        <v>167</v>
      </c>
    </row>
    <row r="43" spans="1:6">
      <c r="A43" s="109" t="s">
        <v>157</v>
      </c>
      <c r="B43" s="115" t="s">
        <v>158</v>
      </c>
      <c r="C43" s="115" t="s">
        <v>100</v>
      </c>
      <c r="D43" s="115" t="s">
        <v>105</v>
      </c>
      <c r="E43" s="115" t="s">
        <v>108</v>
      </c>
      <c r="F43" s="116" t="s">
        <v>101</v>
      </c>
    </row>
    <row r="44" spans="1:6">
      <c r="A44" s="110" t="s">
        <v>161</v>
      </c>
      <c r="B44" s="108">
        <f>SUM(C44:F44)</f>
        <v>1796</v>
      </c>
      <c r="C44" s="108">
        <v>264</v>
      </c>
      <c r="D44" s="108">
        <v>300</v>
      </c>
      <c r="E44" s="108">
        <v>588</v>
      </c>
      <c r="F44" s="111">
        <v>644</v>
      </c>
    </row>
    <row r="45" spans="1:6">
      <c r="A45" s="110" t="s">
        <v>162</v>
      </c>
      <c r="B45" s="108">
        <f>SUM(C45:F45)</f>
        <v>364</v>
      </c>
      <c r="C45" s="108">
        <v>0</v>
      </c>
      <c r="D45" s="108">
        <v>16</v>
      </c>
      <c r="E45" s="108">
        <v>108</v>
      </c>
      <c r="F45" s="111">
        <v>240</v>
      </c>
    </row>
    <row r="46" spans="1:6" ht="15.75" thickBot="1">
      <c r="A46" s="112" t="s">
        <v>163</v>
      </c>
      <c r="B46" s="113">
        <f>SUM(C46:F46)</f>
        <v>39</v>
      </c>
      <c r="C46" s="113">
        <v>0</v>
      </c>
      <c r="D46" s="113">
        <v>0</v>
      </c>
      <c r="E46" s="113">
        <v>39</v>
      </c>
      <c r="F46" s="114">
        <v>0</v>
      </c>
    </row>
    <row r="48" spans="1:6">
      <c r="A48" s="34" t="s">
        <v>40</v>
      </c>
      <c r="B48" s="75"/>
      <c r="C48" s="64"/>
    </row>
    <row r="49" spans="1:3">
      <c r="A49" s="37" t="s">
        <v>31</v>
      </c>
      <c r="B49" s="74"/>
      <c r="C49" s="67"/>
    </row>
    <row r="51" spans="1:3">
      <c r="A51" s="1" t="s">
        <v>41</v>
      </c>
      <c r="B51" s="77">
        <v>40817</v>
      </c>
    </row>
    <row r="52" spans="1:3">
      <c r="A52" s="1" t="s">
        <v>42</v>
      </c>
      <c r="B52" s="77">
        <v>40868</v>
      </c>
    </row>
    <row r="53" spans="1:3">
      <c r="A53" s="1" t="s">
        <v>43</v>
      </c>
      <c r="B53" s="196" t="s">
        <v>151</v>
      </c>
    </row>
  </sheetData>
  <phoneticPr fontId="16" type="noConversion"/>
  <pageMargins left="0.7" right="0.7" top="0.75" bottom="0.75" header="0.3" footer="0.3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53"/>
  <sheetViews>
    <sheetView workbookViewId="0">
      <selection activeCell="C13" sqref="C13"/>
    </sheetView>
  </sheetViews>
  <sheetFormatPr defaultColWidth="22" defaultRowHeight="15"/>
  <cols>
    <col min="1" max="1" width="37.28515625" bestFit="1" customWidth="1"/>
    <col min="2" max="4" width="22" style="58"/>
  </cols>
  <sheetData>
    <row r="1" spans="1:12">
      <c r="A1" s="1" t="s">
        <v>110</v>
      </c>
    </row>
    <row r="2" spans="1:12">
      <c r="A2" s="28" t="s">
        <v>0</v>
      </c>
      <c r="B2" s="59" t="s">
        <v>52</v>
      </c>
    </row>
    <row r="4" spans="1:12">
      <c r="A4" s="29" t="s">
        <v>1</v>
      </c>
      <c r="B4" s="60" t="s">
        <v>3</v>
      </c>
      <c r="H4" s="28" t="s">
        <v>10</v>
      </c>
      <c r="I4" s="30"/>
      <c r="J4" s="31"/>
    </row>
    <row r="5" spans="1:12">
      <c r="A5" s="32" t="s">
        <v>2</v>
      </c>
      <c r="B5" s="61" t="s">
        <v>4</v>
      </c>
      <c r="C5" s="61" t="s">
        <v>5</v>
      </c>
      <c r="D5" s="61" t="s">
        <v>6</v>
      </c>
      <c r="E5" s="237" t="s">
        <v>250</v>
      </c>
      <c r="H5" s="33" t="s">
        <v>4</v>
      </c>
      <c r="I5" s="33" t="s">
        <v>5</v>
      </c>
      <c r="J5" s="33" t="s">
        <v>6</v>
      </c>
      <c r="K5" s="10" t="s">
        <v>248</v>
      </c>
      <c r="L5" s="10" t="s">
        <v>249</v>
      </c>
    </row>
    <row r="6" spans="1:12">
      <c r="A6" s="32" t="s">
        <v>8</v>
      </c>
      <c r="B6" s="101">
        <v>548</v>
      </c>
      <c r="C6" s="101">
        <v>398</v>
      </c>
      <c r="D6" s="62">
        <f>B6-C6</f>
        <v>150</v>
      </c>
      <c r="E6" t="b">
        <f>IF(AND(D6&gt;J6-K6,D6&lt;J6+K6),TRUE, FALSE)</f>
        <v>0</v>
      </c>
      <c r="H6" s="99">
        <v>693</v>
      </c>
      <c r="I6" s="31">
        <v>477</v>
      </c>
      <c r="J6" s="44">
        <f>H6-I6</f>
        <v>216</v>
      </c>
      <c r="K6">
        <v>19.075700000000001</v>
      </c>
      <c r="L6">
        <v>61</v>
      </c>
    </row>
    <row r="7" spans="1:12">
      <c r="A7" s="32" t="s">
        <v>9</v>
      </c>
      <c r="B7" s="101">
        <v>22088</v>
      </c>
      <c r="C7" s="101">
        <v>17655</v>
      </c>
      <c r="D7" s="62">
        <f>B7-C7</f>
        <v>4433</v>
      </c>
      <c r="H7" s="45">
        <v>0</v>
      </c>
      <c r="I7" s="45">
        <v>0</v>
      </c>
      <c r="J7" s="46">
        <f>H7-I7</f>
        <v>0</v>
      </c>
    </row>
    <row r="8" spans="1:12">
      <c r="A8" s="55"/>
      <c r="B8" s="63"/>
    </row>
    <row r="9" spans="1:12">
      <c r="A9" s="34" t="s">
        <v>11</v>
      </c>
      <c r="B9" s="64"/>
    </row>
    <row r="10" spans="1:12">
      <c r="A10" s="36" t="s">
        <v>12</v>
      </c>
      <c r="B10" s="66" t="s">
        <v>53</v>
      </c>
    </row>
    <row r="11" spans="1:12">
      <c r="A11" s="36" t="s">
        <v>13</v>
      </c>
      <c r="B11" s="66">
        <v>94619</v>
      </c>
    </row>
    <row r="12" spans="1:12">
      <c r="A12" s="36" t="s">
        <v>14</v>
      </c>
      <c r="B12" s="66">
        <v>3</v>
      </c>
    </row>
    <row r="13" spans="1:12">
      <c r="A13" s="36" t="s">
        <v>140</v>
      </c>
      <c r="B13" s="66">
        <v>1845</v>
      </c>
    </row>
    <row r="14" spans="1:12">
      <c r="A14" s="36" t="s">
        <v>141</v>
      </c>
      <c r="B14" s="66">
        <v>14760</v>
      </c>
    </row>
    <row r="15" spans="1:12">
      <c r="A15" s="36" t="s">
        <v>15</v>
      </c>
      <c r="B15" s="66">
        <v>1</v>
      </c>
    </row>
    <row r="16" spans="1:12">
      <c r="A16" s="36" t="s">
        <v>142</v>
      </c>
      <c r="B16" s="66">
        <v>8</v>
      </c>
    </row>
    <row r="17" spans="1:4">
      <c r="A17" s="36" t="s">
        <v>16</v>
      </c>
      <c r="B17" s="66">
        <v>4</v>
      </c>
    </row>
    <row r="18" spans="1:4">
      <c r="A18" s="36" t="s">
        <v>17</v>
      </c>
      <c r="B18" s="66" t="s">
        <v>108</v>
      </c>
    </row>
    <row r="19" spans="1:4">
      <c r="A19" s="36" t="s">
        <v>18</v>
      </c>
      <c r="B19" s="66" t="s">
        <v>47</v>
      </c>
    </row>
    <row r="20" spans="1:4">
      <c r="A20" s="37" t="s">
        <v>19</v>
      </c>
      <c r="B20" s="67" t="s">
        <v>106</v>
      </c>
    </row>
    <row r="22" spans="1:4">
      <c r="A22" s="34" t="s">
        <v>24</v>
      </c>
      <c r="B22" s="68" t="s">
        <v>29</v>
      </c>
      <c r="C22" s="69" t="s">
        <v>30</v>
      </c>
    </row>
    <row r="23" spans="1:4">
      <c r="A23" s="200" t="s">
        <v>231</v>
      </c>
      <c r="B23" s="205">
        <v>75000</v>
      </c>
      <c r="C23" s="206">
        <v>58000</v>
      </c>
    </row>
    <row r="24" spans="1:4">
      <c r="A24" s="36" t="s">
        <v>25</v>
      </c>
      <c r="B24" s="72" t="s">
        <v>54</v>
      </c>
      <c r="C24" s="66">
        <v>0.95</v>
      </c>
    </row>
    <row r="25" spans="1:4">
      <c r="A25" s="202" t="s">
        <v>232</v>
      </c>
      <c r="B25" s="207" t="s">
        <v>117</v>
      </c>
      <c r="C25" s="194" t="s">
        <v>31</v>
      </c>
    </row>
    <row r="26" spans="1:4">
      <c r="A26" s="36" t="s">
        <v>26</v>
      </c>
      <c r="B26" s="72" t="s">
        <v>117</v>
      </c>
      <c r="C26" s="66" t="s">
        <v>31</v>
      </c>
    </row>
    <row r="27" spans="1:4">
      <c r="A27" s="36" t="s">
        <v>27</v>
      </c>
      <c r="B27" s="72">
        <v>2.1</v>
      </c>
      <c r="C27" s="66" t="s">
        <v>20</v>
      </c>
    </row>
    <row r="28" spans="1:4">
      <c r="A28" s="36" t="s">
        <v>172</v>
      </c>
      <c r="B28" s="72" t="s">
        <v>126</v>
      </c>
      <c r="C28" s="66" t="s">
        <v>55</v>
      </c>
      <c r="D28" s="100" t="s">
        <v>125</v>
      </c>
    </row>
    <row r="29" spans="1:4">
      <c r="A29" s="36" t="s">
        <v>28</v>
      </c>
      <c r="B29" s="72" t="s">
        <v>155</v>
      </c>
      <c r="C29" s="66" t="s">
        <v>146</v>
      </c>
      <c r="D29" s="100"/>
    </row>
    <row r="30" spans="1:4">
      <c r="A30" s="216" t="s">
        <v>233</v>
      </c>
      <c r="B30" s="217">
        <v>40000</v>
      </c>
      <c r="C30" s="195">
        <v>40000</v>
      </c>
    </row>
    <row r="32" spans="1:4">
      <c r="A32" s="34" t="s">
        <v>32</v>
      </c>
      <c r="B32" s="68" t="s">
        <v>29</v>
      </c>
      <c r="C32" s="69" t="s">
        <v>30</v>
      </c>
    </row>
    <row r="33" spans="1:6">
      <c r="A33" s="36" t="s">
        <v>33</v>
      </c>
      <c r="B33" s="72">
        <v>2150</v>
      </c>
      <c r="C33" s="78">
        <v>1555</v>
      </c>
    </row>
    <row r="34" spans="1:6">
      <c r="A34" s="36" t="s">
        <v>135</v>
      </c>
      <c r="B34" s="72">
        <v>0</v>
      </c>
      <c r="C34" s="66">
        <v>19</v>
      </c>
    </row>
    <row r="35" spans="1:6">
      <c r="A35" s="36" t="s">
        <v>136</v>
      </c>
      <c r="B35" s="72" t="s">
        <v>31</v>
      </c>
      <c r="C35" s="66" t="s">
        <v>31</v>
      </c>
    </row>
    <row r="36" spans="1:6">
      <c r="A36" s="36" t="s">
        <v>134</v>
      </c>
      <c r="B36" s="72" t="s">
        <v>118</v>
      </c>
      <c r="C36" s="66" t="s">
        <v>31</v>
      </c>
    </row>
    <row r="37" spans="1:6">
      <c r="A37" s="36" t="s">
        <v>139</v>
      </c>
      <c r="B37" s="72">
        <v>1845</v>
      </c>
      <c r="C37" s="66" t="s">
        <v>31</v>
      </c>
    </row>
    <row r="38" spans="1:6">
      <c r="A38" s="36" t="s">
        <v>138</v>
      </c>
      <c r="B38" s="72">
        <v>11</v>
      </c>
      <c r="C38" s="66">
        <v>44</v>
      </c>
    </row>
    <row r="39" spans="1:6">
      <c r="A39" s="36" t="s">
        <v>34</v>
      </c>
      <c r="B39" s="72" t="s">
        <v>36</v>
      </c>
      <c r="C39" s="66" t="s">
        <v>31</v>
      </c>
    </row>
    <row r="40" spans="1:6">
      <c r="A40" s="36" t="s">
        <v>137</v>
      </c>
      <c r="B40" s="72" t="s">
        <v>99</v>
      </c>
      <c r="C40" s="66" t="s">
        <v>31</v>
      </c>
    </row>
    <row r="41" spans="1:6" ht="60">
      <c r="A41" s="37" t="s">
        <v>35</v>
      </c>
      <c r="B41" s="76" t="s">
        <v>127</v>
      </c>
      <c r="C41" s="67" t="s">
        <v>31</v>
      </c>
    </row>
    <row r="42" spans="1:6" ht="15.75" thickBot="1">
      <c r="A42" s="108"/>
      <c r="B42" s="79"/>
      <c r="C42"/>
      <c r="E42" s="58" t="s">
        <v>167</v>
      </c>
    </row>
    <row r="43" spans="1:6">
      <c r="A43" s="109" t="s">
        <v>157</v>
      </c>
      <c r="B43" s="115" t="s">
        <v>158</v>
      </c>
      <c r="C43" s="115" t="s">
        <v>100</v>
      </c>
      <c r="D43" s="115" t="s">
        <v>105</v>
      </c>
      <c r="E43" s="115" t="s">
        <v>108</v>
      </c>
      <c r="F43" s="116" t="s">
        <v>101</v>
      </c>
    </row>
    <row r="44" spans="1:6">
      <c r="A44" s="110" t="s">
        <v>161</v>
      </c>
      <c r="B44" s="108">
        <f>SUM(C44:F44)</f>
        <v>1466</v>
      </c>
      <c r="C44" s="108">
        <v>292</v>
      </c>
      <c r="D44" s="108">
        <v>292</v>
      </c>
      <c r="E44" s="108">
        <v>441</v>
      </c>
      <c r="F44" s="111">
        <v>441</v>
      </c>
    </row>
    <row r="45" spans="1:6">
      <c r="A45" s="110" t="s">
        <v>162</v>
      </c>
      <c r="B45" s="108">
        <f>SUM(C45:F45)</f>
        <v>326</v>
      </c>
      <c r="C45" s="108">
        <v>56</v>
      </c>
      <c r="D45" s="108">
        <v>68</v>
      </c>
      <c r="E45" s="108">
        <v>99</v>
      </c>
      <c r="F45" s="111">
        <v>103</v>
      </c>
    </row>
    <row r="46" spans="1:6" ht="15.75" thickBot="1">
      <c r="A46" s="112" t="s">
        <v>163</v>
      </c>
      <c r="B46" s="113">
        <f>SUM(C46:F46)</f>
        <v>67</v>
      </c>
      <c r="C46" s="113">
        <v>0</v>
      </c>
      <c r="D46" s="113">
        <v>21</v>
      </c>
      <c r="E46" s="113">
        <v>46</v>
      </c>
      <c r="F46" s="114">
        <v>0</v>
      </c>
    </row>
    <row r="48" spans="1:6">
      <c r="A48" s="34" t="s">
        <v>40</v>
      </c>
      <c r="B48" s="75"/>
      <c r="C48" s="64"/>
    </row>
    <row r="49" spans="1:3">
      <c r="A49" s="37" t="s">
        <v>31</v>
      </c>
      <c r="B49" s="74"/>
      <c r="C49" s="67"/>
    </row>
    <row r="51" spans="1:3">
      <c r="A51" s="1" t="s">
        <v>41</v>
      </c>
      <c r="B51" s="77">
        <v>40778</v>
      </c>
    </row>
    <row r="52" spans="1:3">
      <c r="A52" s="1" t="s">
        <v>42</v>
      </c>
      <c r="B52" s="58" t="s">
        <v>56</v>
      </c>
    </row>
    <row r="53" spans="1:3">
      <c r="A53" s="1" t="s">
        <v>43</v>
      </c>
      <c r="B53" t="s">
        <v>149</v>
      </c>
    </row>
  </sheetData>
  <phoneticPr fontId="16" type="noConversion"/>
  <pageMargins left="0.7" right="0.7" top="0.75" bottom="0.75" header="0.3" footer="0.3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>
  <dimension ref="A1:L53"/>
  <sheetViews>
    <sheetView workbookViewId="0">
      <selection activeCell="C13" sqref="C13"/>
    </sheetView>
  </sheetViews>
  <sheetFormatPr defaultColWidth="22" defaultRowHeight="15"/>
  <cols>
    <col min="1" max="1" width="37.28515625" bestFit="1" customWidth="1"/>
    <col min="2" max="4" width="22" style="58"/>
  </cols>
  <sheetData>
    <row r="1" spans="1:12">
      <c r="A1" s="1" t="s">
        <v>110</v>
      </c>
    </row>
    <row r="2" spans="1:12">
      <c r="A2" s="28" t="s">
        <v>0</v>
      </c>
      <c r="B2" s="59" t="s">
        <v>50</v>
      </c>
    </row>
    <row r="4" spans="1:12">
      <c r="A4" s="29" t="s">
        <v>1</v>
      </c>
      <c r="B4" s="60" t="s">
        <v>3</v>
      </c>
      <c r="H4" s="28" t="s">
        <v>10</v>
      </c>
      <c r="I4" s="30"/>
      <c r="J4" s="31"/>
    </row>
    <row r="5" spans="1:12">
      <c r="A5" s="32" t="s">
        <v>2</v>
      </c>
      <c r="B5" s="61" t="s">
        <v>4</v>
      </c>
      <c r="C5" s="61" t="s">
        <v>5</v>
      </c>
      <c r="D5" s="61" t="s">
        <v>6</v>
      </c>
      <c r="E5" s="237" t="s">
        <v>250</v>
      </c>
      <c r="H5" s="33" t="s">
        <v>4</v>
      </c>
      <c r="I5" s="33" t="s">
        <v>5</v>
      </c>
      <c r="J5" s="33" t="s">
        <v>6</v>
      </c>
      <c r="K5" s="10" t="s">
        <v>248</v>
      </c>
      <c r="L5" s="10" t="s">
        <v>249</v>
      </c>
    </row>
    <row r="6" spans="1:12">
      <c r="A6" s="32" t="s">
        <v>8</v>
      </c>
      <c r="B6" s="101">
        <v>603</v>
      </c>
      <c r="C6" s="101">
        <v>493</v>
      </c>
      <c r="D6" s="62">
        <f>B6-C6</f>
        <v>110</v>
      </c>
      <c r="E6" t="b">
        <f>IF(AND(D6&gt;J6-K6,D6&lt;J6+K6),TRUE, FALSE)</f>
        <v>0</v>
      </c>
      <c r="H6" s="39">
        <v>471</v>
      </c>
      <c r="I6" s="38">
        <v>412</v>
      </c>
      <c r="J6" s="44">
        <f>H6-I6</f>
        <v>59</v>
      </c>
      <c r="K6">
        <v>34.626559999999998</v>
      </c>
      <c r="L6">
        <v>60</v>
      </c>
    </row>
    <row r="7" spans="1:12">
      <c r="A7" s="32" t="s">
        <v>9</v>
      </c>
      <c r="B7" s="101">
        <v>25358</v>
      </c>
      <c r="C7" s="101">
        <v>22072</v>
      </c>
      <c r="D7" s="62">
        <f>B7-C7</f>
        <v>3286</v>
      </c>
      <c r="H7" s="47">
        <v>0</v>
      </c>
      <c r="I7" s="40">
        <v>0</v>
      </c>
      <c r="J7" s="41">
        <f>H7-I7</f>
        <v>0</v>
      </c>
    </row>
    <row r="8" spans="1:12">
      <c r="A8" s="55"/>
      <c r="B8" s="63"/>
    </row>
    <row r="9" spans="1:12">
      <c r="A9" s="34" t="s">
        <v>11</v>
      </c>
      <c r="B9" s="64"/>
    </row>
    <row r="10" spans="1:12">
      <c r="A10" s="36" t="s">
        <v>12</v>
      </c>
      <c r="B10" s="66" t="s">
        <v>57</v>
      </c>
    </row>
    <row r="11" spans="1:12">
      <c r="A11" s="36" t="s">
        <v>13</v>
      </c>
      <c r="B11" s="66">
        <v>94087</v>
      </c>
    </row>
    <row r="12" spans="1:12">
      <c r="A12" s="36" t="s">
        <v>14</v>
      </c>
      <c r="B12" s="66">
        <v>4</v>
      </c>
    </row>
    <row r="13" spans="1:12">
      <c r="A13" s="36" t="s">
        <v>140</v>
      </c>
      <c r="B13" s="66">
        <v>1785</v>
      </c>
      <c r="C13" s="131"/>
    </row>
    <row r="14" spans="1:12">
      <c r="A14" s="36" t="s">
        <v>141</v>
      </c>
      <c r="B14" s="66">
        <v>14280</v>
      </c>
    </row>
    <row r="15" spans="1:12">
      <c r="A15" s="36" t="s">
        <v>15</v>
      </c>
      <c r="B15" s="66">
        <v>1</v>
      </c>
    </row>
    <row r="16" spans="1:12">
      <c r="A16" s="36" t="s">
        <v>142</v>
      </c>
      <c r="B16" s="66">
        <v>8</v>
      </c>
    </row>
    <row r="17" spans="1:3">
      <c r="A17" s="36" t="s">
        <v>16</v>
      </c>
      <c r="B17" s="66">
        <v>3</v>
      </c>
    </row>
    <row r="18" spans="1:3">
      <c r="A18" s="36" t="s">
        <v>17</v>
      </c>
      <c r="B18" s="66" t="s">
        <v>100</v>
      </c>
    </row>
    <row r="19" spans="1:3">
      <c r="A19" s="36" t="s">
        <v>18</v>
      </c>
      <c r="B19" s="66" t="s">
        <v>47</v>
      </c>
    </row>
    <row r="20" spans="1:3">
      <c r="A20" s="37" t="s">
        <v>19</v>
      </c>
      <c r="B20" s="67" t="s">
        <v>106</v>
      </c>
    </row>
    <row r="22" spans="1:3">
      <c r="A22" s="34" t="s">
        <v>24</v>
      </c>
      <c r="B22" s="68" t="s">
        <v>29</v>
      </c>
      <c r="C22" s="69" t="s">
        <v>30</v>
      </c>
    </row>
    <row r="23" spans="1:3">
      <c r="A23" s="200" t="s">
        <v>231</v>
      </c>
      <c r="B23" s="205">
        <v>62400</v>
      </c>
      <c r="C23" s="206">
        <v>57000</v>
      </c>
    </row>
    <row r="24" spans="1:3">
      <c r="A24" s="36" t="s">
        <v>25</v>
      </c>
      <c r="B24" s="72">
        <v>0.78</v>
      </c>
      <c r="C24" s="66">
        <v>0.95</v>
      </c>
    </row>
    <row r="25" spans="1:3">
      <c r="A25" s="202" t="s">
        <v>232</v>
      </c>
      <c r="B25" s="207" t="s">
        <v>117</v>
      </c>
      <c r="C25" s="194" t="s">
        <v>31</v>
      </c>
    </row>
    <row r="26" spans="1:3">
      <c r="A26" s="36" t="s">
        <v>26</v>
      </c>
      <c r="B26" s="72">
        <v>13</v>
      </c>
      <c r="C26" s="66">
        <v>13</v>
      </c>
    </row>
    <row r="27" spans="1:3">
      <c r="A27" s="36" t="s">
        <v>27</v>
      </c>
      <c r="B27" s="72" t="s">
        <v>46</v>
      </c>
      <c r="C27" s="66">
        <v>8</v>
      </c>
    </row>
    <row r="28" spans="1:3">
      <c r="A28" s="36" t="s">
        <v>172</v>
      </c>
      <c r="B28" s="72" t="s">
        <v>58</v>
      </c>
      <c r="C28" s="66">
        <v>210</v>
      </c>
    </row>
    <row r="29" spans="1:3">
      <c r="A29" s="36" t="s">
        <v>28</v>
      </c>
      <c r="B29" s="72" t="s">
        <v>154</v>
      </c>
      <c r="C29" s="66" t="s">
        <v>31</v>
      </c>
    </row>
    <row r="30" spans="1:3">
      <c r="A30" s="216" t="s">
        <v>233</v>
      </c>
      <c r="B30" s="217">
        <v>36000</v>
      </c>
      <c r="C30" s="195" t="s">
        <v>31</v>
      </c>
    </row>
    <row r="32" spans="1:3">
      <c r="A32" s="34" t="s">
        <v>32</v>
      </c>
      <c r="B32" s="68" t="s">
        <v>29</v>
      </c>
      <c r="C32" s="69" t="s">
        <v>30</v>
      </c>
    </row>
    <row r="33" spans="1:6">
      <c r="A33" s="36" t="s">
        <v>33</v>
      </c>
      <c r="B33" s="72">
        <v>3000</v>
      </c>
      <c r="C33" s="66">
        <v>1834</v>
      </c>
    </row>
    <row r="34" spans="1:6">
      <c r="A34" s="36" t="s">
        <v>135</v>
      </c>
      <c r="B34" s="72">
        <v>0</v>
      </c>
      <c r="C34" s="66" t="s">
        <v>31</v>
      </c>
    </row>
    <row r="35" spans="1:6">
      <c r="A35" s="36" t="s">
        <v>136</v>
      </c>
      <c r="B35" s="72" t="s">
        <v>117</v>
      </c>
      <c r="C35" s="66" t="s">
        <v>31</v>
      </c>
    </row>
    <row r="36" spans="1:6">
      <c r="A36" s="36" t="s">
        <v>134</v>
      </c>
      <c r="B36" s="72" t="s">
        <v>118</v>
      </c>
      <c r="C36" s="66" t="s">
        <v>31</v>
      </c>
    </row>
    <row r="37" spans="1:6">
      <c r="A37" s="36" t="s">
        <v>139</v>
      </c>
      <c r="B37" s="81">
        <v>1785</v>
      </c>
      <c r="C37" s="66" t="s">
        <v>31</v>
      </c>
    </row>
    <row r="38" spans="1:6">
      <c r="A38" s="36" t="s">
        <v>138</v>
      </c>
      <c r="B38" s="72">
        <v>11</v>
      </c>
      <c r="C38" s="66">
        <v>38</v>
      </c>
    </row>
    <row r="39" spans="1:6">
      <c r="A39" s="36" t="s">
        <v>34</v>
      </c>
      <c r="B39" s="72" t="s">
        <v>36</v>
      </c>
      <c r="C39" s="66" t="s">
        <v>31</v>
      </c>
    </row>
    <row r="40" spans="1:6">
      <c r="A40" s="36" t="s">
        <v>137</v>
      </c>
      <c r="B40" s="72" t="s">
        <v>107</v>
      </c>
      <c r="C40" s="66" t="s">
        <v>31</v>
      </c>
    </row>
    <row r="41" spans="1:6">
      <c r="A41" s="37" t="s">
        <v>35</v>
      </c>
      <c r="B41" s="74" t="s">
        <v>119</v>
      </c>
      <c r="C41" s="67" t="s">
        <v>31</v>
      </c>
    </row>
    <row r="42" spans="1:6" ht="15.75" thickBot="1">
      <c r="A42" s="108"/>
      <c r="B42" s="72"/>
      <c r="C42" s="58" t="s">
        <v>167</v>
      </c>
    </row>
    <row r="43" spans="1:6">
      <c r="A43" s="109" t="s">
        <v>157</v>
      </c>
      <c r="B43" s="115" t="s">
        <v>158</v>
      </c>
      <c r="C43" s="115" t="s">
        <v>100</v>
      </c>
      <c r="D43" s="115" t="s">
        <v>105</v>
      </c>
      <c r="E43" s="115" t="s">
        <v>108</v>
      </c>
      <c r="F43" s="116" t="s">
        <v>101</v>
      </c>
    </row>
    <row r="44" spans="1:6">
      <c r="A44" s="110" t="s">
        <v>161</v>
      </c>
      <c r="B44" s="108">
        <f>SUM(C44:F44)</f>
        <v>1376</v>
      </c>
      <c r="C44" s="108">
        <v>280</v>
      </c>
      <c r="D44" s="108">
        <v>280</v>
      </c>
      <c r="E44" s="108">
        <v>408</v>
      </c>
      <c r="F44" s="111">
        <v>408</v>
      </c>
    </row>
    <row r="45" spans="1:6">
      <c r="A45" s="110" t="s">
        <v>162</v>
      </c>
      <c r="B45" s="108">
        <f>SUM(C45:F45)</f>
        <v>300</v>
      </c>
      <c r="C45" s="108">
        <v>48</v>
      </c>
      <c r="D45" s="108">
        <v>108</v>
      </c>
      <c r="E45" s="108">
        <v>126</v>
      </c>
      <c r="F45" s="111">
        <v>18</v>
      </c>
    </row>
    <row r="46" spans="1:6" ht="15.75" thickBot="1">
      <c r="A46" s="112" t="s">
        <v>163</v>
      </c>
      <c r="B46" s="113">
        <f>SUM(C46:F46)</f>
        <v>36</v>
      </c>
      <c r="C46" s="113">
        <v>0</v>
      </c>
      <c r="D46" s="113">
        <v>0</v>
      </c>
      <c r="E46" s="113">
        <v>0</v>
      </c>
      <c r="F46" s="114">
        <v>36</v>
      </c>
    </row>
    <row r="48" spans="1:6">
      <c r="A48" s="34" t="s">
        <v>40</v>
      </c>
      <c r="B48" s="75"/>
      <c r="C48" s="64"/>
    </row>
    <row r="49" spans="1:3">
      <c r="A49" s="37" t="s">
        <v>31</v>
      </c>
      <c r="B49" s="74"/>
      <c r="C49" s="67"/>
    </row>
    <row r="51" spans="1:3">
      <c r="A51" s="1" t="s">
        <v>41</v>
      </c>
      <c r="B51" s="80" t="s">
        <v>59</v>
      </c>
    </row>
    <row r="52" spans="1:3">
      <c r="A52" s="1" t="s">
        <v>42</v>
      </c>
      <c r="B52" s="86">
        <v>40795</v>
      </c>
    </row>
    <row r="53" spans="1:3">
      <c r="A53" s="1" t="s">
        <v>43</v>
      </c>
      <c r="B53" t="s">
        <v>150</v>
      </c>
    </row>
  </sheetData>
  <phoneticPr fontId="16" type="noConversion"/>
  <pageMargins left="0.7" right="0.7" top="0.75" bottom="0.75" header="0.3" footer="0.3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>
  <dimension ref="A1:L53"/>
  <sheetViews>
    <sheetView workbookViewId="0">
      <selection activeCell="C13" sqref="C13"/>
    </sheetView>
  </sheetViews>
  <sheetFormatPr defaultColWidth="22" defaultRowHeight="15"/>
  <cols>
    <col min="1" max="1" width="37.28515625" bestFit="1" customWidth="1"/>
    <col min="2" max="4" width="22" style="58"/>
  </cols>
  <sheetData>
    <row r="1" spans="1:12">
      <c r="A1" s="1" t="s">
        <v>110</v>
      </c>
    </row>
    <row r="2" spans="1:12">
      <c r="A2" s="28" t="s">
        <v>0</v>
      </c>
      <c r="B2" s="59" t="s">
        <v>60</v>
      </c>
    </row>
    <row r="4" spans="1:12">
      <c r="A4" s="29" t="s">
        <v>1</v>
      </c>
      <c r="B4" s="60" t="s">
        <v>3</v>
      </c>
      <c r="H4" s="28" t="s">
        <v>10</v>
      </c>
      <c r="I4" s="30"/>
      <c r="J4" s="31"/>
    </row>
    <row r="5" spans="1:12">
      <c r="A5" s="32" t="s">
        <v>2</v>
      </c>
      <c r="B5" s="61" t="s">
        <v>4</v>
      </c>
      <c r="C5" s="61" t="s">
        <v>5</v>
      </c>
      <c r="D5" s="61" t="s">
        <v>6</v>
      </c>
      <c r="E5" s="237" t="s">
        <v>250</v>
      </c>
      <c r="H5" s="33" t="s">
        <v>4</v>
      </c>
      <c r="I5" s="33" t="s">
        <v>5</v>
      </c>
      <c r="J5" s="33" t="s">
        <v>6</v>
      </c>
      <c r="K5" s="10" t="s">
        <v>248</v>
      </c>
      <c r="L5" s="10" t="s">
        <v>249</v>
      </c>
    </row>
    <row r="6" spans="1:12">
      <c r="A6" s="32" t="s">
        <v>8</v>
      </c>
      <c r="B6" s="101">
        <v>824</v>
      </c>
      <c r="C6" s="101">
        <v>675</v>
      </c>
      <c r="D6" s="62">
        <f>B6-C6</f>
        <v>149</v>
      </c>
      <c r="E6" t="b">
        <f>IF(AND(D6&gt;J6-K6,D6&lt;J6+K6),TRUE, FALSE)</f>
        <v>0</v>
      </c>
      <c r="H6" s="39">
        <v>541</v>
      </c>
      <c r="I6" s="38">
        <v>483</v>
      </c>
      <c r="J6" s="44">
        <f>H6-I6</f>
        <v>58</v>
      </c>
      <c r="K6">
        <v>17.265789999999999</v>
      </c>
      <c r="L6">
        <v>58</v>
      </c>
    </row>
    <row r="7" spans="1:12">
      <c r="A7" s="32" t="s">
        <v>9</v>
      </c>
      <c r="B7" s="101">
        <v>7145</v>
      </c>
      <c r="C7" s="101">
        <v>6974</v>
      </c>
      <c r="D7" s="62">
        <f>B7-C7</f>
        <v>171</v>
      </c>
      <c r="E7" s="3"/>
      <c r="H7" s="47">
        <v>3711</v>
      </c>
      <c r="I7" s="40">
        <v>3380</v>
      </c>
      <c r="J7" s="41">
        <f>H7-I7</f>
        <v>331</v>
      </c>
    </row>
    <row r="8" spans="1:12">
      <c r="A8" s="55"/>
      <c r="B8" s="63"/>
    </row>
    <row r="9" spans="1:12">
      <c r="A9" s="34" t="s">
        <v>11</v>
      </c>
      <c r="B9" s="64"/>
    </row>
    <row r="10" spans="1:12">
      <c r="A10" s="36" t="s">
        <v>12</v>
      </c>
      <c r="B10" s="66" t="s">
        <v>61</v>
      </c>
    </row>
    <row r="11" spans="1:12">
      <c r="A11" s="36" t="s">
        <v>13</v>
      </c>
      <c r="B11" s="66">
        <v>94903</v>
      </c>
    </row>
    <row r="12" spans="1:12">
      <c r="A12" s="36" t="s">
        <v>14</v>
      </c>
      <c r="B12" s="66">
        <v>2</v>
      </c>
    </row>
    <row r="13" spans="1:12">
      <c r="A13" s="36" t="s">
        <v>140</v>
      </c>
      <c r="B13" s="66">
        <v>1785</v>
      </c>
    </row>
    <row r="14" spans="1:12">
      <c r="A14" s="36" t="s">
        <v>141</v>
      </c>
      <c r="B14" s="66">
        <v>14280</v>
      </c>
    </row>
    <row r="15" spans="1:12">
      <c r="A15" s="36" t="s">
        <v>15</v>
      </c>
      <c r="B15" s="66">
        <v>1</v>
      </c>
    </row>
    <row r="16" spans="1:12">
      <c r="A16" s="36" t="s">
        <v>142</v>
      </c>
      <c r="B16" s="66">
        <v>8</v>
      </c>
    </row>
    <row r="17" spans="1:8">
      <c r="A17" s="36" t="s">
        <v>16</v>
      </c>
      <c r="B17" s="66">
        <v>4</v>
      </c>
    </row>
    <row r="18" spans="1:8">
      <c r="A18" s="36" t="s">
        <v>17</v>
      </c>
      <c r="B18" s="66" t="s">
        <v>100</v>
      </c>
    </row>
    <row r="19" spans="1:8">
      <c r="A19" s="36" t="s">
        <v>18</v>
      </c>
      <c r="B19" s="66" t="s">
        <v>47</v>
      </c>
    </row>
    <row r="20" spans="1:8">
      <c r="A20" s="37" t="s">
        <v>19</v>
      </c>
      <c r="B20" s="67" t="s">
        <v>144</v>
      </c>
    </row>
    <row r="22" spans="1:8">
      <c r="A22" s="34" t="s">
        <v>24</v>
      </c>
      <c r="B22" s="68" t="s">
        <v>29</v>
      </c>
      <c r="C22" s="69" t="s">
        <v>30</v>
      </c>
    </row>
    <row r="23" spans="1:8">
      <c r="A23" s="200" t="s">
        <v>231</v>
      </c>
      <c r="B23" s="205">
        <v>80000</v>
      </c>
      <c r="C23" s="206">
        <v>78000</v>
      </c>
    </row>
    <row r="24" spans="1:8">
      <c r="A24" s="36" t="s">
        <v>25</v>
      </c>
      <c r="B24" s="72">
        <v>0.8</v>
      </c>
      <c r="C24" s="66">
        <v>0.96</v>
      </c>
    </row>
    <row r="25" spans="1:8">
      <c r="A25" s="202" t="s">
        <v>232</v>
      </c>
      <c r="B25" s="207">
        <v>36000</v>
      </c>
      <c r="C25" s="194" t="s">
        <v>31</v>
      </c>
    </row>
    <row r="26" spans="1:8">
      <c r="A26" s="36" t="s">
        <v>26</v>
      </c>
      <c r="B26" s="72">
        <v>9.6999999999999993</v>
      </c>
      <c r="C26" s="66" t="s">
        <v>31</v>
      </c>
    </row>
    <row r="27" spans="1:8">
      <c r="A27" s="36" t="s">
        <v>27</v>
      </c>
      <c r="B27" s="72" t="s">
        <v>46</v>
      </c>
      <c r="C27" s="66" t="s">
        <v>60</v>
      </c>
    </row>
    <row r="28" spans="1:8">
      <c r="A28" s="36" t="s">
        <v>172</v>
      </c>
      <c r="B28" s="58" t="s">
        <v>126</v>
      </c>
      <c r="C28" s="66" t="s">
        <v>62</v>
      </c>
      <c r="D28" s="260" t="s">
        <v>125</v>
      </c>
      <c r="E28" s="261"/>
      <c r="F28" s="261"/>
      <c r="G28" s="261"/>
      <c r="H28" s="261"/>
    </row>
    <row r="29" spans="1:8">
      <c r="A29" s="36" t="s">
        <v>28</v>
      </c>
      <c r="B29" s="58" t="s">
        <v>154</v>
      </c>
      <c r="C29" s="66" t="s">
        <v>31</v>
      </c>
      <c r="D29" s="218"/>
      <c r="E29" s="210"/>
      <c r="F29" s="210"/>
      <c r="G29" s="210"/>
      <c r="H29" s="210"/>
    </row>
    <row r="30" spans="1:8">
      <c r="A30" s="216" t="s">
        <v>233</v>
      </c>
      <c r="B30" s="217">
        <v>40000</v>
      </c>
      <c r="C30" s="195" t="s">
        <v>31</v>
      </c>
    </row>
    <row r="32" spans="1:8">
      <c r="A32" s="34" t="s">
        <v>32</v>
      </c>
      <c r="B32" s="68" t="s">
        <v>29</v>
      </c>
      <c r="C32" s="69" t="s">
        <v>30</v>
      </c>
    </row>
    <row r="33" spans="1:7">
      <c r="A33" s="36" t="s">
        <v>33</v>
      </c>
      <c r="B33" s="72">
        <v>2805</v>
      </c>
      <c r="C33" s="66" t="s">
        <v>63</v>
      </c>
    </row>
    <row r="34" spans="1:7">
      <c r="A34" s="36" t="s">
        <v>135</v>
      </c>
      <c r="B34" s="72">
        <v>0</v>
      </c>
      <c r="C34" s="66" t="s">
        <v>31</v>
      </c>
    </row>
    <row r="35" spans="1:7">
      <c r="A35" s="36" t="s">
        <v>136</v>
      </c>
      <c r="B35" s="72" t="s">
        <v>117</v>
      </c>
      <c r="C35" s="66" t="s">
        <v>31</v>
      </c>
    </row>
    <row r="36" spans="1:7">
      <c r="A36" s="36" t="s">
        <v>134</v>
      </c>
      <c r="B36" s="72" t="s">
        <v>118</v>
      </c>
      <c r="C36" s="66" t="s">
        <v>31</v>
      </c>
    </row>
    <row r="37" spans="1:7">
      <c r="A37" s="36" t="s">
        <v>139</v>
      </c>
      <c r="B37" s="72">
        <v>1785</v>
      </c>
      <c r="C37" s="66" t="s">
        <v>31</v>
      </c>
    </row>
    <row r="38" spans="1:7">
      <c r="A38" s="36" t="s">
        <v>138</v>
      </c>
      <c r="B38" s="72">
        <v>11</v>
      </c>
      <c r="C38" s="66">
        <v>38</v>
      </c>
    </row>
    <row r="39" spans="1:7">
      <c r="A39" s="36" t="s">
        <v>34</v>
      </c>
      <c r="B39" s="72" t="s">
        <v>36</v>
      </c>
      <c r="C39" s="66" t="s">
        <v>31</v>
      </c>
    </row>
    <row r="40" spans="1:7">
      <c r="A40" s="36" t="s">
        <v>137</v>
      </c>
      <c r="B40" s="72" t="s">
        <v>129</v>
      </c>
      <c r="C40" s="66" t="s">
        <v>31</v>
      </c>
    </row>
    <row r="41" spans="1:7">
      <c r="A41" s="37" t="s">
        <v>35</v>
      </c>
      <c r="B41" s="74" t="s">
        <v>119</v>
      </c>
      <c r="C41" s="67" t="s">
        <v>31</v>
      </c>
    </row>
    <row r="42" spans="1:7" ht="15.75" thickBot="1">
      <c r="A42" s="108"/>
      <c r="B42" s="72"/>
      <c r="C42" s="58" t="s">
        <v>167</v>
      </c>
    </row>
    <row r="43" spans="1:7">
      <c r="A43" s="109" t="s">
        <v>157</v>
      </c>
      <c r="B43" s="115" t="s">
        <v>158</v>
      </c>
      <c r="C43" s="115" t="s">
        <v>100</v>
      </c>
      <c r="D43" s="115" t="s">
        <v>105</v>
      </c>
      <c r="E43" s="115" t="s">
        <v>108</v>
      </c>
      <c r="F43" s="116" t="s">
        <v>101</v>
      </c>
    </row>
    <row r="44" spans="1:7">
      <c r="A44" s="110" t="s">
        <v>161</v>
      </c>
      <c r="B44" s="108">
        <f>SUM(C44:F44)</f>
        <v>1568</v>
      </c>
      <c r="C44" s="108">
        <v>392</v>
      </c>
      <c r="D44" s="108">
        <v>392</v>
      </c>
      <c r="E44" s="108">
        <v>392</v>
      </c>
      <c r="F44" s="111">
        <v>392</v>
      </c>
    </row>
    <row r="45" spans="1:7">
      <c r="A45" s="110" t="s">
        <v>162</v>
      </c>
      <c r="B45" s="108">
        <f>SUM(C45:F45)</f>
        <v>141</v>
      </c>
      <c r="C45" s="108">
        <v>42</v>
      </c>
      <c r="D45" s="108">
        <v>42</v>
      </c>
      <c r="E45" s="108">
        <v>39</v>
      </c>
      <c r="F45" s="111">
        <v>18</v>
      </c>
    </row>
    <row r="46" spans="1:7" ht="15.75" thickBot="1">
      <c r="A46" s="112" t="s">
        <v>163</v>
      </c>
      <c r="B46" s="113">
        <f>SUM(C46:F46)</f>
        <v>0</v>
      </c>
      <c r="C46" s="113">
        <v>0</v>
      </c>
      <c r="D46" s="113">
        <v>0</v>
      </c>
      <c r="E46" s="113">
        <v>0</v>
      </c>
      <c r="F46" s="114">
        <v>0</v>
      </c>
      <c r="G46" t="s">
        <v>166</v>
      </c>
    </row>
    <row r="48" spans="1:7">
      <c r="A48" s="34" t="s">
        <v>40</v>
      </c>
      <c r="B48" s="75"/>
      <c r="C48" s="64"/>
    </row>
    <row r="49" spans="1:3">
      <c r="A49" s="37" t="s">
        <v>31</v>
      </c>
      <c r="B49" s="74"/>
      <c r="C49" s="67"/>
    </row>
    <row r="51" spans="1:3">
      <c r="A51" s="1" t="s">
        <v>41</v>
      </c>
      <c r="B51" s="58" t="s">
        <v>64</v>
      </c>
    </row>
    <row r="52" spans="1:3">
      <c r="A52" s="1" t="s">
        <v>42</v>
      </c>
      <c r="B52" s="58" t="s">
        <v>65</v>
      </c>
    </row>
    <row r="53" spans="1:3">
      <c r="A53" s="1" t="s">
        <v>43</v>
      </c>
      <c r="B53" t="s">
        <v>116</v>
      </c>
    </row>
  </sheetData>
  <mergeCells count="1">
    <mergeCell ref="D28:H28"/>
  </mergeCells>
  <phoneticPr fontId="16" type="noConversion"/>
  <pageMargins left="0.7" right="0.7" top="0.75" bottom="0.75" header="0.3" footer="0.3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>
  <dimension ref="A1:L53"/>
  <sheetViews>
    <sheetView workbookViewId="0">
      <selection activeCell="C13" sqref="C13"/>
    </sheetView>
  </sheetViews>
  <sheetFormatPr defaultColWidth="22" defaultRowHeight="15"/>
  <cols>
    <col min="1" max="1" width="37.28515625" bestFit="1" customWidth="1"/>
    <col min="2" max="4" width="22" style="58"/>
  </cols>
  <sheetData>
    <row r="1" spans="1:12">
      <c r="A1" s="1" t="s">
        <v>110</v>
      </c>
    </row>
    <row r="2" spans="1:12">
      <c r="A2" s="28" t="s">
        <v>0</v>
      </c>
      <c r="B2" s="59" t="s">
        <v>20</v>
      </c>
    </row>
    <row r="4" spans="1:12">
      <c r="A4" s="29" t="s">
        <v>1</v>
      </c>
      <c r="B4" s="60" t="s">
        <v>3</v>
      </c>
      <c r="H4" s="28" t="s">
        <v>10</v>
      </c>
      <c r="I4" s="30"/>
      <c r="J4" s="31"/>
    </row>
    <row r="5" spans="1:12">
      <c r="A5" s="32" t="s">
        <v>2</v>
      </c>
      <c r="B5" s="61" t="s">
        <v>4</v>
      </c>
      <c r="C5" s="61" t="s">
        <v>5</v>
      </c>
      <c r="D5" s="61" t="s">
        <v>6</v>
      </c>
      <c r="E5" s="237" t="s">
        <v>250</v>
      </c>
      <c r="H5" s="33" t="s">
        <v>4</v>
      </c>
      <c r="I5" s="33" t="s">
        <v>5</v>
      </c>
      <c r="J5" s="33" t="s">
        <v>6</v>
      </c>
      <c r="K5" s="10" t="s">
        <v>248</v>
      </c>
      <c r="L5" s="10" t="s">
        <v>249</v>
      </c>
    </row>
    <row r="6" spans="1:12">
      <c r="A6" s="32" t="s">
        <v>8</v>
      </c>
      <c r="B6" s="101">
        <v>724</v>
      </c>
      <c r="C6" s="101">
        <v>553</v>
      </c>
      <c r="D6" s="62">
        <f>B6-C6</f>
        <v>171</v>
      </c>
      <c r="E6" t="b">
        <f>IF(AND(D6&gt;J6-K6,D6&lt;J6+K6),TRUE, FALSE)</f>
        <v>1</v>
      </c>
      <c r="H6" s="39">
        <v>1013</v>
      </c>
      <c r="I6" s="38">
        <v>852</v>
      </c>
      <c r="J6" s="44">
        <f>H6-I6</f>
        <v>161</v>
      </c>
      <c r="K6">
        <v>31.426739999999999</v>
      </c>
      <c r="L6">
        <v>63</v>
      </c>
    </row>
    <row r="7" spans="1:12">
      <c r="A7" s="32" t="s">
        <v>9</v>
      </c>
      <c r="B7" s="101">
        <v>7085</v>
      </c>
      <c r="C7" s="101">
        <v>7689</v>
      </c>
      <c r="D7" s="62">
        <f>B7-C7</f>
        <v>-604</v>
      </c>
      <c r="E7" s="3"/>
      <c r="H7" s="47">
        <v>9650</v>
      </c>
      <c r="I7" s="40">
        <v>8390</v>
      </c>
      <c r="J7" s="41">
        <f>H7-I7</f>
        <v>1260</v>
      </c>
    </row>
    <row r="8" spans="1:12">
      <c r="A8" s="55"/>
      <c r="B8" s="63"/>
    </row>
    <row r="9" spans="1:12">
      <c r="A9" s="34" t="s">
        <v>11</v>
      </c>
      <c r="B9" s="64"/>
    </row>
    <row r="10" spans="1:12">
      <c r="A10" s="36" t="s">
        <v>12</v>
      </c>
      <c r="B10" s="66" t="s">
        <v>66</v>
      </c>
    </row>
    <row r="11" spans="1:12">
      <c r="A11" s="36" t="s">
        <v>13</v>
      </c>
      <c r="B11" s="66">
        <v>95120</v>
      </c>
    </row>
    <row r="12" spans="1:12">
      <c r="A12" s="36" t="s">
        <v>14</v>
      </c>
      <c r="B12" s="66">
        <v>4</v>
      </c>
    </row>
    <row r="13" spans="1:12">
      <c r="A13" s="36" t="s">
        <v>140</v>
      </c>
      <c r="B13" s="66">
        <v>1797</v>
      </c>
      <c r="C13" s="131"/>
    </row>
    <row r="14" spans="1:12">
      <c r="A14" s="36" t="s">
        <v>141</v>
      </c>
      <c r="B14" s="66">
        <v>14376</v>
      </c>
    </row>
    <row r="15" spans="1:12">
      <c r="A15" s="36" t="s">
        <v>15</v>
      </c>
      <c r="B15" s="66">
        <v>1</v>
      </c>
    </row>
    <row r="16" spans="1:12">
      <c r="A16" s="36" t="s">
        <v>142</v>
      </c>
      <c r="B16" s="66">
        <v>8</v>
      </c>
    </row>
    <row r="17" spans="1:3">
      <c r="A17" s="36" t="s">
        <v>16</v>
      </c>
      <c r="B17" s="66">
        <v>3</v>
      </c>
    </row>
    <row r="18" spans="1:3">
      <c r="A18" s="36" t="s">
        <v>17</v>
      </c>
      <c r="B18" s="66" t="s">
        <v>131</v>
      </c>
    </row>
    <row r="19" spans="1:3">
      <c r="A19" s="36" t="s">
        <v>18</v>
      </c>
      <c r="B19" s="66" t="s">
        <v>106</v>
      </c>
    </row>
    <row r="20" spans="1:3">
      <c r="A20" s="37" t="s">
        <v>19</v>
      </c>
      <c r="B20" s="67" t="s">
        <v>106</v>
      </c>
    </row>
    <row r="22" spans="1:3">
      <c r="A22" s="34" t="s">
        <v>24</v>
      </c>
      <c r="B22" s="68" t="s">
        <v>29</v>
      </c>
      <c r="C22" s="69" t="s">
        <v>30</v>
      </c>
    </row>
    <row r="23" spans="1:3">
      <c r="A23" s="200" t="s">
        <v>231</v>
      </c>
      <c r="B23" s="205">
        <v>90000</v>
      </c>
      <c r="C23" s="201" t="s">
        <v>31</v>
      </c>
    </row>
    <row r="24" spans="1:3">
      <c r="A24" s="36" t="s">
        <v>25</v>
      </c>
      <c r="B24" s="72">
        <v>0.9</v>
      </c>
      <c r="C24" s="66">
        <v>0.9</v>
      </c>
    </row>
    <row r="25" spans="1:3">
      <c r="A25" s="202" t="s">
        <v>232</v>
      </c>
      <c r="B25" s="207">
        <v>48000</v>
      </c>
      <c r="C25" s="194" t="s">
        <v>31</v>
      </c>
    </row>
    <row r="26" spans="1:3">
      <c r="A26" s="36" t="s">
        <v>26</v>
      </c>
      <c r="B26" s="72">
        <v>13</v>
      </c>
      <c r="C26" s="66">
        <v>13</v>
      </c>
    </row>
    <row r="27" spans="1:3">
      <c r="A27" s="36" t="s">
        <v>27</v>
      </c>
      <c r="B27" s="72" t="s">
        <v>46</v>
      </c>
      <c r="C27" s="66" t="s">
        <v>60</v>
      </c>
    </row>
    <row r="28" spans="1:3">
      <c r="A28" s="36" t="s">
        <v>172</v>
      </c>
      <c r="B28" s="72" t="s">
        <v>67</v>
      </c>
      <c r="C28" s="66" t="s">
        <v>68</v>
      </c>
    </row>
    <row r="29" spans="1:3">
      <c r="A29" s="36" t="s">
        <v>28</v>
      </c>
      <c r="B29" s="72" t="s">
        <v>154</v>
      </c>
      <c r="C29" s="66" t="s">
        <v>31</v>
      </c>
    </row>
    <row r="30" spans="1:3">
      <c r="A30" s="216" t="s">
        <v>233</v>
      </c>
      <c r="B30" s="217">
        <v>40000</v>
      </c>
      <c r="C30" s="195" t="s">
        <v>31</v>
      </c>
    </row>
    <row r="32" spans="1:3">
      <c r="A32" s="34" t="s">
        <v>32</v>
      </c>
      <c r="B32" s="68" t="s">
        <v>29</v>
      </c>
      <c r="C32" s="69" t="s">
        <v>30</v>
      </c>
    </row>
    <row r="33" spans="1:6">
      <c r="A33" s="36" t="s">
        <v>33</v>
      </c>
      <c r="B33" s="72">
        <v>4577</v>
      </c>
      <c r="C33" s="66" t="s">
        <v>69</v>
      </c>
    </row>
    <row r="34" spans="1:6">
      <c r="A34" s="36" t="s">
        <v>135</v>
      </c>
      <c r="B34" s="72">
        <v>0</v>
      </c>
      <c r="C34" s="66">
        <v>19</v>
      </c>
    </row>
    <row r="35" spans="1:6">
      <c r="A35" s="36" t="s">
        <v>136</v>
      </c>
      <c r="B35" s="72" t="s">
        <v>117</v>
      </c>
      <c r="C35" s="66" t="s">
        <v>31</v>
      </c>
    </row>
    <row r="36" spans="1:6">
      <c r="A36" s="36" t="s">
        <v>134</v>
      </c>
      <c r="B36" s="72" t="s">
        <v>118</v>
      </c>
      <c r="C36" s="66" t="s">
        <v>31</v>
      </c>
    </row>
    <row r="37" spans="1:6">
      <c r="A37" s="36" t="s">
        <v>139</v>
      </c>
      <c r="B37" s="72">
        <v>1797</v>
      </c>
      <c r="C37" s="66" t="s">
        <v>31</v>
      </c>
    </row>
    <row r="38" spans="1:6" ht="30">
      <c r="A38" s="36" t="s">
        <v>138</v>
      </c>
      <c r="B38" s="79" t="s">
        <v>132</v>
      </c>
      <c r="C38" s="66" t="s">
        <v>31</v>
      </c>
    </row>
    <row r="39" spans="1:6">
      <c r="A39" s="36" t="s">
        <v>34</v>
      </c>
      <c r="B39" s="72" t="s">
        <v>36</v>
      </c>
      <c r="C39" s="66" t="s">
        <v>31</v>
      </c>
    </row>
    <row r="40" spans="1:6">
      <c r="A40" s="36" t="s">
        <v>137</v>
      </c>
      <c r="B40" s="72" t="s">
        <v>99</v>
      </c>
      <c r="C40" s="66" t="s">
        <v>31</v>
      </c>
    </row>
    <row r="41" spans="1:6">
      <c r="A41" s="37" t="s">
        <v>35</v>
      </c>
      <c r="B41" s="74" t="s">
        <v>133</v>
      </c>
      <c r="C41" s="67" t="s">
        <v>31</v>
      </c>
    </row>
    <row r="42" spans="1:6" ht="15.75" thickBot="1">
      <c r="A42" s="108"/>
      <c r="B42" s="72"/>
      <c r="C42" s="58" t="s">
        <v>167</v>
      </c>
    </row>
    <row r="43" spans="1:6">
      <c r="A43" s="109" t="s">
        <v>157</v>
      </c>
      <c r="B43" s="115" t="s">
        <v>158</v>
      </c>
      <c r="C43" s="115" t="s">
        <v>159</v>
      </c>
      <c r="D43" s="115" t="s">
        <v>160</v>
      </c>
      <c r="E43" s="115" t="s">
        <v>22</v>
      </c>
      <c r="F43" s="116" t="s">
        <v>130</v>
      </c>
    </row>
    <row r="44" spans="1:6">
      <c r="A44" s="110" t="s">
        <v>161</v>
      </c>
      <c r="B44" s="108">
        <f>SUM(C44:F44)</f>
        <v>1680</v>
      </c>
      <c r="C44" s="108">
        <v>400.8</v>
      </c>
      <c r="D44" s="108">
        <v>439.2</v>
      </c>
      <c r="E44" s="108">
        <v>400.8</v>
      </c>
      <c r="F44" s="111">
        <v>439.2</v>
      </c>
    </row>
    <row r="45" spans="1:6">
      <c r="A45" s="110" t="s">
        <v>162</v>
      </c>
      <c r="B45" s="108">
        <f>SUM(C45:F45)</f>
        <v>330.2</v>
      </c>
      <c r="C45" s="108">
        <v>50</v>
      </c>
      <c r="D45" s="108">
        <v>26</v>
      </c>
      <c r="E45" s="108">
        <v>180.9</v>
      </c>
      <c r="F45" s="111">
        <v>73.3</v>
      </c>
    </row>
    <row r="46" spans="1:6" ht="15.75" thickBot="1">
      <c r="A46" s="112" t="s">
        <v>163</v>
      </c>
      <c r="B46" s="113">
        <f>SUM(C46:F46)</f>
        <v>33.299999999999997</v>
      </c>
      <c r="C46" s="113">
        <v>33.299999999999997</v>
      </c>
      <c r="D46" s="113">
        <v>0</v>
      </c>
      <c r="E46" s="113">
        <v>0</v>
      </c>
      <c r="F46" s="114">
        <v>0</v>
      </c>
    </row>
    <row r="48" spans="1:6">
      <c r="A48" s="34" t="s">
        <v>40</v>
      </c>
      <c r="B48" s="75"/>
      <c r="C48" s="64"/>
    </row>
    <row r="49" spans="1:3">
      <c r="A49" s="37" t="s">
        <v>31</v>
      </c>
      <c r="B49" s="74"/>
      <c r="C49" s="67"/>
    </row>
    <row r="51" spans="1:3">
      <c r="A51" s="1" t="s">
        <v>41</v>
      </c>
      <c r="B51" s="77">
        <v>40929</v>
      </c>
    </row>
    <row r="52" spans="1:3">
      <c r="A52" s="1" t="s">
        <v>42</v>
      </c>
      <c r="B52" s="77">
        <v>40984</v>
      </c>
    </row>
    <row r="53" spans="1:3">
      <c r="A53" s="1" t="s">
        <v>43</v>
      </c>
      <c r="B53" t="s">
        <v>114</v>
      </c>
    </row>
  </sheetData>
  <phoneticPr fontId="16" type="noConversion"/>
  <pageMargins left="0.7" right="0.7" top="0.75" bottom="0.75" header="0.3" footer="0.3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>
  <dimension ref="A1:L53"/>
  <sheetViews>
    <sheetView topLeftCell="A3" workbookViewId="0">
      <selection activeCell="C13" sqref="C13"/>
    </sheetView>
  </sheetViews>
  <sheetFormatPr defaultColWidth="22" defaultRowHeight="15"/>
  <cols>
    <col min="1" max="1" width="37.28515625" bestFit="1" customWidth="1"/>
    <col min="2" max="2" width="22" style="58"/>
    <col min="3" max="3" width="26.7109375" style="58" bestFit="1" customWidth="1"/>
    <col min="4" max="4" width="22" style="58"/>
  </cols>
  <sheetData>
    <row r="1" spans="1:12">
      <c r="A1" s="1" t="s">
        <v>110</v>
      </c>
    </row>
    <row r="2" spans="1:12">
      <c r="A2" s="28" t="s">
        <v>0</v>
      </c>
      <c r="B2" s="59" t="s">
        <v>70</v>
      </c>
    </row>
    <row r="4" spans="1:12">
      <c r="A4" s="29" t="s">
        <v>1</v>
      </c>
      <c r="B4" s="60" t="s">
        <v>3</v>
      </c>
      <c r="H4" s="28" t="s">
        <v>10</v>
      </c>
      <c r="I4" s="30"/>
      <c r="J4" s="31"/>
    </row>
    <row r="5" spans="1:12">
      <c r="A5" s="32" t="s">
        <v>2</v>
      </c>
      <c r="B5" s="61" t="s">
        <v>4</v>
      </c>
      <c r="C5" s="61" t="s">
        <v>5</v>
      </c>
      <c r="D5" s="61" t="s">
        <v>6</v>
      </c>
      <c r="E5" s="237" t="s">
        <v>250</v>
      </c>
      <c r="H5" s="33" t="s">
        <v>4</v>
      </c>
      <c r="I5" s="33" t="s">
        <v>5</v>
      </c>
      <c r="J5" s="33" t="s">
        <v>6</v>
      </c>
      <c r="K5" s="10" t="s">
        <v>248</v>
      </c>
      <c r="L5" s="10" t="s">
        <v>249</v>
      </c>
    </row>
    <row r="6" spans="1:12">
      <c r="A6" s="32" t="s">
        <v>8</v>
      </c>
      <c r="B6" s="101">
        <v>797</v>
      </c>
      <c r="C6" s="101">
        <v>581</v>
      </c>
      <c r="D6" s="62">
        <f>B6-C6</f>
        <v>216</v>
      </c>
      <c r="E6" t="b">
        <f>IF(AND(D6&gt;J6-K6,D6&lt;J6+K6),TRUE, FALSE)</f>
        <v>0</v>
      </c>
      <c r="H6" s="39">
        <v>702</v>
      </c>
      <c r="I6" s="38">
        <v>457</v>
      </c>
      <c r="J6" s="44">
        <f>H6-I6</f>
        <v>245</v>
      </c>
      <c r="K6">
        <v>16.579750000000001</v>
      </c>
      <c r="L6">
        <v>60</v>
      </c>
    </row>
    <row r="7" spans="1:12">
      <c r="A7" s="32" t="s">
        <v>9</v>
      </c>
      <c r="B7" s="101">
        <v>9502</v>
      </c>
      <c r="C7" s="101">
        <v>7746</v>
      </c>
      <c r="D7" s="62">
        <f>B7-C7</f>
        <v>1756</v>
      </c>
      <c r="H7" s="47">
        <v>16744</v>
      </c>
      <c r="I7" s="40">
        <v>13854</v>
      </c>
      <c r="J7" s="41">
        <f>H7-I7</f>
        <v>2890</v>
      </c>
    </row>
    <row r="8" spans="1:12">
      <c r="A8" s="55"/>
      <c r="B8" s="63"/>
    </row>
    <row r="9" spans="1:12">
      <c r="A9" s="34" t="s">
        <v>11</v>
      </c>
      <c r="B9" s="64"/>
    </row>
    <row r="10" spans="1:12">
      <c r="A10" s="36" t="s">
        <v>12</v>
      </c>
      <c r="B10" s="66" t="s">
        <v>71</v>
      </c>
    </row>
    <row r="11" spans="1:12">
      <c r="A11" s="36" t="s">
        <v>13</v>
      </c>
      <c r="B11" s="66">
        <v>94597</v>
      </c>
    </row>
    <row r="12" spans="1:12">
      <c r="A12" s="36" t="s">
        <v>14</v>
      </c>
      <c r="B12" s="66">
        <v>12</v>
      </c>
    </row>
    <row r="13" spans="1:12">
      <c r="A13" s="36" t="s">
        <v>140</v>
      </c>
      <c r="B13" s="66">
        <v>1877</v>
      </c>
      <c r="C13" s="131"/>
    </row>
    <row r="14" spans="1:12">
      <c r="A14" s="36" t="s">
        <v>141</v>
      </c>
      <c r="B14" s="66">
        <v>15016</v>
      </c>
    </row>
    <row r="15" spans="1:12">
      <c r="A15" s="36" t="s">
        <v>15</v>
      </c>
      <c r="B15" s="66">
        <v>1</v>
      </c>
    </row>
    <row r="16" spans="1:12">
      <c r="A16" s="36" t="s">
        <v>142</v>
      </c>
      <c r="B16" s="66">
        <v>9</v>
      </c>
    </row>
    <row r="17" spans="1:4">
      <c r="A17" s="36" t="s">
        <v>16</v>
      </c>
      <c r="B17" s="66">
        <v>4</v>
      </c>
    </row>
    <row r="18" spans="1:4">
      <c r="A18" s="36" t="s">
        <v>17</v>
      </c>
      <c r="B18" s="66" t="s">
        <v>104</v>
      </c>
    </row>
    <row r="19" spans="1:4">
      <c r="A19" s="36" t="s">
        <v>18</v>
      </c>
      <c r="B19" s="66" t="s">
        <v>106</v>
      </c>
    </row>
    <row r="20" spans="1:4">
      <c r="A20" s="37" t="s">
        <v>19</v>
      </c>
      <c r="B20" s="67" t="s">
        <v>106</v>
      </c>
    </row>
    <row r="22" spans="1:4">
      <c r="A22" s="34" t="s">
        <v>24</v>
      </c>
      <c r="B22" s="68" t="s">
        <v>29</v>
      </c>
      <c r="C22" s="69" t="s">
        <v>30</v>
      </c>
    </row>
    <row r="23" spans="1:4">
      <c r="A23" s="200" t="s">
        <v>231</v>
      </c>
      <c r="B23" s="205">
        <v>80000</v>
      </c>
      <c r="C23" s="206" t="s">
        <v>31</v>
      </c>
    </row>
    <row r="24" spans="1:4">
      <c r="A24" s="36" t="s">
        <v>25</v>
      </c>
      <c r="B24" s="72">
        <v>0.8</v>
      </c>
      <c r="C24" s="66" t="s">
        <v>31</v>
      </c>
    </row>
    <row r="25" spans="1:4">
      <c r="A25" s="202" t="s">
        <v>232</v>
      </c>
      <c r="B25" s="207">
        <v>48000</v>
      </c>
      <c r="C25" s="194" t="s">
        <v>31</v>
      </c>
    </row>
    <row r="26" spans="1:4">
      <c r="A26" s="36" t="s">
        <v>26</v>
      </c>
      <c r="B26" s="72">
        <v>10</v>
      </c>
      <c r="C26" s="66" t="s">
        <v>31</v>
      </c>
    </row>
    <row r="27" spans="1:4">
      <c r="A27" s="36" t="s">
        <v>27</v>
      </c>
      <c r="B27" s="72" t="s">
        <v>46</v>
      </c>
      <c r="C27" s="66" t="s">
        <v>52</v>
      </c>
    </row>
    <row r="28" spans="1:4">
      <c r="A28" s="36" t="s">
        <v>172</v>
      </c>
      <c r="B28" s="207">
        <v>960</v>
      </c>
      <c r="C28" s="66" t="s">
        <v>72</v>
      </c>
    </row>
    <row r="29" spans="1:4">
      <c r="A29" s="36" t="s">
        <v>28</v>
      </c>
      <c r="B29" s="72" t="s">
        <v>154</v>
      </c>
      <c r="C29" s="194" t="s">
        <v>230</v>
      </c>
      <c r="D29" s="58" t="s">
        <v>227</v>
      </c>
    </row>
    <row r="30" spans="1:4">
      <c r="A30" s="216" t="s">
        <v>233</v>
      </c>
      <c r="B30" s="217">
        <v>35500</v>
      </c>
      <c r="C30" s="195">
        <v>100000</v>
      </c>
    </row>
    <row r="32" spans="1:4">
      <c r="A32" s="34" t="s">
        <v>32</v>
      </c>
      <c r="B32" s="68" t="s">
        <v>29</v>
      </c>
      <c r="C32" s="69" t="s">
        <v>30</v>
      </c>
    </row>
    <row r="33" spans="1:6">
      <c r="A33" s="36" t="s">
        <v>33</v>
      </c>
      <c r="B33" s="72">
        <v>4483</v>
      </c>
      <c r="C33" s="65">
        <v>3135</v>
      </c>
    </row>
    <row r="34" spans="1:6">
      <c r="A34" s="36" t="s">
        <v>135</v>
      </c>
      <c r="B34" s="72">
        <v>0</v>
      </c>
      <c r="C34" s="194">
        <v>0</v>
      </c>
    </row>
    <row r="35" spans="1:6">
      <c r="A35" s="36" t="s">
        <v>136</v>
      </c>
      <c r="B35" s="72" t="s">
        <v>31</v>
      </c>
      <c r="C35" s="66" t="s">
        <v>31</v>
      </c>
    </row>
    <row r="36" spans="1:6">
      <c r="A36" s="36" t="s">
        <v>134</v>
      </c>
      <c r="B36" s="72" t="s">
        <v>118</v>
      </c>
      <c r="C36" s="66" t="s">
        <v>31</v>
      </c>
    </row>
    <row r="37" spans="1:6">
      <c r="A37" s="36" t="s">
        <v>139</v>
      </c>
      <c r="B37" s="81">
        <v>1877</v>
      </c>
      <c r="C37" s="66" t="s">
        <v>31</v>
      </c>
    </row>
    <row r="38" spans="1:6">
      <c r="A38" s="36" t="s">
        <v>138</v>
      </c>
      <c r="B38" s="207">
        <v>4</v>
      </c>
      <c r="C38" s="66">
        <v>38</v>
      </c>
    </row>
    <row r="39" spans="1:6">
      <c r="A39" s="36" t="s">
        <v>34</v>
      </c>
      <c r="B39" s="72" t="s">
        <v>36</v>
      </c>
      <c r="C39" s="66" t="s">
        <v>31</v>
      </c>
    </row>
    <row r="40" spans="1:6">
      <c r="A40" s="36" t="s">
        <v>137</v>
      </c>
      <c r="B40" s="72" t="s">
        <v>99</v>
      </c>
      <c r="C40" s="66" t="s">
        <v>31</v>
      </c>
    </row>
    <row r="41" spans="1:6" ht="45">
      <c r="A41" s="37" t="s">
        <v>35</v>
      </c>
      <c r="B41" s="121" t="s">
        <v>156</v>
      </c>
      <c r="C41" s="85" t="s">
        <v>31</v>
      </c>
    </row>
    <row r="42" spans="1:6" ht="15.75" thickBot="1">
      <c r="A42" s="108"/>
      <c r="B42" s="107"/>
      <c r="C42"/>
      <c r="D42" s="58" t="s">
        <v>167</v>
      </c>
    </row>
    <row r="43" spans="1:6">
      <c r="A43" s="109" t="s">
        <v>157</v>
      </c>
      <c r="B43" s="115" t="s">
        <v>158</v>
      </c>
      <c r="C43" s="115" t="s">
        <v>159</v>
      </c>
      <c r="D43" s="115" t="s">
        <v>160</v>
      </c>
      <c r="E43" s="115" t="s">
        <v>22</v>
      </c>
      <c r="F43" s="116" t="s">
        <v>130</v>
      </c>
    </row>
    <row r="44" spans="1:6">
      <c r="A44" s="110" t="s">
        <v>161</v>
      </c>
      <c r="B44" s="108">
        <f>SUM(C44:F44)</f>
        <v>1409</v>
      </c>
      <c r="C44" s="108">
        <v>307</v>
      </c>
      <c r="D44" s="108">
        <v>392</v>
      </c>
      <c r="E44" s="108">
        <v>292</v>
      </c>
      <c r="F44" s="111">
        <v>418</v>
      </c>
    </row>
    <row r="45" spans="1:6">
      <c r="A45" s="110" t="s">
        <v>162</v>
      </c>
      <c r="B45" s="108">
        <f>SUM(C45:F45)</f>
        <v>275.5</v>
      </c>
      <c r="C45" s="108">
        <v>18</v>
      </c>
      <c r="D45" s="108">
        <v>94</v>
      </c>
      <c r="E45" s="108">
        <v>9</v>
      </c>
      <c r="F45" s="111">
        <v>154.5</v>
      </c>
    </row>
    <row r="46" spans="1:6" ht="15.75" thickBot="1">
      <c r="A46" s="112" t="s">
        <v>163</v>
      </c>
      <c r="B46" s="113">
        <f>SUM(C46:F46)</f>
        <v>53</v>
      </c>
      <c r="C46" s="113">
        <v>0</v>
      </c>
      <c r="D46" s="113">
        <v>53</v>
      </c>
      <c r="E46" s="113">
        <v>0</v>
      </c>
      <c r="F46" s="114">
        <v>0</v>
      </c>
    </row>
    <row r="48" spans="1:6">
      <c r="A48" s="34" t="s">
        <v>40</v>
      </c>
      <c r="B48" s="75"/>
      <c r="C48" s="64"/>
    </row>
    <row r="49" spans="1:3">
      <c r="A49" s="37" t="s">
        <v>31</v>
      </c>
      <c r="B49" s="74"/>
      <c r="C49" s="67"/>
    </row>
    <row r="51" spans="1:3">
      <c r="A51" s="1" t="s">
        <v>41</v>
      </c>
      <c r="B51" s="58" t="s">
        <v>44</v>
      </c>
    </row>
    <row r="52" spans="1:3">
      <c r="A52" s="1" t="s">
        <v>42</v>
      </c>
      <c r="B52" s="77">
        <v>40830</v>
      </c>
    </row>
    <row r="53" spans="1:3">
      <c r="A53" s="1" t="s">
        <v>43</v>
      </c>
      <c r="B53" t="s">
        <v>151</v>
      </c>
    </row>
  </sheetData>
  <phoneticPr fontId="16" type="noConversion"/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Site 1</vt:lpstr>
      <vt:lpstr>Site 2</vt:lpstr>
      <vt:lpstr>Site 3</vt:lpstr>
      <vt:lpstr>Site 4</vt:lpstr>
      <vt:lpstr>Site 5</vt:lpstr>
      <vt:lpstr>Site 6</vt:lpstr>
      <vt:lpstr>Site 8</vt:lpstr>
      <vt:lpstr>Site 9</vt:lpstr>
      <vt:lpstr>Site 11b</vt:lpstr>
      <vt:lpstr>Site 12b</vt:lpstr>
      <vt:lpstr>Site 14</vt:lpstr>
      <vt:lpstr>Site 16</vt:lpstr>
      <vt:lpstr>Site 17</vt:lpstr>
      <vt:lpstr>Site 18b</vt:lpstr>
      <vt:lpstr>Site 19b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Fleming, Dan</dc:creator>
  <cp:lastModifiedBy>Gamaliel</cp:lastModifiedBy>
  <dcterms:created xsi:type="dcterms:W3CDTF">2014-05-30T11:31:25Z</dcterms:created>
  <dcterms:modified xsi:type="dcterms:W3CDTF">2014-08-17T19:03:13Z</dcterms:modified>
</cp:coreProperties>
</file>