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Course Materials\Assignment\"/>
    </mc:Choice>
  </mc:AlternateContent>
  <xr:revisionPtr revIDLastSave="0" documentId="13_ncr:1_{A79FE7DD-19E8-4991-BCBD-FFF389BAFF58}" xr6:coauthVersionLast="47" xr6:coauthVersionMax="47" xr10:uidLastSave="{00000000-0000-0000-0000-000000000000}"/>
  <bookViews>
    <workbookView xWindow="-120" yWindow="-120" windowWidth="20730" windowHeight="11040" firstSheet="2" activeTab="12" xr2:uid="{2C95B231-AB03-4D38-BEB7-ADFCA1CA6AC3}"/>
  </bookViews>
  <sheets>
    <sheet name="Aggregates 1" sheetId="2" r:id="rId1"/>
    <sheet name="Aggregates 2" sheetId="3" r:id="rId2"/>
    <sheet name="Aggregates 3" sheetId="4" r:id="rId3"/>
    <sheet name="Min Max" sheetId="5" r:id="rId4"/>
    <sheet name="Min Max IF" sheetId="6" r:id="rId5"/>
    <sheet name="IF Test" sheetId="7" r:id="rId6"/>
    <sheet name="SUM Test" sheetId="8" r:id="rId7"/>
    <sheet name="SUMIF Test 1" sheetId="9" r:id="rId8"/>
    <sheet name="SUMIFS Test 2" sheetId="10" r:id="rId9"/>
    <sheet name="Count Test" sheetId="11" r:id="rId10"/>
    <sheet name="COUNT IF Test 1" sheetId="12" r:id="rId11"/>
    <sheet name="COUNT IF Test 2" sheetId="13" r:id="rId12"/>
    <sheet name="COUNTIF Test 3" sheetId="14" r:id="rId13"/>
  </sheets>
  <definedNames>
    <definedName name="_0_19">'SUM Test'!$D$148:$D$305</definedName>
    <definedName name="_25_49">'SUM Test'!$E$148:$E$305</definedName>
    <definedName name="_50_75">'SUM Test'!$F$148:$F$305</definedName>
    <definedName name="A">'IF Test'!$A$52</definedName>
    <definedName name="Area__Square_KM">'SUMIFS Test 2'!$E$8:$E$37</definedName>
    <definedName name="Area_Sq_KM" localSheetId="11">'COUNT IF Test 2'!$E$8:$E$37</definedName>
    <definedName name="Continent">'SUMIFS Test 2'!$B$8:$B$37</definedName>
    <definedName name="Continent_countif" localSheetId="11">'COUNT IF Test 2'!$B$8:$B$37</definedName>
    <definedName name="Costs">'SUM Test'!$B$29:$B$118</definedName>
    <definedName name="Country">'SUMIFS Test 2'!$A$8:$A$37</definedName>
    <definedName name="Country_countif" localSheetId="11">'COUNT IF Test 2'!$A$8:$A$37</definedName>
    <definedName name="ctable">#REF!</definedName>
    <definedName name="Currency">'SUMIFS Test 2'!$F$8:$F$37</definedName>
    <definedName name="Currency_countif" localSheetId="11">'COUNT IF Test 2'!$F$8:$F$37</definedName>
    <definedName name="Date">'Aggregates 2'!$A$10:$A$191</definedName>
    <definedName name="EUR">'Aggregates 2'!$D$10:$D$191</definedName>
    <definedName name="GBP">'Aggregates 2'!$C$10:$C$191</definedName>
    <definedName name="GDP__Billions">'SUMIFS Test 2'!$G$8:$G$37</definedName>
    <definedName name="GDP__Billions_countif" localSheetId="11">'COUNT IF Test 2'!$G$8:$G$37</definedName>
    <definedName name="Official_Primary_Language">'SUMIFS Test 2'!$C$8:$C$37</definedName>
    <definedName name="Official_Primary_Language_countif" localSheetId="11">'COUNT IF Test 2'!$C$8:$C$37</definedName>
    <definedName name="Population">'SUMIFS Test 2'!$D$8:$D$37</definedName>
    <definedName name="Population_countif" localSheetId="11">'COUNT IF Test 2'!$D$8:$D$37</definedName>
    <definedName name="Sales_Rep">'COUNTIF Test 3'!$C$2:$C$44</definedName>
    <definedName name="USD">'Aggregates 2'!$B$10:$B$191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4" l="1"/>
  <c r="D5" i="13"/>
  <c r="D4" i="13"/>
  <c r="G14" i="12"/>
  <c r="G13" i="12"/>
  <c r="G9" i="12"/>
  <c r="G8" i="12"/>
  <c r="G7" i="12"/>
  <c r="G12" i="12"/>
  <c r="G6" i="12"/>
  <c r="C81" i="11"/>
  <c r="C78" i="11"/>
  <c r="C75" i="11"/>
  <c r="C72" i="11"/>
  <c r="B50" i="11"/>
  <c r="B44" i="11"/>
  <c r="B18" i="11"/>
  <c r="B15" i="11"/>
  <c r="D5" i="10"/>
  <c r="D4" i="10"/>
  <c r="H21" i="9"/>
  <c r="H20" i="9"/>
  <c r="H18" i="9"/>
  <c r="H16" i="9"/>
  <c r="H15" i="9"/>
  <c r="C143" i="8"/>
  <c r="C142" i="8"/>
  <c r="C139" i="8"/>
  <c r="C136" i="8"/>
  <c r="C133" i="8"/>
  <c r="C130" i="8"/>
  <c r="C127" i="8"/>
  <c r="B119" i="8"/>
  <c r="B18" i="8"/>
  <c r="C79" i="7"/>
  <c r="C80" i="7"/>
  <c r="C81" i="7"/>
  <c r="C78" i="7"/>
  <c r="D60" i="7"/>
  <c r="D61" i="7"/>
  <c r="D62" i="7"/>
  <c r="D63" i="7"/>
  <c r="D64" i="7"/>
  <c r="D65" i="7"/>
  <c r="D59" i="7"/>
  <c r="E40" i="7" l="1"/>
  <c r="E41" i="7"/>
  <c r="E42" i="7"/>
  <c r="E43" i="7"/>
  <c r="E44" i="7"/>
  <c r="E39" i="7"/>
  <c r="F9" i="6"/>
  <c r="F10" i="6"/>
  <c r="F11" i="6"/>
  <c r="F8" i="6"/>
  <c r="D40" i="7"/>
  <c r="D41" i="7"/>
  <c r="D42" i="7"/>
  <c r="D43" i="7"/>
  <c r="D44" i="7"/>
  <c r="D39" i="7"/>
  <c r="D22" i="7"/>
  <c r="D23" i="7"/>
  <c r="D24" i="7"/>
  <c r="D21" i="7"/>
  <c r="C8" i="7"/>
  <c r="C9" i="7"/>
  <c r="C10" i="7"/>
  <c r="C7" i="7"/>
  <c r="B29" i="6"/>
  <c r="C14" i="5"/>
  <c r="C13" i="5"/>
  <c r="C12" i="5"/>
  <c r="B24" i="4"/>
  <c r="B23" i="4"/>
  <c r="B18" i="4"/>
  <c r="B17" i="4"/>
  <c r="B16" i="4"/>
  <c r="D32" i="2"/>
  <c r="D30" i="2"/>
  <c r="D28" i="2"/>
  <c r="D26" i="2"/>
  <c r="B7" i="3"/>
  <c r="B6" i="3"/>
  <c r="B5" i="3"/>
  <c r="D20" i="2"/>
  <c r="D18" i="2"/>
  <c r="D16" i="2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Ewuraba Arthur-Mensah</author>
  </authors>
  <commentList>
    <comment ref="G18" authorId="0" shapeId="0" xr:uid="{91D445FC-76C5-41D4-8A09-1A5E3949B804}">
      <text>
        <r>
          <rPr>
            <b/>
            <sz val="9"/>
            <color indexed="81"/>
            <rFont val="Tahoma"/>
            <charset val="1"/>
          </rPr>
          <t>Ewuraba Arthur-Mensah:</t>
        </r>
        <r>
          <rPr>
            <sz val="9"/>
            <color indexed="81"/>
            <rFont val="Tahoma"/>
            <charset val="1"/>
          </rPr>
          <t xml:space="preserve">
Criteria</t>
        </r>
      </text>
    </comment>
    <comment ref="G21" authorId="0" shapeId="0" xr:uid="{64A1EFF7-BBFC-4535-BAE4-2090FCE376F6}">
      <text>
        <r>
          <rPr>
            <b/>
            <sz val="9"/>
            <color indexed="81"/>
            <rFont val="Tahoma"/>
            <charset val="1"/>
          </rPr>
          <t>Ewuraba Arthur-Mensah:</t>
        </r>
        <r>
          <rPr>
            <sz val="9"/>
            <color indexed="81"/>
            <rFont val="Tahoma"/>
            <charset val="1"/>
          </rPr>
          <t xml:space="preserve">
Criteria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Ewuraba Arthur-Mensah</author>
  </authors>
  <commentList>
    <comment ref="G5" authorId="0" shapeId="0" xr:uid="{C06233F3-AA6C-4B19-99C0-25FDA003165F}">
      <text>
        <r>
          <rPr>
            <b/>
            <sz val="9"/>
            <color indexed="81"/>
            <rFont val="Tahoma"/>
            <charset val="1"/>
          </rPr>
          <t>Ewuraba Arthur-Mensah:</t>
        </r>
        <r>
          <rPr>
            <sz val="9"/>
            <color indexed="81"/>
            <rFont val="Tahoma"/>
            <charset val="1"/>
          </rPr>
          <t xml:space="preserve">
Criteria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Ewuraba Arthur-Mensah</author>
  </authors>
  <commentList>
    <comment ref="F15" authorId="0" shapeId="0" xr:uid="{7EED6201-B008-4F70-BDC5-2F5AE6D9E67D}">
      <text>
        <r>
          <rPr>
            <b/>
            <sz val="9"/>
            <color indexed="81"/>
            <rFont val="Tahoma"/>
            <charset val="1"/>
          </rPr>
          <t>Ewuraba Arthur-Mensah:</t>
        </r>
        <r>
          <rPr>
            <sz val="9"/>
            <color indexed="81"/>
            <rFont val="Tahoma"/>
            <charset val="1"/>
          </rPr>
          <t xml:space="preserve">
Criteria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Ewuraba Arthur-Mensah</author>
  </authors>
  <commentList>
    <comment ref="F5" authorId="0" shapeId="0" xr:uid="{FBC435A9-90D4-488D-8E10-763C96AA15A6}">
      <text>
        <r>
          <rPr>
            <b/>
            <sz val="9"/>
            <color indexed="81"/>
            <rFont val="Tahoma"/>
            <charset val="1"/>
          </rPr>
          <t>Ewuraba Arthur-Mensah:</t>
        </r>
        <r>
          <rPr>
            <sz val="9"/>
            <color indexed="81"/>
            <rFont val="Tahoma"/>
            <charset val="1"/>
          </rPr>
          <t xml:space="preserve">
Criteria</t>
        </r>
      </text>
    </comment>
    <comment ref="G5" authorId="0" shapeId="0" xr:uid="{49F6F364-B2D9-4584-AC89-F86E069F6F8B}">
      <text>
        <r>
          <rPr>
            <b/>
            <sz val="9"/>
            <color indexed="81"/>
            <rFont val="Tahoma"/>
            <charset val="1"/>
          </rPr>
          <t>Ewuraba Arthur-Mensah:</t>
        </r>
        <r>
          <rPr>
            <sz val="9"/>
            <color indexed="81"/>
            <rFont val="Tahoma"/>
            <charset val="1"/>
          </rPr>
          <t xml:space="preserve">
Criteria</t>
        </r>
      </text>
    </comment>
  </commentList>
</comments>
</file>

<file path=xl/sharedStrings.xml><?xml version="1.0" encoding="utf-8"?>
<sst xmlns="http://schemas.openxmlformats.org/spreadsheetml/2006/main" count="1051" uniqueCount="553">
  <si>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</si>
  <si>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</si>
  <si>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</si>
  <si>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</si>
  <si>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</si>
  <si>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</si>
  <si>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</si>
  <si>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</si>
  <si>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</si>
  <si>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</si>
  <si>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</si>
  <si>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</si>
  <si>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</si>
  <si>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</si>
  <si>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</si>
  <si>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</si>
  <si>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</si>
  <si>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</si>
  <si>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</si>
  <si>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</si>
  <si>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Use only SUM function for the following excercises</t>
  </si>
  <si>
    <t>Total Weight of "Light Weight" category</t>
  </si>
  <si>
    <t>Total Weight of "Medium Weight" category</t>
  </si>
  <si>
    <t>Total Weight of "Heavey Weight" category</t>
  </si>
  <si>
    <t xml:space="preserve">Total for all categories </t>
  </si>
  <si>
    <t>The following Table contains the exchange rate of different currencies to Davidcoin, a new cryptocurrency coin.</t>
  </si>
  <si>
    <t>Calculate using the data between January 1st, 2020 and June 30, 2020</t>
  </si>
  <si>
    <t>What is the average exchange rate of the US dollar?</t>
  </si>
  <si>
    <t>What is the average exchange rate of GBP?</t>
  </si>
  <si>
    <t>What is the average exchange rate of the Euro?</t>
  </si>
  <si>
    <t>Date</t>
  </si>
  <si>
    <t>USD</t>
  </si>
  <si>
    <t>GBP</t>
  </si>
  <si>
    <t>EUR</t>
  </si>
  <si>
    <t>The Table below contains percipitation measurments as measured in Accra Central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</si>
  <si>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</si>
  <si>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</si>
  <si>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</si>
  <si>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</si>
  <si>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</si>
  <si>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</si>
  <si>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</si>
  <si>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</si>
  <si>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</si>
  <si>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</si>
  <si>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</si>
  <si>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</si>
  <si>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</si>
  <si>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</si>
  <si>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</si>
  <si>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</si>
  <si>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</si>
  <si>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</si>
  <si>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</si>
  <si>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</si>
  <si>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</si>
  <si>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</si>
  <si>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</si>
  <si>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</si>
  <si>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</si>
  <si>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</si>
  <si>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</si>
  <si>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</si>
  <si>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</si>
  <si>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</si>
  <si>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</si>
  <si>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</si>
  <si>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</si>
  <si>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</si>
  <si>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</si>
  <si>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</si>
  <si>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</si>
  <si>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</si>
  <si>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</si>
  <si>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</si>
  <si>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</si>
  <si>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</si>
  <si>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</si>
  <si>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</si>
  <si>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</si>
  <si>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</si>
  <si>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</si>
  <si>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</si>
  <si>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</si>
  <si>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</si>
  <si>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</si>
  <si>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</si>
  <si>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</si>
  <si>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</si>
  <si>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</si>
  <si>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</si>
  <si>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</si>
  <si>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</si>
  <si>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</si>
  <si>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</si>
  <si>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</si>
  <si>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</si>
  <si>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</si>
  <si>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</si>
  <si>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</si>
  <si>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</si>
  <si>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</si>
  <si>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</si>
  <si>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</si>
  <si>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</si>
  <si>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</si>
  <si>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</si>
  <si>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</si>
  <si>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</si>
  <si>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</si>
  <si>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</si>
  <si>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</si>
  <si>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</si>
  <si>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</si>
  <si>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</si>
  <si>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</si>
  <si>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</si>
  <si>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</si>
  <si>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</si>
  <si>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</si>
  <si>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</si>
  <si>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</si>
  <si>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</si>
  <si>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</si>
  <si>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</si>
  <si>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</si>
  <si>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</si>
  <si>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</si>
  <si>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</si>
  <si>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</si>
  <si>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</si>
  <si>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</si>
  <si>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</si>
  <si>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</si>
  <si>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</si>
  <si>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</si>
  <si>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</si>
  <si>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</si>
  <si>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</si>
  <si>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</si>
  <si>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</si>
  <si>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</si>
  <si>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</si>
  <si>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</si>
  <si>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</si>
  <si>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</si>
  <si>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</si>
  <si>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</si>
  <si>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</si>
  <si>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</si>
  <si>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</si>
  <si>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</si>
  <si>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</si>
  <si>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</si>
  <si>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</si>
  <si>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</si>
  <si>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</si>
  <si>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</si>
  <si>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</si>
  <si>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</si>
  <si>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</si>
  <si>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</si>
  <si>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</si>
  <si>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</si>
  <si>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</si>
  <si>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</si>
  <si>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</si>
  <si>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</si>
  <si>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r>
      <t xml:space="preserve">What is the total number of residents in region 3 </t>
    </r>
    <r>
      <rPr>
        <b/>
        <sz val="11"/>
        <color rgb="FF0E101A"/>
        <rFont val="Calibri"/>
        <family val="2"/>
        <scheme val="minor"/>
      </rPr>
      <t>(</t>
    </r>
    <r>
      <rPr>
        <b/>
        <sz val="11"/>
        <color rgb="FF00B050"/>
        <rFont val="Calibri"/>
        <family val="2"/>
        <scheme val="minor"/>
      </rPr>
      <t>green</t>
    </r>
    <r>
      <rPr>
        <b/>
        <sz val="11"/>
        <color rgb="FF0E101A"/>
        <rFont val="Calibri"/>
        <family val="2"/>
        <scheme val="minor"/>
      </rPr>
      <t>)</t>
    </r>
    <r>
      <rPr>
        <sz val="11"/>
        <color rgb="FF0E101A"/>
        <rFont val="Calibri"/>
        <family val="2"/>
        <scheme val="minor"/>
      </rPr>
      <t xml:space="preserve"> for all group ages?</t>
    </r>
  </si>
  <si>
    <t>What is the total number of residents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</si>
  <si>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</si>
  <si>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</si>
  <si>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</si>
  <si>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</si>
  <si>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</si>
  <si>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</si>
  <si>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</si>
  <si>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</si>
  <si>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</si>
  <si>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</si>
  <si>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</si>
  <si>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</si>
  <si>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</si>
  <si>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</si>
  <si>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</si>
  <si>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</si>
  <si>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</si>
  <si>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</si>
  <si>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</si>
  <si>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</si>
  <si>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</si>
  <si>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</si>
  <si>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</si>
  <si>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</si>
  <si>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</si>
  <si>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</si>
  <si>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</si>
  <si>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</si>
  <si>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</si>
  <si>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</si>
  <si>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</si>
  <si>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</si>
  <si>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</si>
  <si>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</si>
  <si>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</si>
  <si>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</si>
  <si>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</si>
  <si>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</si>
  <si>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</si>
  <si>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</si>
  <si>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</si>
  <si>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</si>
  <si>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</si>
  <si>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</si>
  <si>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</si>
  <si>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</si>
  <si>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</si>
  <si>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</si>
  <si>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</si>
  <si>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</si>
  <si>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</si>
  <si>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</si>
  <si>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</si>
  <si>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</si>
  <si>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</si>
  <si>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</si>
  <si>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</si>
  <si>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</si>
  <si>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</si>
  <si>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</si>
  <si>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</si>
  <si>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</si>
  <si>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</si>
  <si>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</si>
  <si>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</si>
  <si>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</si>
  <si>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</si>
  <si>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</si>
  <si>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</si>
  <si>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</si>
  <si>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</si>
  <si>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</si>
  <si>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</si>
  <si>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</si>
  <si>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</si>
  <si>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</si>
  <si>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</si>
  <si>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</si>
  <si>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</si>
  <si>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</si>
  <si>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</si>
  <si>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</si>
  <si>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</si>
  <si>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</si>
  <si>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</si>
  <si>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</si>
  <si>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</si>
  <si>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</si>
  <si>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</si>
  <si>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</si>
  <si>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</si>
  <si>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</si>
  <si>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</si>
  <si>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</si>
  <si>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</si>
  <si>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</si>
  <si>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</si>
  <si>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</si>
  <si>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</si>
  <si>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</si>
  <si>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</si>
  <si>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</si>
  <si>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</si>
  <si>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</si>
  <si>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</si>
  <si>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</si>
  <si>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</si>
  <si>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</si>
  <si>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</si>
  <si>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</si>
  <si>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</si>
  <si>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</si>
  <si>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</si>
  <si>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</si>
  <si>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</si>
  <si>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</si>
  <si>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</si>
  <si>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</si>
  <si>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</si>
  <si>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</si>
  <si>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</si>
  <si>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</si>
  <si>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</si>
  <si>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</si>
  <si>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</si>
  <si>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</si>
  <si>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</si>
  <si>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</si>
  <si>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</si>
  <si>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</si>
  <si>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</si>
  <si>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</si>
  <si>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</si>
  <si>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</si>
  <si>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</si>
  <si>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</si>
  <si>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</si>
  <si>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</si>
  <si>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</si>
  <si>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</si>
  <si>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</si>
  <si>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</si>
  <si>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</si>
  <si>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</si>
  <si>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</si>
  <si>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</si>
  <si>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</si>
  <si>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</si>
  <si>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</si>
  <si>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</si>
  <si>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</si>
  <si>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</si>
  <si>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</si>
  <si>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</si>
  <si>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</si>
  <si>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</si>
  <si>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</si>
  <si>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</si>
  <si>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</si>
  <si>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</si>
  <si>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</si>
  <si>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</si>
  <si>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</si>
  <si>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</si>
  <si>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</si>
  <si>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</si>
  <si>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</si>
  <si>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</si>
  <si>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</si>
  <si>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</si>
  <si>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</si>
  <si>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</si>
  <si>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</si>
  <si>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</si>
  <si>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</si>
  <si>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</si>
  <si>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Below is the list of top 30 countries in the world by Population.</t>
  </si>
  <si>
    <t>Answer the following questions:</t>
  </si>
  <si>
    <t>What is the total population of people living in Europe and using EUR as their currency?</t>
  </si>
  <si>
    <t>What is the total population of people living in Asia in countries that have a GDP (Billions) &gt; 1,000?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</si>
  <si>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</si>
  <si>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</si>
  <si>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</si>
  <si>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</si>
  <si>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</si>
  <si>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</si>
  <si>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</si>
  <si>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</si>
  <si>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</si>
  <si>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</si>
  <si>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</si>
  <si>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</si>
  <si>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</si>
  <si>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</si>
  <si>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</si>
  <si>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</si>
  <si>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</si>
  <si>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</si>
  <si>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</si>
  <si>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</si>
  <si>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</si>
  <si>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</si>
  <si>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</si>
  <si>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</si>
  <si>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</si>
  <si>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</si>
  <si>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</si>
  <si>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</si>
  <si>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</si>
  <si>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</si>
  <si>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</si>
  <si>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</si>
  <si>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</si>
  <si>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</si>
  <si>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</si>
  <si>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</si>
  <si>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</si>
  <si>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</si>
  <si>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</si>
  <si>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</si>
  <si>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</si>
  <si>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</si>
  <si>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</si>
  <si>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</si>
  <si>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</si>
  <si>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</si>
  <si>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</si>
  <si>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</si>
  <si>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</si>
  <si>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</si>
  <si>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</si>
  <si>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</si>
  <si>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</si>
  <si>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</si>
  <si>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</si>
  <si>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</si>
  <si>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</si>
  <si>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</si>
  <si>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</si>
  <si>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</si>
  <si>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</si>
  <si>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</si>
  <si>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</si>
  <si>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</si>
  <si>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</si>
  <si>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</si>
  <si>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France</t>
  </si>
  <si>
    <t>United Kingdom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</si>
  <si>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</si>
  <si>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</si>
  <si>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</si>
  <si>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</si>
  <si>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</si>
  <si>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</si>
  <si>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</si>
  <si>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</si>
  <si>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</si>
  <si>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</si>
  <si>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</si>
  <si>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</si>
  <si>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</si>
  <si>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</si>
  <si>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</si>
  <si>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</si>
  <si>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</si>
  <si>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</si>
  <si>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</si>
  <si>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</si>
  <si>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</si>
  <si>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</si>
  <si>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</si>
  <si>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</si>
  <si>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</si>
  <si>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</si>
  <si>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</si>
  <si>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</si>
  <si>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</si>
  <si>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</si>
  <si>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</si>
  <si>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</si>
  <si>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</si>
  <si>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</si>
  <si>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</si>
  <si>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</si>
  <si>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</si>
  <si>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</si>
  <si>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</si>
  <si>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</si>
  <si>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</si>
  <si>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</si>
  <si>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</si>
  <si>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</si>
  <si>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</si>
  <si>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</si>
  <si>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</si>
  <si>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</si>
  <si>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</si>
  <si>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</si>
  <si>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</si>
  <si>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</si>
  <si>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</si>
  <si>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</si>
  <si>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</si>
  <si>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</si>
  <si>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</si>
  <si>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</si>
  <si>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</si>
  <si>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</si>
  <si>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</si>
  <si>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</si>
  <si>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</si>
  <si>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</si>
  <si>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</si>
  <si>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</si>
  <si>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</si>
  <si>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</si>
  <si>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</si>
  <si>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</si>
  <si>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</si>
  <si>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</si>
  <si>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</si>
  <si>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Air Quality Statistics by City, 2020</t>
  </si>
  <si>
    <t>2020 Population</t>
  </si>
  <si>
    <t>CO</t>
  </si>
  <si>
    <t>New York</t>
  </si>
  <si>
    <t xml:space="preserve">Complete the table using the data </t>
  </si>
  <si>
    <t>London</t>
  </si>
  <si>
    <t>CO Classification</t>
  </si>
  <si>
    <t>Number of cities</t>
  </si>
  <si>
    <t>Amsterdam</t>
  </si>
  <si>
    <t>ND</t>
  </si>
  <si>
    <t>Baghdad</t>
  </si>
  <si>
    <t>Jerusalem</t>
  </si>
  <si>
    <t>Milano</t>
  </si>
  <si>
    <t>Rome</t>
  </si>
  <si>
    <t>Oslo</t>
  </si>
  <si>
    <t>More than 300K people</t>
  </si>
  <si>
    <t>Soda Springs</t>
  </si>
  <si>
    <t>Less than 5K People</t>
  </si>
  <si>
    <t>Birmingham</t>
  </si>
  <si>
    <t>Exactly 100K</t>
  </si>
  <si>
    <t>Manchester</t>
  </si>
  <si>
    <t>Moscow</t>
  </si>
  <si>
    <t>Haifa</t>
  </si>
  <si>
    <t>Dubai</t>
  </si>
  <si>
    <t>Los Angeles</t>
  </si>
  <si>
    <t>Delhi</t>
  </si>
  <si>
    <t>Winterton</t>
  </si>
  <si>
    <t>How many Spanish speaking countries that are located in South America can be found in the table?</t>
  </si>
  <si>
    <t>How many countries have population greater than 100 million, and Area less than 1,000,000 Square KM?</t>
  </si>
  <si>
    <t>OrderDate</t>
  </si>
  <si>
    <t>Sales Rep</t>
  </si>
  <si>
    <t>Item</t>
  </si>
  <si>
    <t>Units</t>
  </si>
  <si>
    <t>Unit Cost</t>
  </si>
  <si>
    <t>Revenue</t>
  </si>
  <si>
    <t>East</t>
  </si>
  <si>
    <t>Jones</t>
  </si>
  <si>
    <t>Pencil</t>
  </si>
  <si>
    <t>Q) Find the total number of times Gill has a made a sale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</si>
  <si>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</si>
  <si>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</si>
  <si>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</si>
  <si>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</si>
  <si>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</si>
  <si>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</si>
  <si>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</si>
  <si>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</si>
  <si>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</si>
  <si>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</si>
  <si>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</si>
  <si>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</si>
  <si>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</si>
  <si>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</si>
  <si>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</si>
  <si>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</si>
  <si>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&gt;10,000</t>
  </si>
  <si>
    <t>&lt;9,500</t>
  </si>
  <si>
    <t>&gt;1,000</t>
  </si>
  <si>
    <t>&gt;300000</t>
  </si>
  <si>
    <t>&lt;5000</t>
  </si>
  <si>
    <t>&gt;100,000,000</t>
  </si>
  <si>
    <t>&lt;1,000,000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</si>
</sst>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m/d/yy;@"/>
    <numFmt numFmtId="166" formatCode="_ * #,##0.00_ ;_ * \-#,##0.0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Roboto"/>
    </font>
    <font>
      <b/>
      <sz val="11"/>
      <color rgb="FF000000"/>
      <name val="Calibri"/>
      <family val="2"/>
      <charset val="177"/>
      <scheme val="minor"/>
    </font>
    <font>
      <b/>
      <sz val="1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1AEE5C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166" fontId="25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2" fillId="0" borderId="0" xfId="0" applyFont="1"/>
    <xf numFmtId="0" fontId="3" fillId="0" borderId="0" xfId="0" applyFont="1"/>
    <xf numFmtId="0" fontId="3" fillId="5" borderId="2" xfId="0" applyFont="1" applyFill="1" applyBorder="1"/>
    <xf numFmtId="0" fontId="2" fillId="5" borderId="2" xfId="0" applyFont="1" applyFill="1" applyBorder="1"/>
    <xf numFmtId="0" fontId="3" fillId="6" borderId="2" xfId="0" applyFont="1" applyFill="1" applyBorder="1"/>
    <xf numFmtId="0" fontId="2" fillId="6" borderId="2" xfId="0" applyFont="1" applyFill="1" applyBorder="1"/>
    <xf numFmtId="0" fontId="4" fillId="0" borderId="0" xfId="0" applyFont="1"/>
    <xf numFmtId="0" fontId="5" fillId="7" borderId="1" xfId="0" applyFont="1" applyFill="1" applyBorder="1" applyAlignment="1">
      <alignment wrapText="1"/>
    </xf>
    <xf numFmtId="14" fontId="6" fillId="7" borderId="1" xfId="0" applyNumberFormat="1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16" fontId="3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/>
    <xf numFmtId="0" fontId="8" fillId="0" borderId="3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9" fillId="0" borderId="0" xfId="0" applyFont="1"/>
    <xf numFmtId="0" fontId="3" fillId="5" borderId="1" xfId="0" applyFont="1" applyFill="1" applyBorder="1"/>
    <xf numFmtId="0" fontId="10" fillId="0" borderId="0" xfId="0" applyFont="1"/>
    <xf numFmtId="0" fontId="7" fillId="0" borderId="0" xfId="0" applyFont="1"/>
    <xf numFmtId="164" fontId="3" fillId="0" borderId="1" xfId="0" applyNumberFormat="1" applyFont="1" applyBorder="1"/>
    <xf numFmtId="0" fontId="3" fillId="0" borderId="0" xfId="0" applyFont="1" applyAlignment="1">
      <alignment horizontal="right"/>
    </xf>
    <xf numFmtId="0" fontId="7" fillId="0" borderId="1" xfId="0" applyFont="1" applyBorder="1"/>
    <xf numFmtId="0" fontId="7" fillId="0" borderId="4" xfId="0" applyFont="1" applyBorder="1"/>
    <xf numFmtId="0" fontId="3" fillId="0" borderId="4" xfId="0" applyFont="1" applyBorder="1"/>
    <xf numFmtId="9" fontId="3" fillId="0" borderId="1" xfId="0" applyNumberFormat="1" applyFont="1" applyBorder="1"/>
    <xf numFmtId="3" fontId="3" fillId="0" borderId="1" xfId="0" applyNumberFormat="1" applyFont="1" applyBorder="1"/>
    <xf numFmtId="0" fontId="2" fillId="0" borderId="5" xfId="0" applyFont="1" applyBorder="1"/>
    <xf numFmtId="0" fontId="1" fillId="0" borderId="5" xfId="0" applyFont="1" applyBorder="1"/>
    <xf numFmtId="0" fontId="1" fillId="8" borderId="5" xfId="0" applyFont="1" applyFill="1" applyBorder="1"/>
    <xf numFmtId="0" fontId="2" fillId="9" borderId="1" xfId="0" applyFont="1" applyFill="1" applyBorder="1"/>
    <xf numFmtId="14" fontId="3" fillId="0" borderId="1" xfId="0" applyNumberFormat="1" applyFont="1" applyBorder="1"/>
    <xf numFmtId="0" fontId="3" fillId="8" borderId="1" xfId="0" applyFont="1" applyFill="1" applyBorder="1"/>
    <xf numFmtId="0" fontId="11" fillId="10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/>
    <xf numFmtId="0" fontId="3" fillId="5" borderId="5" xfId="0" applyFont="1" applyFill="1" applyBorder="1"/>
    <xf numFmtId="0" fontId="3" fillId="8" borderId="5" xfId="0" applyFont="1" applyFill="1" applyBorder="1"/>
    <xf numFmtId="0" fontId="11" fillId="0" borderId="1" xfId="0" applyFont="1" applyBorder="1" applyAlignment="1">
      <alignment horizontal="center"/>
    </xf>
    <xf numFmtId="3" fontId="11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5" xfId="0" applyFont="1" applyBorder="1"/>
    <xf numFmtId="3" fontId="3" fillId="0" borderId="5" xfId="0" applyNumberFormat="1" applyFont="1" applyBorder="1"/>
    <xf numFmtId="0" fontId="3" fillId="8" borderId="8" xfId="0" applyFont="1" applyFill="1" applyBorder="1"/>
    <xf numFmtId="0" fontId="2" fillId="13" borderId="9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2" fillId="13" borderId="10" xfId="0" applyFont="1" applyFill="1" applyBorder="1"/>
    <xf numFmtId="0" fontId="2" fillId="13" borderId="11" xfId="0" applyFont="1" applyFill="1" applyBorder="1"/>
    <xf numFmtId="0" fontId="2" fillId="13" borderId="12" xfId="0" applyFont="1" applyFill="1" applyBorder="1"/>
    <xf numFmtId="0" fontId="3" fillId="0" borderId="1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4" xfId="0" applyFont="1" applyBorder="1"/>
    <xf numFmtId="3" fontId="3" fillId="0" borderId="15" xfId="0" applyNumberFormat="1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/>
    <xf numFmtId="0" fontId="3" fillId="0" borderId="19" xfId="0" applyFont="1" applyBorder="1"/>
    <xf numFmtId="3" fontId="3" fillId="0" borderId="20" xfId="0" applyNumberFormat="1" applyFont="1" applyBorder="1"/>
    <xf numFmtId="0" fontId="15" fillId="0" borderId="0" xfId="0" applyFont="1"/>
    <xf numFmtId="0" fontId="8" fillId="0" borderId="0" xfId="0" applyFont="1"/>
    <xf numFmtId="0" fontId="16" fillId="0" borderId="0" xfId="0" applyFont="1"/>
    <xf numFmtId="0" fontId="16" fillId="0" borderId="1" xfId="0" applyFont="1" applyBorder="1"/>
    <xf numFmtId="0" fontId="17" fillId="14" borderId="1" xfId="0" applyFont="1" applyFill="1" applyBorder="1"/>
    <xf numFmtId="0" fontId="16" fillId="14" borderId="1" xfId="0" applyFont="1" applyFill="1" applyBorder="1"/>
    <xf numFmtId="0" fontId="16" fillId="5" borderId="2" xfId="0" applyFont="1" applyFill="1" applyBorder="1"/>
    <xf numFmtId="0" fontId="18" fillId="5" borderId="2" xfId="0" applyFont="1" applyFill="1" applyBorder="1"/>
    <xf numFmtId="0" fontId="19" fillId="0" borderId="0" xfId="0" applyFont="1"/>
    <xf numFmtId="0" fontId="18" fillId="0" borderId="0" xfId="0" applyFont="1"/>
    <xf numFmtId="0" fontId="20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4" fontId="21" fillId="7" borderId="1" xfId="0" applyNumberFormat="1" applyFont="1" applyFill="1" applyBorder="1" applyAlignment="1">
      <alignment vertical="center" wrapText="1"/>
    </xf>
    <xf numFmtId="0" fontId="21" fillId="7" borderId="1" xfId="0" applyFont="1" applyFill="1" applyBorder="1" applyAlignment="1">
      <alignment vertical="center" wrapText="1"/>
    </xf>
    <xf numFmtId="0" fontId="16" fillId="15" borderId="21" xfId="0" applyFont="1" applyFill="1" applyBorder="1"/>
    <xf numFmtId="0" fontId="16" fillId="15" borderId="22" xfId="0" applyFont="1" applyFill="1" applyBorder="1"/>
    <xf numFmtId="0" fontId="16" fillId="15" borderId="23" xfId="0" applyFont="1" applyFill="1" applyBorder="1"/>
    <xf numFmtId="0" fontId="16" fillId="16" borderId="0" xfId="0" applyFont="1" applyFill="1"/>
    <xf numFmtId="0" fontId="2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3" fillId="17" borderId="5" xfId="0" applyFont="1" applyFill="1" applyBorder="1" applyAlignment="1">
      <alignment horizontal="center" vertical="center"/>
    </xf>
    <xf numFmtId="0" fontId="7" fillId="17" borderId="5" xfId="0" applyFont="1" applyFill="1" applyBorder="1"/>
    <xf numFmtId="0" fontId="2" fillId="17" borderId="5" xfId="0" applyFont="1" applyFill="1" applyBorder="1" applyAlignment="1">
      <alignment horizontal="left"/>
    </xf>
    <xf numFmtId="0" fontId="24" fillId="18" borderId="0" xfId="1" applyFill="1" applyAlignment="1">
      <alignment horizontal="center" vertical="center"/>
    </xf>
    <xf numFmtId="1" fontId="24" fillId="18" borderId="0" xfId="1" applyNumberFormat="1" applyFill="1" applyAlignment="1">
      <alignment horizontal="left" vertical="center"/>
    </xf>
    <xf numFmtId="0" fontId="24" fillId="18" borderId="0" xfId="1" applyFill="1" applyAlignment="1">
      <alignment horizontal="left" vertical="center"/>
    </xf>
    <xf numFmtId="0" fontId="24" fillId="18" borderId="0" xfId="1" applyFill="1" applyAlignment="1" applyProtection="1">
      <alignment horizontal="left" vertical="center"/>
      <protection locked="0"/>
    </xf>
    <xf numFmtId="165" fontId="24" fillId="0" borderId="0" xfId="1" applyNumberFormat="1" applyAlignment="1">
      <alignment vertical="center"/>
    </xf>
    <xf numFmtId="0" fontId="24" fillId="0" borderId="0" xfId="1" applyAlignment="1">
      <alignment vertical="center"/>
    </xf>
    <xf numFmtId="0" fontId="24" fillId="0" borderId="0" xfId="1" applyAlignment="1">
      <alignment horizontal="left" vertical="center"/>
    </xf>
    <xf numFmtId="0" fontId="24" fillId="0" borderId="0" xfId="1" applyAlignment="1" applyProtection="1">
      <alignment vertical="center"/>
      <protection locked="0"/>
    </xf>
    <xf numFmtId="166" fontId="24" fillId="0" borderId="0" xfId="2" applyFont="1" applyFill="1" applyBorder="1" applyAlignment="1" applyProtection="1">
      <alignment horizontal="left" vertical="center"/>
    </xf>
    <xf numFmtId="166" fontId="24" fillId="0" borderId="0" xfId="2" applyFont="1" applyFill="1" applyBorder="1" applyAlignment="1" applyProtection="1">
      <alignment vertical="center"/>
    </xf>
    <xf numFmtId="0" fontId="0" fillId="16" borderId="0" xfId="0" applyFill="1"/>
    <xf numFmtId="0" fontId="1" fillId="0" borderId="0" xfId="0" applyFont="1"/>
    <xf numFmtId="0" fontId="1" fillId="0" borderId="6" xfId="0" applyFont="1" applyBorder="1"/>
    <xf numFmtId="0" fontId="14" fillId="11" borderId="4" xfId="0" applyFont="1" applyFill="1" applyBorder="1" applyAlignment="1">
      <alignment horizontal="center"/>
    </xf>
    <xf numFmtId="0" fontId="14" fillId="11" borderId="7" xfId="0" applyFont="1" applyFill="1" applyBorder="1" applyAlignment="1">
      <alignment horizontal="center"/>
    </xf>
    <xf numFmtId="0" fontId="3" fillId="0" borderId="0" xfId="0" applyFont="1"/>
    <xf numFmtId="0" fontId="8" fillId="0" borderId="0" xfId="0" applyFont="1"/>
    <xf numFmtId="0" fontId="23" fillId="17" borderId="24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/>
  </cellXfs>
  <cellStyles count="3">
    <cellStyle name="Comma 2" xfId="2" xr:uid="{39E93763-3102-41AE-B5E4-80DE28B01814}"/>
    <cellStyle name="Normal" xfId="0" builtinId="0"/>
    <cellStyle name="Normal 2" xfId="1" xr:uid="{EA4724E6-E489-4B5A-BFE5-CA45A41E29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9C7F-5681-4788-9B3B-384953808F62}">
  <dimension ref="A1:E32"/>
  <sheetViews>
    <sheetView topLeftCell="A13" workbookViewId="0">
      <selection activeCell="D33" sqref="D33"/>
    </sheetView>
  </sheetViews>
  <sheetFormatPr defaultRowHeight="15" x14ac:dyDescent="0.25"/>
  <cols>
    <col min="1" max="1" width="3.42578125" customWidth="1"/>
    <col min="2" max="2" width="50.5703125" bestFit="1" customWidth="1"/>
    <col min="3" max="3" width="9.5703125" customWidth="1"/>
    <col min="4" max="4" width="11.140625" customWidth="1"/>
  </cols>
  <sheetData>
    <row r="1" spans="1:5" x14ac:dyDescent="0.25">
      <c r="A1" s="1"/>
      <c r="B1" s="2" t="s">
        <v>0</v>
      </c>
      <c r="C1" s="2" t="s">
        <v>1</v>
      </c>
      <c r="D1" s="2" t="s">
        <v>2</v>
      </c>
      <c r="E1" s="1"/>
    </row>
    <row r="2" spans="1:5" x14ac:dyDescent="0.25">
      <c r="A2" s="1"/>
      <c r="B2" s="3" t="s">
        <v>3</v>
      </c>
      <c r="C2" s="3" t="s">
        <v>4</v>
      </c>
      <c r="D2" s="3">
        <v>43</v>
      </c>
      <c r="E2" s="1"/>
    </row>
    <row r="3" spans="1:5" x14ac:dyDescent="0.25">
      <c r="A3" s="1"/>
      <c r="B3" s="3" t="s">
        <v>3</v>
      </c>
      <c r="C3" s="3" t="s">
        <v>5</v>
      </c>
      <c r="D3" s="3">
        <v>59</v>
      </c>
      <c r="E3" s="1"/>
    </row>
    <row r="4" spans="1:5" x14ac:dyDescent="0.25">
      <c r="A4" s="1"/>
      <c r="B4" s="3" t="s">
        <v>3</v>
      </c>
      <c r="C4" s="3" t="s">
        <v>6</v>
      </c>
      <c r="D4" s="3">
        <v>72</v>
      </c>
      <c r="E4" s="1"/>
    </row>
    <row r="5" spans="1:5" x14ac:dyDescent="0.25">
      <c r="A5" s="1"/>
      <c r="B5" s="4" t="s">
        <v>7</v>
      </c>
      <c r="C5" s="4" t="s">
        <v>8</v>
      </c>
      <c r="D5" s="4">
        <v>119</v>
      </c>
      <c r="E5" s="1"/>
    </row>
    <row r="6" spans="1:5" x14ac:dyDescent="0.25">
      <c r="A6" s="1"/>
      <c r="B6" s="4" t="s">
        <v>7</v>
      </c>
      <c r="C6" s="4" t="s">
        <v>9</v>
      </c>
      <c r="D6" s="4">
        <v>175</v>
      </c>
      <c r="E6" s="1"/>
    </row>
    <row r="7" spans="1:5" x14ac:dyDescent="0.25">
      <c r="A7" s="1"/>
      <c r="B7" s="4" t="s">
        <v>7</v>
      </c>
      <c r="C7" s="4" t="s">
        <v>10</v>
      </c>
      <c r="D7" s="4">
        <v>192</v>
      </c>
      <c r="E7" s="1"/>
    </row>
    <row r="8" spans="1:5" x14ac:dyDescent="0.25">
      <c r="A8" s="1"/>
      <c r="B8" s="5" t="s">
        <v>11</v>
      </c>
      <c r="C8" s="5" t="s">
        <v>12</v>
      </c>
      <c r="D8" s="5">
        <v>240</v>
      </c>
      <c r="E8" s="1"/>
    </row>
    <row r="9" spans="1:5" x14ac:dyDescent="0.25">
      <c r="A9" s="1"/>
      <c r="B9" s="5" t="s">
        <v>11</v>
      </c>
      <c r="C9" s="5" t="s">
        <v>13</v>
      </c>
      <c r="D9" s="5">
        <v>405</v>
      </c>
      <c r="E9" s="1"/>
    </row>
    <row r="10" spans="1:5" x14ac:dyDescent="0.25">
      <c r="A10" s="1"/>
      <c r="B10" s="5" t="s">
        <v>11</v>
      </c>
      <c r="C10" s="5" t="s">
        <v>14</v>
      </c>
      <c r="D10" s="5">
        <v>522</v>
      </c>
      <c r="E10" s="1"/>
    </row>
    <row r="11" spans="1:5" x14ac:dyDescent="0.25">
      <c r="A11" s="109"/>
      <c r="B11" s="109"/>
      <c r="C11" s="1"/>
      <c r="D11" s="1"/>
      <c r="E11" s="1"/>
    </row>
    <row r="12" spans="1:5" x14ac:dyDescent="0.25">
      <c r="A12" s="1"/>
      <c r="B12" s="6" t="s">
        <v>15</v>
      </c>
      <c r="C12" s="1"/>
      <c r="D12" s="1"/>
      <c r="E12" s="1"/>
    </row>
    <row r="13" spans="1:5" ht="15.75" thickBot="1" x14ac:dyDescent="0.3">
      <c r="A13" s="109"/>
      <c r="B13" s="109"/>
      <c r="C13" s="1"/>
      <c r="D13" s="1"/>
      <c r="E13" s="1"/>
    </row>
    <row r="14" spans="1:5" ht="15.75" thickBot="1" x14ac:dyDescent="0.3">
      <c r="A14" s="7">
        <v>1</v>
      </c>
      <c r="B14" s="7" t="s">
        <v>16</v>
      </c>
      <c r="C14" s="1"/>
      <c r="D14" s="8">
        <f>_xlfn.AGGREGATE(1,4,D2:D4)</f>
        <v>58</v>
      </c>
      <c r="E14" s="1"/>
    </row>
    <row r="15" spans="1:5" ht="15.75" thickBot="1" x14ac:dyDescent="0.3">
      <c r="A15" s="109"/>
      <c r="B15" s="109"/>
      <c r="C15" s="1"/>
      <c r="D15" s="1"/>
      <c r="E15" s="1"/>
    </row>
    <row r="16" spans="1:5" ht="15.75" thickBot="1" x14ac:dyDescent="0.3">
      <c r="A16" s="7">
        <v>2</v>
      </c>
      <c r="B16" s="7" t="s">
        <v>17</v>
      </c>
      <c r="C16" s="1"/>
      <c r="D16" s="8">
        <f>_xlfn.AGGREGATE(1,4,D5:D7)</f>
        <v>162</v>
      </c>
      <c r="E16" s="1"/>
    </row>
    <row r="17" spans="1:5" ht="15.75" thickBot="1" x14ac:dyDescent="0.3">
      <c r="A17" s="109"/>
      <c r="B17" s="109"/>
      <c r="C17" s="1"/>
      <c r="D17" s="1"/>
      <c r="E17" s="1"/>
    </row>
    <row r="18" spans="1:5" ht="15.75" thickBot="1" x14ac:dyDescent="0.3">
      <c r="A18" s="7">
        <v>3</v>
      </c>
      <c r="B18" s="7" t="s">
        <v>18</v>
      </c>
      <c r="C18" s="1"/>
      <c r="D18" s="8">
        <f>_xlfn.AGGREGATE(1,4,D8:D10)</f>
        <v>389</v>
      </c>
      <c r="E18" s="1"/>
    </row>
    <row r="19" spans="1:5" ht="15.75" thickBot="1" x14ac:dyDescent="0.3">
      <c r="A19" s="109"/>
      <c r="B19" s="109"/>
      <c r="C19" s="1"/>
      <c r="D19" s="1"/>
      <c r="E19" s="1"/>
    </row>
    <row r="20" spans="1:5" ht="15.75" thickBot="1" x14ac:dyDescent="0.3">
      <c r="A20" s="7">
        <v>4</v>
      </c>
      <c r="B20" s="7" t="s">
        <v>19</v>
      </c>
      <c r="C20" s="1"/>
      <c r="D20" s="9">
        <f>_xlfn.AGGREGATE(1,4,D2:D10)</f>
        <v>203</v>
      </c>
      <c r="E20" s="1"/>
    </row>
    <row r="24" spans="1:5" x14ac:dyDescent="0.25">
      <c r="B24" s="6" t="s">
        <v>20</v>
      </c>
    </row>
    <row r="25" spans="1:5" ht="15.75" thickBot="1" x14ac:dyDescent="0.3"/>
    <row r="26" spans="1:5" ht="15.75" thickBot="1" x14ac:dyDescent="0.3">
      <c r="A26" s="7">
        <v>1</v>
      </c>
      <c r="B26" s="7" t="s">
        <v>21</v>
      </c>
      <c r="D26" s="10">
        <f>_xlfn.AGGREGATE(9,4,D2:D4)</f>
        <v>174</v>
      </c>
    </row>
    <row r="27" spans="1:5" ht="15.75" thickBot="1" x14ac:dyDescent="0.3">
      <c r="A27" s="109"/>
      <c r="B27" s="109"/>
      <c r="D27" s="1"/>
    </row>
    <row r="28" spans="1:5" ht="15.75" thickBot="1" x14ac:dyDescent="0.3">
      <c r="A28" s="7">
        <v>2</v>
      </c>
      <c r="B28" s="7" t="s">
        <v>22</v>
      </c>
      <c r="D28" s="10">
        <f>_xlfn.AGGREGATE(9,4,D5:D7)</f>
        <v>486</v>
      </c>
    </row>
    <row r="29" spans="1:5" ht="15.75" thickBot="1" x14ac:dyDescent="0.3">
      <c r="A29" s="109"/>
      <c r="B29" s="109"/>
      <c r="D29" s="1"/>
    </row>
    <row r="30" spans="1:5" ht="15.75" thickBot="1" x14ac:dyDescent="0.3">
      <c r="A30" s="7">
        <v>3</v>
      </c>
      <c r="B30" s="7" t="s">
        <v>23</v>
      </c>
      <c r="D30" s="10">
        <f>_xlfn.AGGREGATE(9,4,D8:D10)</f>
        <v>1167</v>
      </c>
    </row>
    <row r="31" spans="1:5" ht="15.75" thickBot="1" x14ac:dyDescent="0.3">
      <c r="A31" s="109"/>
      <c r="B31" s="109"/>
      <c r="D31" s="1"/>
    </row>
    <row r="32" spans="1:5" ht="15.75" thickBot="1" x14ac:dyDescent="0.3">
      <c r="A32" s="7">
        <v>4</v>
      </c>
      <c r="B32" s="7" t="s">
        <v>24</v>
      </c>
      <c r="D32" s="11">
        <f>_xlfn.AGGREGATE(9,4,D2:D10)</f>
        <v>1827</v>
      </c>
    </row>
  </sheetData>
  <mergeCells count="8">
    <mergeCell ref="A29:B29"/>
    <mergeCell ref="A31:B31"/>
    <mergeCell ref="A11:B11"/>
    <mergeCell ref="A13:B13"/>
    <mergeCell ref="A15:B15"/>
    <mergeCell ref="A17:B17"/>
    <mergeCell ref="A19:B19"/>
    <mergeCell ref="A27:B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F000-DDE4-46FE-8BE2-BC63A250BEC4}">
  <dimension ref="A1:H83"/>
  <sheetViews>
    <sheetView topLeftCell="A69" workbookViewId="0">
      <selection activeCell="E90" sqref="E90"/>
    </sheetView>
  </sheetViews>
  <sheetFormatPr defaultRowHeight="15" x14ac:dyDescent="0.25"/>
  <cols>
    <col min="1" max="1" width="16.85546875" customWidth="1"/>
    <col min="2" max="2" width="19.5703125" customWidth="1"/>
    <col min="3" max="3" width="16.5703125" customWidth="1"/>
    <col min="6" max="6" width="13" customWidth="1"/>
    <col min="8" max="8" width="13.85546875" customWidth="1"/>
  </cols>
  <sheetData>
    <row r="1" spans="1:8" x14ac:dyDescent="0.25">
      <c r="A1" s="71" t="s">
        <v>441</v>
      </c>
      <c r="B1" s="72"/>
      <c r="C1" s="72"/>
      <c r="D1" s="72"/>
      <c r="E1" s="72"/>
      <c r="F1" s="72"/>
      <c r="G1" s="72"/>
      <c r="H1" s="1"/>
    </row>
    <row r="2" spans="1:8" x14ac:dyDescent="0.25">
      <c r="A2" s="73" t="s">
        <v>442</v>
      </c>
      <c r="B2" s="72"/>
      <c r="C2" s="72"/>
      <c r="D2" s="72"/>
      <c r="E2" s="72"/>
      <c r="F2" s="72"/>
      <c r="G2" s="72"/>
      <c r="H2" s="1"/>
    </row>
    <row r="3" spans="1:8" x14ac:dyDescent="0.25">
      <c r="A3" s="74" t="s">
        <v>443</v>
      </c>
      <c r="B3" s="75" t="s">
        <v>444</v>
      </c>
      <c r="C3" s="72"/>
      <c r="D3" s="72"/>
      <c r="E3" s="72"/>
      <c r="F3" s="72"/>
      <c r="G3" s="72"/>
      <c r="H3" s="1"/>
    </row>
    <row r="4" spans="1:8" x14ac:dyDescent="0.25">
      <c r="A4" s="74" t="s">
        <v>445</v>
      </c>
      <c r="B4" s="76">
        <v>7</v>
      </c>
      <c r="C4" s="72"/>
      <c r="D4" s="72"/>
      <c r="E4" s="72"/>
      <c r="F4" s="72"/>
      <c r="G4" s="72"/>
      <c r="H4" s="1"/>
    </row>
    <row r="5" spans="1:8" x14ac:dyDescent="0.25">
      <c r="A5" s="74" t="s">
        <v>446</v>
      </c>
      <c r="B5" s="76">
        <v>5</v>
      </c>
      <c r="C5" s="72"/>
      <c r="D5" s="72"/>
      <c r="F5" s="72"/>
      <c r="G5" s="72"/>
      <c r="H5" s="1"/>
    </row>
    <row r="6" spans="1:8" x14ac:dyDescent="0.25">
      <c r="A6" s="74" t="s">
        <v>447</v>
      </c>
      <c r="B6" s="76">
        <v>6</v>
      </c>
      <c r="C6" s="72"/>
      <c r="D6" s="72"/>
      <c r="E6" s="72"/>
      <c r="F6" s="72"/>
      <c r="G6" s="72"/>
      <c r="H6" s="1"/>
    </row>
    <row r="7" spans="1:8" x14ac:dyDescent="0.25">
      <c r="A7" s="74" t="s">
        <v>448</v>
      </c>
      <c r="B7" s="76">
        <v>4</v>
      </c>
      <c r="C7" s="72"/>
      <c r="D7" s="72"/>
      <c r="E7" s="72"/>
      <c r="F7" s="72"/>
      <c r="G7" s="72"/>
      <c r="H7" s="1"/>
    </row>
    <row r="8" spans="1:8" x14ac:dyDescent="0.25">
      <c r="A8" s="74" t="s">
        <v>449</v>
      </c>
      <c r="B8" s="76" t="s">
        <v>450</v>
      </c>
      <c r="C8" s="72"/>
      <c r="D8" s="72"/>
      <c r="E8" s="72"/>
      <c r="F8" s="72"/>
      <c r="G8" s="72"/>
      <c r="H8" s="1"/>
    </row>
    <row r="9" spans="1:8" x14ac:dyDescent="0.25">
      <c r="A9" s="74" t="s">
        <v>451</v>
      </c>
      <c r="B9" s="76" t="s">
        <v>452</v>
      </c>
      <c r="C9" s="72"/>
      <c r="D9" s="72"/>
      <c r="E9" s="72"/>
      <c r="F9" s="72"/>
      <c r="G9" s="72"/>
      <c r="H9" s="1"/>
    </row>
    <row r="10" spans="1:8" x14ac:dyDescent="0.25">
      <c r="A10" s="74" t="s">
        <v>453</v>
      </c>
      <c r="B10" s="76" t="s">
        <v>453</v>
      </c>
      <c r="C10" s="72"/>
      <c r="D10" s="72"/>
      <c r="E10" s="72"/>
      <c r="F10" s="72"/>
      <c r="G10" s="72"/>
      <c r="H10" s="1"/>
    </row>
    <row r="11" spans="1:8" x14ac:dyDescent="0.25">
      <c r="A11" s="72"/>
      <c r="B11" s="72"/>
      <c r="C11" s="72"/>
      <c r="D11" s="72"/>
      <c r="E11" s="72"/>
      <c r="F11" s="72"/>
      <c r="G11" s="72"/>
      <c r="H11" s="1"/>
    </row>
    <row r="12" spans="1:8" x14ac:dyDescent="0.25">
      <c r="A12" s="73" t="s">
        <v>454</v>
      </c>
      <c r="B12" s="72"/>
      <c r="C12" s="72"/>
      <c r="D12" s="72"/>
      <c r="E12" s="72"/>
      <c r="F12" s="72"/>
      <c r="G12" s="72"/>
      <c r="H12" s="1"/>
    </row>
    <row r="13" spans="1:8" x14ac:dyDescent="0.25">
      <c r="A13" s="72"/>
      <c r="B13" s="72"/>
      <c r="C13" s="72"/>
      <c r="D13" s="72"/>
      <c r="E13" s="72"/>
      <c r="F13" s="72"/>
      <c r="G13" s="72"/>
      <c r="H13" s="1"/>
    </row>
    <row r="14" spans="1:8" ht="15.75" thickBot="1" x14ac:dyDescent="0.3">
      <c r="A14" s="73" t="s">
        <v>455</v>
      </c>
      <c r="B14" s="73" t="s">
        <v>456</v>
      </c>
      <c r="C14" s="72"/>
      <c r="D14" s="72"/>
      <c r="E14" s="72"/>
      <c r="F14" s="72"/>
      <c r="G14" s="72"/>
      <c r="H14" s="1"/>
    </row>
    <row r="15" spans="1:8" ht="15.75" thickBot="1" x14ac:dyDescent="0.3">
      <c r="A15" s="73" t="s">
        <v>444</v>
      </c>
      <c r="B15" s="77">
        <f>COUNT(B4:B7)</f>
        <v>4</v>
      </c>
      <c r="C15" s="73"/>
      <c r="D15" s="72"/>
      <c r="E15" s="72"/>
      <c r="F15" s="72"/>
      <c r="G15" s="72"/>
      <c r="H15" s="1"/>
    </row>
    <row r="16" spans="1:8" x14ac:dyDescent="0.25">
      <c r="A16" s="72"/>
      <c r="B16" s="72"/>
      <c r="C16" s="72"/>
      <c r="D16" s="72"/>
      <c r="E16" s="72"/>
      <c r="F16" s="72"/>
      <c r="G16" s="72"/>
      <c r="H16" s="1"/>
    </row>
    <row r="17" spans="1:8" ht="15.75" thickBot="1" x14ac:dyDescent="0.3">
      <c r="A17" s="73" t="s">
        <v>455</v>
      </c>
      <c r="B17" s="73" t="s">
        <v>457</v>
      </c>
      <c r="C17" s="72"/>
      <c r="D17" s="72"/>
      <c r="E17" s="72"/>
      <c r="F17" s="72"/>
      <c r="G17" s="72"/>
      <c r="H17" s="1"/>
    </row>
    <row r="18" spans="1:8" ht="15.75" thickBot="1" x14ac:dyDescent="0.3">
      <c r="A18" s="73" t="s">
        <v>444</v>
      </c>
      <c r="B18" s="78">
        <f>COUNTA(B4:B10)</f>
        <v>7</v>
      </c>
      <c r="C18" s="73"/>
      <c r="D18" s="72"/>
      <c r="E18" s="72"/>
      <c r="F18" s="72"/>
      <c r="G18" s="72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4" spans="1:8" x14ac:dyDescent="0.25">
      <c r="A24" s="79" t="s">
        <v>458</v>
      </c>
      <c r="B24" s="80"/>
      <c r="C24" s="80"/>
      <c r="D24" s="80"/>
      <c r="E24" s="80"/>
      <c r="F24" s="80"/>
      <c r="G24" s="7"/>
    </row>
    <row r="25" spans="1:8" x14ac:dyDescent="0.25">
      <c r="A25" s="79" t="s">
        <v>459</v>
      </c>
      <c r="B25" s="80"/>
      <c r="C25" s="80"/>
      <c r="D25" s="80"/>
      <c r="E25" s="80"/>
      <c r="F25" s="80"/>
      <c r="G25" s="7"/>
    </row>
    <row r="26" spans="1:8" x14ac:dyDescent="0.25">
      <c r="A26" s="81" t="s">
        <v>460</v>
      </c>
      <c r="B26" s="81" t="s">
        <v>461</v>
      </c>
      <c r="C26" s="81" t="s">
        <v>117</v>
      </c>
      <c r="D26" s="80"/>
      <c r="E26" s="80"/>
      <c r="F26" s="80"/>
      <c r="G26" s="7"/>
    </row>
    <row r="27" spans="1:8" x14ac:dyDescent="0.25">
      <c r="A27" s="82">
        <v>101</v>
      </c>
      <c r="B27" s="82" t="s">
        <v>462</v>
      </c>
      <c r="C27" s="83">
        <v>78022</v>
      </c>
      <c r="D27" s="80"/>
      <c r="E27" s="80"/>
      <c r="F27" s="80"/>
      <c r="G27" s="7"/>
    </row>
    <row r="28" spans="1:8" x14ac:dyDescent="0.25">
      <c r="A28" s="82">
        <v>102</v>
      </c>
      <c r="B28" s="82" t="s">
        <v>463</v>
      </c>
      <c r="C28" s="83">
        <v>99819</v>
      </c>
      <c r="D28" s="80"/>
      <c r="E28" s="80"/>
      <c r="F28" s="80"/>
      <c r="G28" s="7"/>
    </row>
    <row r="29" spans="1:8" x14ac:dyDescent="0.25">
      <c r="A29" s="82">
        <v>103</v>
      </c>
      <c r="B29" s="82" t="s">
        <v>464</v>
      </c>
      <c r="C29" s="82" t="s">
        <v>465</v>
      </c>
      <c r="D29" s="80"/>
      <c r="E29" s="80"/>
      <c r="F29" s="80"/>
      <c r="G29" s="7"/>
    </row>
    <row r="30" spans="1:8" x14ac:dyDescent="0.25">
      <c r="A30" s="82">
        <v>104</v>
      </c>
      <c r="B30" s="82" t="s">
        <v>466</v>
      </c>
      <c r="C30" s="83">
        <v>27522</v>
      </c>
      <c r="D30" s="80"/>
      <c r="E30" s="80"/>
      <c r="F30" s="80"/>
      <c r="G30" s="7"/>
    </row>
    <row r="31" spans="1:8" x14ac:dyDescent="0.25">
      <c r="A31" s="82">
        <v>105</v>
      </c>
      <c r="B31" s="82" t="s">
        <v>467</v>
      </c>
      <c r="C31" s="82">
        <v>0</v>
      </c>
      <c r="D31" s="80"/>
      <c r="E31" s="80"/>
      <c r="F31" s="80"/>
      <c r="G31" s="7"/>
    </row>
    <row r="32" spans="1:8" x14ac:dyDescent="0.25">
      <c r="A32" s="82">
        <v>106</v>
      </c>
      <c r="B32" s="82" t="s">
        <v>468</v>
      </c>
      <c r="C32" s="82"/>
      <c r="D32" s="80"/>
      <c r="E32" s="80"/>
      <c r="F32" s="80"/>
      <c r="G32" s="7"/>
    </row>
    <row r="33" spans="1:7" x14ac:dyDescent="0.25">
      <c r="A33" s="82">
        <v>107</v>
      </c>
      <c r="B33" s="82" t="s">
        <v>469</v>
      </c>
      <c r="C33" s="82">
        <v>0</v>
      </c>
      <c r="D33" s="80"/>
      <c r="E33" s="80"/>
      <c r="F33" s="80"/>
      <c r="G33" s="7"/>
    </row>
    <row r="34" spans="1:7" x14ac:dyDescent="0.25">
      <c r="A34" s="82">
        <v>108</v>
      </c>
      <c r="B34" s="82" t="s">
        <v>470</v>
      </c>
      <c r="C34" s="83">
        <v>88041</v>
      </c>
      <c r="D34" s="80"/>
      <c r="E34" s="80"/>
      <c r="F34" s="80"/>
      <c r="G34" s="7"/>
    </row>
    <row r="35" spans="1:7" x14ac:dyDescent="0.25">
      <c r="A35" s="82">
        <v>109</v>
      </c>
      <c r="B35" s="82" t="s">
        <v>471</v>
      </c>
      <c r="C35" s="83">
        <v>81831</v>
      </c>
      <c r="D35" s="80"/>
      <c r="E35" s="80"/>
      <c r="F35" s="80"/>
      <c r="G35" s="7"/>
    </row>
    <row r="36" spans="1:7" x14ac:dyDescent="0.25">
      <c r="A36" s="82">
        <v>110</v>
      </c>
      <c r="B36" s="82" t="s">
        <v>472</v>
      </c>
      <c r="C36" s="82" t="s">
        <v>465</v>
      </c>
      <c r="D36" s="80"/>
      <c r="E36" s="80"/>
      <c r="F36" s="80"/>
      <c r="G36" s="7"/>
    </row>
    <row r="37" spans="1:7" x14ac:dyDescent="0.25">
      <c r="A37" s="82">
        <v>111</v>
      </c>
      <c r="B37" s="82" t="s">
        <v>473</v>
      </c>
      <c r="C37" s="84"/>
      <c r="D37" s="80"/>
      <c r="E37" s="80"/>
      <c r="F37" s="80"/>
      <c r="G37" s="7"/>
    </row>
    <row r="38" spans="1:7" ht="24" x14ac:dyDescent="0.25">
      <c r="A38" s="82">
        <v>112</v>
      </c>
      <c r="B38" s="82" t="s">
        <v>474</v>
      </c>
      <c r="C38" s="83">
        <v>26624</v>
      </c>
      <c r="D38" s="80"/>
      <c r="E38" s="80"/>
      <c r="F38" s="80"/>
      <c r="G38" s="7"/>
    </row>
    <row r="39" spans="1:7" x14ac:dyDescent="0.25">
      <c r="A39" s="82">
        <v>113</v>
      </c>
      <c r="B39" s="82" t="s">
        <v>475</v>
      </c>
      <c r="C39" s="83">
        <v>92885</v>
      </c>
      <c r="D39" s="80"/>
      <c r="E39" s="80"/>
      <c r="F39" s="80"/>
      <c r="G39" s="7"/>
    </row>
    <row r="40" spans="1:7" ht="24" x14ac:dyDescent="0.25">
      <c r="A40" s="82">
        <v>114</v>
      </c>
      <c r="B40" s="82" t="s">
        <v>476</v>
      </c>
      <c r="C40" s="82">
        <v>0</v>
      </c>
      <c r="D40" s="80"/>
      <c r="E40" s="80"/>
      <c r="F40" s="80"/>
      <c r="G40" s="7"/>
    </row>
    <row r="41" spans="1:7" x14ac:dyDescent="0.25">
      <c r="A41" s="80"/>
      <c r="B41" s="80"/>
      <c r="C41" s="80"/>
      <c r="D41" s="80"/>
      <c r="E41" s="80"/>
      <c r="F41" s="80"/>
      <c r="G41" s="7"/>
    </row>
    <row r="42" spans="1:7" x14ac:dyDescent="0.25">
      <c r="A42" s="79" t="s">
        <v>477</v>
      </c>
      <c r="B42" s="80"/>
      <c r="C42" s="80"/>
      <c r="D42" s="80"/>
      <c r="E42" s="80"/>
      <c r="F42" s="80"/>
      <c r="G42" s="7"/>
    </row>
    <row r="43" spans="1:7" ht="15.75" thickBot="1" x14ac:dyDescent="0.3">
      <c r="A43" s="80" t="s">
        <v>455</v>
      </c>
      <c r="B43" s="80" t="s">
        <v>478</v>
      </c>
      <c r="C43" s="80"/>
      <c r="D43" s="80"/>
      <c r="E43" s="80"/>
      <c r="F43" s="80"/>
      <c r="G43" s="7"/>
    </row>
    <row r="44" spans="1:7" ht="15.75" thickBot="1" x14ac:dyDescent="0.3">
      <c r="A44" s="80" t="s">
        <v>444</v>
      </c>
      <c r="B44" s="78">
        <f>COUNT(C27:C40)</f>
        <v>10</v>
      </c>
      <c r="C44" s="80"/>
      <c r="D44" s="80"/>
      <c r="E44" s="80"/>
      <c r="F44" s="80"/>
      <c r="G44" s="7"/>
    </row>
    <row r="45" spans="1:7" x14ac:dyDescent="0.25">
      <c r="A45" s="80"/>
      <c r="B45" s="80"/>
      <c r="C45" s="80"/>
      <c r="D45" s="80"/>
      <c r="E45" s="80"/>
      <c r="F45" s="80"/>
      <c r="G45" s="7"/>
    </row>
    <row r="46" spans="1:7" x14ac:dyDescent="0.25">
      <c r="A46" s="80"/>
      <c r="B46" s="80" t="s">
        <v>479</v>
      </c>
      <c r="C46" s="80"/>
      <c r="D46" s="80"/>
      <c r="E46" s="80"/>
      <c r="F46" s="80"/>
      <c r="G46" s="7"/>
    </row>
    <row r="47" spans="1:7" x14ac:dyDescent="0.25">
      <c r="A47" s="80"/>
      <c r="B47" s="80"/>
      <c r="C47" s="80"/>
      <c r="D47" s="80"/>
      <c r="E47" s="80"/>
      <c r="F47" s="80"/>
      <c r="G47" s="7"/>
    </row>
    <row r="48" spans="1:7" x14ac:dyDescent="0.25">
      <c r="A48" s="80"/>
      <c r="B48" s="80"/>
      <c r="C48" s="80"/>
      <c r="D48" s="80"/>
      <c r="E48" s="80"/>
      <c r="F48" s="80"/>
      <c r="G48" s="7"/>
    </row>
    <row r="49" spans="1:7" ht="15.75" thickBot="1" x14ac:dyDescent="0.3">
      <c r="A49" s="80" t="s">
        <v>455</v>
      </c>
      <c r="B49" s="80" t="s">
        <v>480</v>
      </c>
      <c r="C49" s="80"/>
      <c r="D49" s="80"/>
      <c r="E49" s="80"/>
      <c r="F49" s="80"/>
      <c r="G49" s="7"/>
    </row>
    <row r="50" spans="1:7" ht="15.75" thickBot="1" x14ac:dyDescent="0.3">
      <c r="A50" s="80" t="s">
        <v>444</v>
      </c>
      <c r="B50" s="78">
        <f>COUNTA(C27:C40)</f>
        <v>12</v>
      </c>
      <c r="C50" s="80"/>
      <c r="D50" s="80"/>
      <c r="E50" s="80"/>
      <c r="F50" s="80"/>
      <c r="G50" s="7"/>
    </row>
    <row r="51" spans="1:7" x14ac:dyDescent="0.25">
      <c r="A51" s="7"/>
      <c r="B51" s="7"/>
      <c r="C51" s="7"/>
      <c r="D51" s="7"/>
      <c r="E51" s="7"/>
      <c r="F51" s="7"/>
      <c r="G51" s="7"/>
    </row>
    <row r="55" spans="1:7" x14ac:dyDescent="0.25">
      <c r="A55" s="72"/>
      <c r="B55" s="79" t="s">
        <v>481</v>
      </c>
      <c r="C55" s="72"/>
      <c r="D55" s="72"/>
      <c r="E55" s="72"/>
      <c r="F55" s="72"/>
      <c r="G55" s="1"/>
    </row>
    <row r="56" spans="1:7" ht="15.75" thickBot="1" x14ac:dyDescent="0.3">
      <c r="A56" s="114"/>
      <c r="B56" s="114"/>
      <c r="C56" s="72"/>
      <c r="D56" s="72"/>
      <c r="E56" s="72"/>
      <c r="F56" s="72"/>
      <c r="G56" s="1"/>
    </row>
    <row r="57" spans="1:7" x14ac:dyDescent="0.25">
      <c r="A57" s="72"/>
      <c r="B57" s="85"/>
      <c r="C57" s="72"/>
      <c r="D57" s="72"/>
      <c r="E57" s="72"/>
      <c r="F57" s="72"/>
      <c r="G57" s="1"/>
    </row>
    <row r="58" spans="1:7" x14ac:dyDescent="0.25">
      <c r="A58" s="72"/>
      <c r="B58" s="86" t="s">
        <v>482</v>
      </c>
      <c r="C58" s="72"/>
      <c r="D58" s="72"/>
      <c r="E58" s="72"/>
      <c r="F58" s="72"/>
      <c r="G58" s="1"/>
    </row>
    <row r="59" spans="1:7" x14ac:dyDescent="0.25">
      <c r="A59" s="72"/>
      <c r="B59" s="86">
        <v>4</v>
      </c>
      <c r="C59" s="72"/>
      <c r="D59" s="72"/>
      <c r="E59" s="72"/>
      <c r="F59" s="72"/>
      <c r="G59" s="1"/>
    </row>
    <row r="60" spans="1:7" x14ac:dyDescent="0.25">
      <c r="A60" s="72"/>
      <c r="B60" s="86"/>
      <c r="C60" s="72"/>
      <c r="D60" s="72"/>
      <c r="E60" s="72"/>
      <c r="F60" s="72"/>
      <c r="G60" s="1"/>
    </row>
    <row r="61" spans="1:7" x14ac:dyDescent="0.25">
      <c r="A61" s="72"/>
      <c r="B61" s="86">
        <v>3</v>
      </c>
      <c r="C61" s="72"/>
      <c r="D61" s="72"/>
      <c r="E61" s="72"/>
      <c r="F61" s="72"/>
      <c r="G61" s="1"/>
    </row>
    <row r="62" spans="1:7" x14ac:dyDescent="0.25">
      <c r="A62" s="72"/>
      <c r="B62" s="86"/>
      <c r="C62" s="72"/>
      <c r="D62" s="72"/>
      <c r="E62" s="72"/>
      <c r="F62" s="72"/>
      <c r="G62" s="1"/>
    </row>
    <row r="63" spans="1:7" x14ac:dyDescent="0.25">
      <c r="A63" s="72"/>
      <c r="B63" s="86" t="s">
        <v>483</v>
      </c>
      <c r="C63" s="72"/>
      <c r="D63" s="72"/>
      <c r="E63" s="72"/>
      <c r="F63" s="72"/>
      <c r="G63" s="1"/>
    </row>
    <row r="64" spans="1:7" x14ac:dyDescent="0.25">
      <c r="A64" s="72"/>
      <c r="B64" s="86"/>
      <c r="C64" s="72"/>
      <c r="D64" s="72"/>
      <c r="E64" s="72"/>
      <c r="F64" s="72"/>
      <c r="G64" s="1"/>
    </row>
    <row r="65" spans="1:7" x14ac:dyDescent="0.25">
      <c r="A65" s="72"/>
      <c r="B65" s="86" t="e">
        <v>#DIV/0!</v>
      </c>
      <c r="C65" s="72"/>
      <c r="D65" s="72"/>
      <c r="E65" s="72"/>
      <c r="F65" s="72"/>
      <c r="G65" s="1"/>
    </row>
    <row r="66" spans="1:7" x14ac:dyDescent="0.25">
      <c r="A66" s="72"/>
      <c r="B66" s="86" t="s">
        <v>484</v>
      </c>
      <c r="C66" s="72"/>
      <c r="D66" s="72"/>
      <c r="E66" s="72"/>
      <c r="F66" s="72"/>
      <c r="G66" s="1"/>
    </row>
    <row r="67" spans="1:7" ht="15.75" thickBot="1" x14ac:dyDescent="0.3">
      <c r="A67" s="72"/>
      <c r="B67" s="87" t="s">
        <v>485</v>
      </c>
      <c r="C67" s="72"/>
      <c r="D67" s="72"/>
      <c r="E67" s="72"/>
      <c r="F67" s="72"/>
      <c r="G67" s="1"/>
    </row>
    <row r="68" spans="1:7" x14ac:dyDescent="0.25">
      <c r="A68" s="114"/>
      <c r="B68" s="114"/>
      <c r="C68" s="72"/>
      <c r="D68" s="72"/>
      <c r="E68" s="72"/>
      <c r="F68" s="72"/>
      <c r="G68" s="1"/>
    </row>
    <row r="69" spans="1:7" x14ac:dyDescent="0.25">
      <c r="A69" s="72"/>
      <c r="B69" s="73" t="s">
        <v>486</v>
      </c>
      <c r="C69" s="72"/>
      <c r="D69" s="72"/>
      <c r="E69" s="72"/>
      <c r="F69" s="72"/>
      <c r="G69" s="1"/>
    </row>
    <row r="70" spans="1:7" x14ac:dyDescent="0.25">
      <c r="A70" s="114"/>
      <c r="B70" s="114"/>
      <c r="C70" s="72"/>
      <c r="D70" s="72"/>
      <c r="E70" s="72"/>
      <c r="F70" s="72"/>
      <c r="G70" s="1"/>
    </row>
    <row r="71" spans="1:7" x14ac:dyDescent="0.25">
      <c r="A71" s="73">
        <v>1</v>
      </c>
      <c r="B71" s="73" t="s">
        <v>487</v>
      </c>
      <c r="C71" s="72"/>
      <c r="D71" s="72"/>
      <c r="E71" s="72"/>
      <c r="F71" s="72"/>
      <c r="G71" s="1"/>
    </row>
    <row r="72" spans="1:7" x14ac:dyDescent="0.25">
      <c r="A72" s="114"/>
      <c r="B72" s="114"/>
      <c r="C72" s="88">
        <f>COUNT(B57:B67)</f>
        <v>2</v>
      </c>
      <c r="D72" s="72"/>
      <c r="E72" s="72"/>
      <c r="F72" s="72"/>
      <c r="G72" s="1"/>
    </row>
    <row r="73" spans="1:7" x14ac:dyDescent="0.25">
      <c r="A73" s="114"/>
      <c r="B73" s="114"/>
      <c r="C73" s="72"/>
      <c r="D73" s="72"/>
      <c r="E73" s="72"/>
      <c r="F73" s="72"/>
      <c r="G73" s="1"/>
    </row>
    <row r="74" spans="1:7" x14ac:dyDescent="0.25">
      <c r="A74" s="73">
        <v>2</v>
      </c>
      <c r="B74" s="73" t="s">
        <v>488</v>
      </c>
      <c r="C74" s="72"/>
      <c r="D74" s="72"/>
      <c r="E74" s="72"/>
      <c r="F74" s="72"/>
      <c r="G74" s="1"/>
    </row>
    <row r="75" spans="1:7" x14ac:dyDescent="0.25">
      <c r="A75" s="114"/>
      <c r="B75" s="114"/>
      <c r="C75" s="88">
        <f>COUNTBLANK(B57:B67)</f>
        <v>4</v>
      </c>
      <c r="D75" s="72"/>
      <c r="E75" s="72"/>
      <c r="F75" s="72"/>
      <c r="G75" s="1"/>
    </row>
    <row r="76" spans="1:7" x14ac:dyDescent="0.25">
      <c r="A76" s="114"/>
      <c r="B76" s="114"/>
      <c r="C76" s="72"/>
      <c r="D76" s="72"/>
      <c r="E76" s="72"/>
      <c r="F76" s="72"/>
      <c r="G76" s="1"/>
    </row>
    <row r="77" spans="1:7" x14ac:dyDescent="0.25">
      <c r="A77" s="73">
        <v>3</v>
      </c>
      <c r="B77" s="73" t="s">
        <v>489</v>
      </c>
      <c r="C77" s="72"/>
      <c r="D77" s="72"/>
      <c r="E77" s="72"/>
      <c r="F77" s="72"/>
      <c r="G77" s="1"/>
    </row>
    <row r="78" spans="1:7" x14ac:dyDescent="0.25">
      <c r="A78" s="114"/>
      <c r="B78" s="114"/>
      <c r="C78" s="88">
        <f>COUNTA(B57:B67)-COUNT(B57:B67)</f>
        <v>5</v>
      </c>
      <c r="D78" s="72"/>
      <c r="E78" s="72"/>
      <c r="F78" s="72"/>
      <c r="G78" s="1"/>
    </row>
    <row r="79" spans="1:7" x14ac:dyDescent="0.25">
      <c r="A79" s="114"/>
      <c r="B79" s="114"/>
      <c r="C79" s="72"/>
      <c r="D79" s="72"/>
      <c r="E79" s="72"/>
      <c r="F79" s="72"/>
      <c r="G79" s="1"/>
    </row>
    <row r="80" spans="1:7" x14ac:dyDescent="0.25">
      <c r="A80" s="73">
        <v>4</v>
      </c>
      <c r="B80" s="73" t="s">
        <v>490</v>
      </c>
      <c r="C80" s="72"/>
      <c r="D80" s="72"/>
      <c r="E80" s="72"/>
      <c r="F80" s="72"/>
      <c r="G80" s="1"/>
    </row>
    <row r="81" spans="1:7" x14ac:dyDescent="0.25">
      <c r="A81" s="109"/>
      <c r="B81" s="109"/>
      <c r="C81" s="88">
        <f>COUNTA(B57:B67)+COUNTBLANK(B57:B67)</f>
        <v>11</v>
      </c>
      <c r="D81" s="72"/>
      <c r="E81" s="72"/>
      <c r="F81" s="72"/>
      <c r="G81" s="1"/>
    </row>
    <row r="82" spans="1:7" x14ac:dyDescent="0.25">
      <c r="A82" s="114"/>
      <c r="B82" s="114"/>
      <c r="C82" s="72"/>
      <c r="D82" s="72"/>
      <c r="E82" s="72"/>
      <c r="F82" s="72"/>
      <c r="G82" s="1"/>
    </row>
    <row r="83" spans="1:7" x14ac:dyDescent="0.25">
      <c r="A83" s="109"/>
      <c r="B83" s="109"/>
      <c r="C83" s="1"/>
      <c r="D83" s="1"/>
      <c r="E83" s="1"/>
      <c r="F83" s="1"/>
      <c r="G83" s="1"/>
    </row>
  </sheetData>
  <mergeCells count="12">
    <mergeCell ref="A83:B83"/>
    <mergeCell ref="A56:B56"/>
    <mergeCell ref="A68:B68"/>
    <mergeCell ref="A70:B70"/>
    <mergeCell ref="A72:B72"/>
    <mergeCell ref="A73:B73"/>
    <mergeCell ref="A75:B75"/>
    <mergeCell ref="A76:B76"/>
    <mergeCell ref="A78:B78"/>
    <mergeCell ref="A79:B79"/>
    <mergeCell ref="A81:B81"/>
    <mergeCell ref="A82:B8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62E-A1B8-4482-8719-048BDFEDEED8}">
  <dimension ref="A1:H25"/>
  <sheetViews>
    <sheetView topLeftCell="A3" workbookViewId="0">
      <selection activeCell="G15" sqref="G15"/>
    </sheetView>
  </sheetViews>
  <sheetFormatPr defaultRowHeight="15" x14ac:dyDescent="0.25"/>
  <cols>
    <col min="1" max="1" width="40.5703125" customWidth="1"/>
    <col min="2" max="2" width="22.85546875" customWidth="1"/>
    <col min="3" max="3" width="11.140625" customWidth="1"/>
    <col min="6" max="6" width="38" customWidth="1"/>
    <col min="7" max="7" width="25.5703125" customWidth="1"/>
  </cols>
  <sheetData>
    <row r="1" spans="1:8" ht="18.75" x14ac:dyDescent="0.25">
      <c r="A1" s="89" t="s">
        <v>491</v>
      </c>
      <c r="B1" s="7"/>
      <c r="C1" s="7"/>
      <c r="D1" s="7"/>
      <c r="E1" s="7"/>
      <c r="F1" s="7"/>
      <c r="G1" s="7"/>
      <c r="H1" s="7"/>
    </row>
    <row r="2" spans="1:8" x14ac:dyDescent="0.25">
      <c r="A2" s="90"/>
      <c r="B2" s="91"/>
      <c r="C2" s="91"/>
      <c r="D2" s="7"/>
      <c r="E2" s="7"/>
      <c r="F2" s="7"/>
      <c r="G2" s="7"/>
      <c r="H2" s="7"/>
    </row>
    <row r="3" spans="1:8" ht="15.75" x14ac:dyDescent="0.25">
      <c r="A3" s="92" t="s">
        <v>173</v>
      </c>
      <c r="B3" s="92" t="s">
        <v>492</v>
      </c>
      <c r="C3" s="92" t="s">
        <v>493</v>
      </c>
      <c r="D3" s="7"/>
      <c r="E3" s="7"/>
      <c r="F3" s="7"/>
      <c r="G3" s="7"/>
      <c r="H3" s="7"/>
    </row>
    <row r="4" spans="1:8" ht="15.75" customHeight="1" x14ac:dyDescent="0.25">
      <c r="A4" s="93" t="s">
        <v>494</v>
      </c>
      <c r="B4" s="93">
        <v>4165079</v>
      </c>
      <c r="C4" s="94">
        <v>4</v>
      </c>
      <c r="D4" s="7"/>
      <c r="E4" s="7"/>
      <c r="F4" s="115" t="s">
        <v>495</v>
      </c>
      <c r="G4" s="115"/>
      <c r="H4" s="7"/>
    </row>
    <row r="5" spans="1:8" ht="15.75" x14ac:dyDescent="0.25">
      <c r="A5" s="93" t="s">
        <v>496</v>
      </c>
      <c r="B5" s="93">
        <v>4804428</v>
      </c>
      <c r="C5" s="94">
        <v>1</v>
      </c>
      <c r="D5" s="7"/>
      <c r="E5" s="7"/>
      <c r="F5" s="95" t="s">
        <v>497</v>
      </c>
      <c r="G5" s="96" t="s">
        <v>498</v>
      </c>
      <c r="H5" s="7"/>
    </row>
    <row r="6" spans="1:8" x14ac:dyDescent="0.25">
      <c r="A6" s="93" t="s">
        <v>499</v>
      </c>
      <c r="B6" s="93">
        <v>2980521</v>
      </c>
      <c r="C6" s="94" t="s">
        <v>500</v>
      </c>
      <c r="D6" s="7"/>
      <c r="E6" s="7"/>
      <c r="F6" s="97">
        <v>0</v>
      </c>
      <c r="G6" s="45">
        <f>COUNTIF(C4:C21,F6)</f>
        <v>1</v>
      </c>
      <c r="H6" s="7"/>
    </row>
    <row r="7" spans="1:8" x14ac:dyDescent="0.25">
      <c r="A7" s="93" t="s">
        <v>501</v>
      </c>
      <c r="B7" s="93">
        <v>428537</v>
      </c>
      <c r="C7" s="94">
        <v>4</v>
      </c>
      <c r="D7" s="7"/>
      <c r="E7" s="7"/>
      <c r="F7" s="97">
        <v>1</v>
      </c>
      <c r="G7" s="45">
        <f>COUNTIF(C4:C21,F7)</f>
        <v>5</v>
      </c>
      <c r="H7" s="7"/>
    </row>
    <row r="8" spans="1:8" x14ac:dyDescent="0.25">
      <c r="A8" s="93" t="s">
        <v>502</v>
      </c>
      <c r="B8" s="93">
        <v>1584478</v>
      </c>
      <c r="C8" s="94">
        <v>4</v>
      </c>
      <c r="D8" s="7"/>
      <c r="E8" s="7"/>
      <c r="F8" s="97">
        <v>4</v>
      </c>
      <c r="G8" s="45">
        <f>COUNTIF(C4:C21,F8)</f>
        <v>9</v>
      </c>
      <c r="H8" s="7"/>
    </row>
    <row r="9" spans="1:8" x14ac:dyDescent="0.25">
      <c r="A9" s="93" t="s">
        <v>175</v>
      </c>
      <c r="B9" s="93">
        <v>100000</v>
      </c>
      <c r="C9" s="94">
        <v>1</v>
      </c>
      <c r="D9" s="7"/>
      <c r="E9" s="7"/>
      <c r="F9" s="97" t="s">
        <v>500</v>
      </c>
      <c r="G9" s="45">
        <f>COUNTIF(C4:C21,F9)</f>
        <v>3</v>
      </c>
      <c r="H9" s="7"/>
    </row>
    <row r="10" spans="1:8" x14ac:dyDescent="0.25">
      <c r="A10" s="93" t="s">
        <v>503</v>
      </c>
      <c r="B10" s="93">
        <v>3317786</v>
      </c>
      <c r="C10" s="94">
        <v>4</v>
      </c>
      <c r="F10" s="7"/>
      <c r="G10" s="7"/>
      <c r="H10" s="7"/>
    </row>
    <row r="11" spans="1:8" ht="15.75" x14ac:dyDescent="0.25">
      <c r="A11" s="93" t="s">
        <v>504</v>
      </c>
      <c r="B11" s="93">
        <v>1302222</v>
      </c>
      <c r="C11" s="94">
        <v>4</v>
      </c>
      <c r="D11" s="7"/>
      <c r="E11" s="7"/>
      <c r="F11" s="95" t="s">
        <v>353</v>
      </c>
      <c r="G11" s="96" t="s">
        <v>498</v>
      </c>
      <c r="H11" s="7"/>
    </row>
    <row r="12" spans="1:8" x14ac:dyDescent="0.25">
      <c r="A12" s="93" t="s">
        <v>505</v>
      </c>
      <c r="B12" s="93">
        <v>4505015</v>
      </c>
      <c r="C12" s="94">
        <v>1</v>
      </c>
      <c r="D12" s="7"/>
      <c r="E12" s="7"/>
      <c r="F12" s="97" t="s">
        <v>506</v>
      </c>
      <c r="G12" s="45">
        <f>COUNTIF(B4:B21,F15)</f>
        <v>15</v>
      </c>
      <c r="H12" s="7"/>
    </row>
    <row r="13" spans="1:8" x14ac:dyDescent="0.25">
      <c r="A13" s="93" t="s">
        <v>507</v>
      </c>
      <c r="B13" s="93">
        <v>150</v>
      </c>
      <c r="C13" s="94" t="s">
        <v>500</v>
      </c>
      <c r="D13" s="7"/>
      <c r="E13" s="7"/>
      <c r="F13" s="97" t="s">
        <v>508</v>
      </c>
      <c r="G13" s="45">
        <f>COUNTIF(B4:B21,F16)</f>
        <v>2</v>
      </c>
      <c r="H13" s="7"/>
    </row>
    <row r="14" spans="1:8" x14ac:dyDescent="0.25">
      <c r="A14" s="93" t="s">
        <v>509</v>
      </c>
      <c r="B14" s="93">
        <v>3593954</v>
      </c>
      <c r="C14" s="94">
        <v>1</v>
      </c>
      <c r="D14" s="7"/>
      <c r="E14" s="7"/>
      <c r="F14" s="97" t="s">
        <v>510</v>
      </c>
      <c r="G14" s="45">
        <f>COUNTIF(B4:B21,F17)</f>
        <v>1</v>
      </c>
      <c r="H14" s="7"/>
    </row>
    <row r="15" spans="1:8" x14ac:dyDescent="0.25">
      <c r="A15" s="93" t="s">
        <v>511</v>
      </c>
      <c r="B15" s="93">
        <v>2599644</v>
      </c>
      <c r="C15" s="94">
        <v>4</v>
      </c>
      <c r="D15" s="7"/>
      <c r="E15" s="7"/>
      <c r="F15" s="7" t="s">
        <v>549</v>
      </c>
      <c r="G15" s="7"/>
      <c r="H15" s="7"/>
    </row>
    <row r="16" spans="1:8" x14ac:dyDescent="0.25">
      <c r="A16" s="93" t="s">
        <v>512</v>
      </c>
      <c r="B16" s="93">
        <v>2626890</v>
      </c>
      <c r="C16" s="94" t="s">
        <v>500</v>
      </c>
      <c r="D16" s="7"/>
      <c r="E16" s="7"/>
      <c r="F16" s="7" t="s">
        <v>550</v>
      </c>
      <c r="G16" s="7"/>
      <c r="H16" s="7"/>
    </row>
    <row r="17" spans="1:8" x14ac:dyDescent="0.25">
      <c r="A17" s="93" t="s">
        <v>513</v>
      </c>
      <c r="B17" s="93">
        <v>4389308</v>
      </c>
      <c r="C17" s="94">
        <v>4</v>
      </c>
      <c r="D17" s="7"/>
      <c r="E17" s="7"/>
      <c r="F17" s="7">
        <v>100000</v>
      </c>
      <c r="G17" s="7"/>
      <c r="H17" s="7"/>
    </row>
    <row r="18" spans="1:8" x14ac:dyDescent="0.25">
      <c r="A18" s="93" t="s">
        <v>514</v>
      </c>
      <c r="B18" s="93">
        <v>4055228</v>
      </c>
      <c r="C18" s="94">
        <v>1</v>
      </c>
      <c r="D18" s="7"/>
      <c r="E18" s="7"/>
      <c r="F18" s="7"/>
      <c r="G18" s="7"/>
      <c r="H18" s="7"/>
    </row>
    <row r="19" spans="1:8" x14ac:dyDescent="0.25">
      <c r="A19" s="93" t="s">
        <v>515</v>
      </c>
      <c r="B19" s="93">
        <v>4646966</v>
      </c>
      <c r="C19" s="94">
        <v>4</v>
      </c>
      <c r="D19" s="7"/>
      <c r="E19" s="7"/>
      <c r="F19" s="7"/>
      <c r="G19" s="7"/>
      <c r="H19" s="7"/>
    </row>
    <row r="20" spans="1:8" x14ac:dyDescent="0.25">
      <c r="A20" s="93" t="s">
        <v>516</v>
      </c>
      <c r="B20" s="93">
        <v>808323</v>
      </c>
      <c r="C20" s="94">
        <v>4</v>
      </c>
      <c r="D20" s="7"/>
      <c r="E20" s="7"/>
      <c r="F20" s="7"/>
      <c r="G20" s="7"/>
      <c r="H20" s="7"/>
    </row>
    <row r="21" spans="1:8" x14ac:dyDescent="0.25">
      <c r="A21" s="93" t="s">
        <v>517</v>
      </c>
      <c r="B21" s="93">
        <v>2500</v>
      </c>
      <c r="C21" s="94">
        <v>0</v>
      </c>
      <c r="D21" s="7"/>
      <c r="E21" s="7"/>
      <c r="F21" s="7"/>
      <c r="G21" s="7"/>
      <c r="H21" s="7"/>
    </row>
    <row r="22" spans="1:8" x14ac:dyDescent="0.25">
      <c r="A22" s="7"/>
      <c r="B22" s="7"/>
      <c r="C22" s="7"/>
      <c r="D22" s="7"/>
      <c r="E22" s="7"/>
      <c r="F22" s="7"/>
      <c r="G22" s="7"/>
      <c r="H22" s="7"/>
    </row>
    <row r="23" spans="1:8" x14ac:dyDescent="0.25">
      <c r="A23" s="7"/>
      <c r="B23" s="7"/>
      <c r="C23" s="7"/>
      <c r="D23" s="7"/>
      <c r="E23" s="7"/>
      <c r="F23" s="7"/>
      <c r="G23" s="7"/>
      <c r="H23" s="7"/>
    </row>
    <row r="24" spans="1:8" x14ac:dyDescent="0.25">
      <c r="A24" s="7"/>
      <c r="B24" s="7"/>
      <c r="C24" s="7"/>
      <c r="D24" s="7"/>
      <c r="E24" s="7"/>
      <c r="F24" s="7"/>
      <c r="G24" s="7"/>
      <c r="H24" s="7"/>
    </row>
    <row r="25" spans="1:8" x14ac:dyDescent="0.25">
      <c r="A25" s="7"/>
      <c r="B25" s="7"/>
      <c r="C25" s="7"/>
      <c r="D25" s="7"/>
      <c r="E25" s="7"/>
      <c r="F25" s="7"/>
      <c r="G25" s="7"/>
      <c r="H25" s="7"/>
    </row>
  </sheetData>
  <mergeCells count="1">
    <mergeCell ref="F4:G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505B-9B85-4738-BC13-A81EE550478D}">
  <dimension ref="A1:H38"/>
  <sheetViews>
    <sheetView topLeftCell="A17" zoomScaleNormal="100" workbookViewId="0">
      <selection activeCell="G12" sqref="G12"/>
    </sheetView>
  </sheetViews>
  <sheetFormatPr defaultRowHeight="15" x14ac:dyDescent="0.25"/>
  <cols>
    <col min="1" max="1" width="30.7109375" customWidth="1"/>
    <col min="2" max="2" width="15.28515625" customWidth="1"/>
    <col min="3" max="3" width="46.5703125" customWidth="1"/>
    <col min="4" max="4" width="25.5703125" customWidth="1"/>
    <col min="5" max="5" width="16.7109375" bestFit="1" customWidth="1"/>
    <col min="6" max="6" width="9.28515625" bestFit="1" customWidth="1"/>
    <col min="7" max="7" width="13.42578125" bestFit="1" customWidth="1"/>
  </cols>
  <sheetData>
    <row r="1" spans="1:8" x14ac:dyDescent="0.25">
      <c r="A1" s="7" t="s">
        <v>346</v>
      </c>
      <c r="B1" s="7"/>
      <c r="C1" s="7"/>
      <c r="D1" s="7"/>
      <c r="E1" s="7"/>
      <c r="F1" s="7"/>
      <c r="G1" s="7"/>
      <c r="H1" s="7"/>
    </row>
    <row r="2" spans="1:8" x14ac:dyDescent="0.25">
      <c r="A2" s="7" t="s">
        <v>347</v>
      </c>
      <c r="B2" s="7"/>
      <c r="C2" s="7"/>
      <c r="D2" s="7"/>
      <c r="E2" s="7"/>
      <c r="F2" s="7"/>
      <c r="G2" s="7"/>
      <c r="H2" s="7"/>
    </row>
    <row r="3" spans="1:8" x14ac:dyDescent="0.25">
      <c r="A3" s="7"/>
      <c r="B3" s="7"/>
      <c r="C3" s="7"/>
      <c r="D3" s="7"/>
      <c r="E3" s="7"/>
      <c r="F3" s="7"/>
      <c r="G3" s="7"/>
      <c r="H3" s="7"/>
    </row>
    <row r="4" spans="1:8" x14ac:dyDescent="0.25">
      <c r="A4" s="7" t="s">
        <v>518</v>
      </c>
      <c r="B4" s="7"/>
      <c r="C4" s="7"/>
      <c r="D4" s="45">
        <f>COUNTIFS(Continent_countif,B13,Official_Primary_Language_countif,C17)</f>
        <v>1</v>
      </c>
      <c r="E4" s="7"/>
      <c r="F4" s="7"/>
      <c r="G4" s="7"/>
      <c r="H4" s="7"/>
    </row>
    <row r="5" spans="1:8" x14ac:dyDescent="0.25">
      <c r="A5" s="7" t="s">
        <v>519</v>
      </c>
      <c r="B5" s="7"/>
      <c r="C5" s="7"/>
      <c r="D5" s="45">
        <f>COUNTIFS(Population_countif,F5,Area_Sq_KM,G5)</f>
        <v>5</v>
      </c>
      <c r="E5" s="7"/>
      <c r="F5" s="7" t="s">
        <v>551</v>
      </c>
      <c r="G5" s="7" t="s">
        <v>552</v>
      </c>
      <c r="H5" s="7"/>
    </row>
    <row r="6" spans="1:8" ht="15.75" thickBot="1" x14ac:dyDescent="0.3">
      <c r="A6" s="7"/>
      <c r="B6" s="7"/>
      <c r="C6" s="7"/>
      <c r="D6" s="7"/>
      <c r="E6" s="7"/>
      <c r="F6" s="7"/>
      <c r="G6" s="7"/>
      <c r="H6" s="7"/>
    </row>
    <row r="7" spans="1:8" x14ac:dyDescent="0.25">
      <c r="A7" s="55" t="s">
        <v>350</v>
      </c>
      <c r="B7" s="56" t="s">
        <v>351</v>
      </c>
      <c r="C7" s="57" t="s">
        <v>352</v>
      </c>
      <c r="D7" s="58" t="s">
        <v>353</v>
      </c>
      <c r="E7" s="58" t="s">
        <v>354</v>
      </c>
      <c r="F7" s="57" t="s">
        <v>355</v>
      </c>
      <c r="G7" s="59" t="s">
        <v>356</v>
      </c>
      <c r="H7" s="7"/>
    </row>
    <row r="8" spans="1:8" x14ac:dyDescent="0.25">
      <c r="A8" s="60" t="s">
        <v>357</v>
      </c>
      <c r="B8" s="61" t="s">
        <v>358</v>
      </c>
      <c r="C8" s="32" t="s">
        <v>359</v>
      </c>
      <c r="D8" s="53">
        <v>1397715000</v>
      </c>
      <c r="E8" s="53">
        <v>9596960</v>
      </c>
      <c r="F8" s="62" t="s">
        <v>360</v>
      </c>
      <c r="G8" s="63">
        <v>14343</v>
      </c>
      <c r="H8" s="7"/>
    </row>
    <row r="9" spans="1:8" x14ac:dyDescent="0.25">
      <c r="A9" s="60" t="s">
        <v>361</v>
      </c>
      <c r="B9" s="61" t="s">
        <v>358</v>
      </c>
      <c r="C9" s="32" t="s">
        <v>362</v>
      </c>
      <c r="D9" s="53">
        <v>1366417754</v>
      </c>
      <c r="E9" s="53">
        <v>3287263</v>
      </c>
      <c r="F9" s="62" t="s">
        <v>363</v>
      </c>
      <c r="G9" s="63">
        <v>2611</v>
      </c>
      <c r="H9" s="7"/>
    </row>
    <row r="10" spans="1:8" x14ac:dyDescent="0.25">
      <c r="A10" s="64" t="s">
        <v>364</v>
      </c>
      <c r="B10" s="61" t="s">
        <v>365</v>
      </c>
      <c r="C10" s="32" t="s">
        <v>366</v>
      </c>
      <c r="D10" s="53">
        <v>328239523</v>
      </c>
      <c r="E10" s="53">
        <v>9833517</v>
      </c>
      <c r="F10" s="62" t="s">
        <v>31</v>
      </c>
      <c r="G10" s="63">
        <v>22675</v>
      </c>
      <c r="H10" s="7"/>
    </row>
    <row r="11" spans="1:8" x14ac:dyDescent="0.25">
      <c r="A11" s="64" t="s">
        <v>367</v>
      </c>
      <c r="B11" s="61" t="s">
        <v>358</v>
      </c>
      <c r="C11" s="32" t="s">
        <v>368</v>
      </c>
      <c r="D11" s="53">
        <v>270203917</v>
      </c>
      <c r="E11" s="53">
        <v>1904569</v>
      </c>
      <c r="F11" s="62" t="s">
        <v>369</v>
      </c>
      <c r="G11" s="63">
        <v>1119</v>
      </c>
      <c r="H11" s="7"/>
    </row>
    <row r="12" spans="1:8" x14ac:dyDescent="0.25">
      <c r="A12" s="60" t="s">
        <v>370</v>
      </c>
      <c r="B12" s="61" t="s">
        <v>358</v>
      </c>
      <c r="C12" s="32" t="s">
        <v>371</v>
      </c>
      <c r="D12" s="53">
        <v>216565318</v>
      </c>
      <c r="E12" s="53">
        <v>796095</v>
      </c>
      <c r="F12" s="62" t="s">
        <v>372</v>
      </c>
      <c r="G12" s="65">
        <v>304</v>
      </c>
      <c r="H12" s="7"/>
    </row>
    <row r="13" spans="1:8" x14ac:dyDescent="0.25">
      <c r="A13" s="64" t="s">
        <v>373</v>
      </c>
      <c r="B13" s="61" t="s">
        <v>374</v>
      </c>
      <c r="C13" s="32" t="s">
        <v>375</v>
      </c>
      <c r="D13" s="53">
        <v>212559417</v>
      </c>
      <c r="E13" s="53">
        <v>8515770</v>
      </c>
      <c r="F13" s="62" t="s">
        <v>376</v>
      </c>
      <c r="G13" s="63">
        <v>1840</v>
      </c>
      <c r="H13" s="7"/>
    </row>
    <row r="14" spans="1:8" x14ac:dyDescent="0.25">
      <c r="A14" s="60" t="s">
        <v>377</v>
      </c>
      <c r="B14" s="61" t="s">
        <v>378</v>
      </c>
      <c r="C14" s="32" t="s">
        <v>366</v>
      </c>
      <c r="D14" s="53">
        <v>200963599</v>
      </c>
      <c r="E14" s="53">
        <v>923768</v>
      </c>
      <c r="F14" s="62" t="s">
        <v>379</v>
      </c>
      <c r="G14" s="65">
        <v>448</v>
      </c>
      <c r="H14" s="7"/>
    </row>
    <row r="15" spans="1:8" x14ac:dyDescent="0.25">
      <c r="A15" s="64" t="s">
        <v>380</v>
      </c>
      <c r="B15" s="61" t="s">
        <v>358</v>
      </c>
      <c r="C15" s="32" t="s">
        <v>381</v>
      </c>
      <c r="D15" s="53">
        <v>163046161</v>
      </c>
      <c r="E15" s="53">
        <v>148460</v>
      </c>
      <c r="F15" s="62" t="s">
        <v>382</v>
      </c>
      <c r="G15" s="65">
        <v>303</v>
      </c>
      <c r="H15" s="7"/>
    </row>
    <row r="16" spans="1:8" x14ac:dyDescent="0.25">
      <c r="A16" s="60" t="s">
        <v>383</v>
      </c>
      <c r="B16" s="61" t="s">
        <v>384</v>
      </c>
      <c r="C16" s="32" t="s">
        <v>385</v>
      </c>
      <c r="D16" s="53">
        <v>144373535</v>
      </c>
      <c r="E16" s="53">
        <v>17098240</v>
      </c>
      <c r="F16" s="62" t="s">
        <v>386</v>
      </c>
      <c r="G16" s="63">
        <v>1700</v>
      </c>
      <c r="H16" s="7"/>
    </row>
    <row r="17" spans="1:8" x14ac:dyDescent="0.25">
      <c r="A17" s="64" t="s">
        <v>387</v>
      </c>
      <c r="B17" s="61" t="s">
        <v>365</v>
      </c>
      <c r="C17" s="32" t="s">
        <v>388</v>
      </c>
      <c r="D17" s="53">
        <v>126014024</v>
      </c>
      <c r="E17" s="53">
        <v>1964375</v>
      </c>
      <c r="F17" s="62" t="s">
        <v>389</v>
      </c>
      <c r="G17" s="63">
        <v>1258</v>
      </c>
      <c r="H17" s="7"/>
    </row>
    <row r="18" spans="1:8" x14ac:dyDescent="0.25">
      <c r="A18" s="60" t="s">
        <v>390</v>
      </c>
      <c r="B18" s="61" t="s">
        <v>358</v>
      </c>
      <c r="C18" s="32" t="s">
        <v>391</v>
      </c>
      <c r="D18" s="53">
        <v>126264931</v>
      </c>
      <c r="E18" s="53">
        <v>377944</v>
      </c>
      <c r="F18" s="62" t="s">
        <v>392</v>
      </c>
      <c r="G18" s="63">
        <v>5082</v>
      </c>
      <c r="H18" s="7"/>
    </row>
    <row r="19" spans="1:8" x14ac:dyDescent="0.25">
      <c r="A19" s="60" t="s">
        <v>393</v>
      </c>
      <c r="B19" s="61" t="s">
        <v>378</v>
      </c>
      <c r="C19" s="32" t="s">
        <v>394</v>
      </c>
      <c r="D19" s="53">
        <v>112078730</v>
      </c>
      <c r="E19" s="53">
        <v>1104300</v>
      </c>
      <c r="F19" s="62" t="s">
        <v>395</v>
      </c>
      <c r="G19" s="65">
        <v>96</v>
      </c>
      <c r="H19" s="7"/>
    </row>
    <row r="20" spans="1:8" x14ac:dyDescent="0.25">
      <c r="A20" s="64" t="s">
        <v>396</v>
      </c>
      <c r="B20" s="61" t="s">
        <v>358</v>
      </c>
      <c r="C20" s="32" t="s">
        <v>397</v>
      </c>
      <c r="D20" s="53">
        <v>108116615</v>
      </c>
      <c r="E20" s="53">
        <v>300000</v>
      </c>
      <c r="F20" s="62" t="s">
        <v>398</v>
      </c>
      <c r="G20" s="65">
        <v>377</v>
      </c>
      <c r="H20" s="7"/>
    </row>
    <row r="21" spans="1:8" x14ac:dyDescent="0.25">
      <c r="A21" s="60" t="s">
        <v>399</v>
      </c>
      <c r="B21" s="61" t="s">
        <v>378</v>
      </c>
      <c r="C21" s="32" t="s">
        <v>400</v>
      </c>
      <c r="D21" s="53">
        <v>100388073</v>
      </c>
      <c r="E21" s="53">
        <v>1001450</v>
      </c>
      <c r="F21" s="62" t="s">
        <v>401</v>
      </c>
      <c r="G21" s="65">
        <v>303</v>
      </c>
      <c r="H21" s="7"/>
    </row>
    <row r="22" spans="1:8" x14ac:dyDescent="0.25">
      <c r="A22" s="60" t="s">
        <v>402</v>
      </c>
      <c r="B22" s="61" t="s">
        <v>358</v>
      </c>
      <c r="C22" s="32" t="s">
        <v>403</v>
      </c>
      <c r="D22" s="53">
        <v>96462106</v>
      </c>
      <c r="E22" s="53">
        <v>331210</v>
      </c>
      <c r="F22" s="62" t="s">
        <v>404</v>
      </c>
      <c r="G22" s="65">
        <v>262</v>
      </c>
      <c r="H22" s="7"/>
    </row>
    <row r="23" spans="1:8" x14ac:dyDescent="0.25">
      <c r="A23" s="64" t="s">
        <v>405</v>
      </c>
      <c r="B23" s="61" t="s">
        <v>378</v>
      </c>
      <c r="C23" s="32" t="s">
        <v>406</v>
      </c>
      <c r="D23" s="53">
        <v>86790567</v>
      </c>
      <c r="E23" s="53">
        <v>2344858</v>
      </c>
      <c r="F23" s="62" t="s">
        <v>407</v>
      </c>
      <c r="G23" s="65">
        <v>47</v>
      </c>
      <c r="H23" s="7"/>
    </row>
    <row r="24" spans="1:8" x14ac:dyDescent="0.25">
      <c r="A24" s="60" t="s">
        <v>408</v>
      </c>
      <c r="B24" s="61" t="s">
        <v>358</v>
      </c>
      <c r="C24" s="32" t="s">
        <v>409</v>
      </c>
      <c r="D24" s="53">
        <v>82913906</v>
      </c>
      <c r="E24" s="53">
        <v>1648195</v>
      </c>
      <c r="F24" s="62" t="s">
        <v>410</v>
      </c>
      <c r="G24" s="65">
        <v>445</v>
      </c>
      <c r="H24" s="7"/>
    </row>
    <row r="25" spans="1:8" x14ac:dyDescent="0.25">
      <c r="A25" s="60" t="s">
        <v>411</v>
      </c>
      <c r="B25" s="61" t="s">
        <v>358</v>
      </c>
      <c r="C25" s="32" t="s">
        <v>412</v>
      </c>
      <c r="D25" s="53">
        <v>83429615</v>
      </c>
      <c r="E25" s="53">
        <v>783562</v>
      </c>
      <c r="F25" s="62" t="s">
        <v>413</v>
      </c>
      <c r="G25" s="65">
        <v>754</v>
      </c>
      <c r="H25" s="7"/>
    </row>
    <row r="26" spans="1:8" x14ac:dyDescent="0.25">
      <c r="A26" s="60" t="s">
        <v>414</v>
      </c>
      <c r="B26" s="61" t="s">
        <v>384</v>
      </c>
      <c r="C26" s="32" t="s">
        <v>415</v>
      </c>
      <c r="D26" s="53">
        <v>83132799</v>
      </c>
      <c r="E26" s="53">
        <v>357022</v>
      </c>
      <c r="F26" s="62" t="s">
        <v>33</v>
      </c>
      <c r="G26" s="63">
        <v>3846</v>
      </c>
      <c r="H26" s="7"/>
    </row>
    <row r="27" spans="1:8" x14ac:dyDescent="0.25">
      <c r="A27" s="60" t="s">
        <v>416</v>
      </c>
      <c r="B27" s="61" t="s">
        <v>384</v>
      </c>
      <c r="C27" s="32" t="s">
        <v>406</v>
      </c>
      <c r="D27" s="53">
        <v>67059887</v>
      </c>
      <c r="E27" s="53">
        <v>643801</v>
      </c>
      <c r="F27" s="62" t="s">
        <v>33</v>
      </c>
      <c r="G27" s="63">
        <v>2716</v>
      </c>
      <c r="H27" s="7"/>
    </row>
    <row r="28" spans="1:8" x14ac:dyDescent="0.25">
      <c r="A28" s="64" t="s">
        <v>417</v>
      </c>
      <c r="B28" s="61" t="s">
        <v>384</v>
      </c>
      <c r="C28" s="32" t="s">
        <v>366</v>
      </c>
      <c r="D28" s="53">
        <v>66834405</v>
      </c>
      <c r="E28" s="53">
        <v>243610</v>
      </c>
      <c r="F28" s="62" t="s">
        <v>32</v>
      </c>
      <c r="G28" s="63">
        <v>2827</v>
      </c>
      <c r="H28" s="7"/>
    </row>
    <row r="29" spans="1:8" x14ac:dyDescent="0.25">
      <c r="A29" s="60" t="s">
        <v>418</v>
      </c>
      <c r="B29" s="61" t="s">
        <v>358</v>
      </c>
      <c r="C29" s="32" t="s">
        <v>419</v>
      </c>
      <c r="D29" s="53">
        <v>69625582</v>
      </c>
      <c r="E29" s="53">
        <v>513120</v>
      </c>
      <c r="F29" s="62" t="s">
        <v>420</v>
      </c>
      <c r="G29" s="65">
        <v>544</v>
      </c>
      <c r="H29" s="7"/>
    </row>
    <row r="30" spans="1:8" x14ac:dyDescent="0.25">
      <c r="A30" s="64" t="s">
        <v>421</v>
      </c>
      <c r="B30" s="61" t="s">
        <v>378</v>
      </c>
      <c r="C30" s="32" t="s">
        <v>422</v>
      </c>
      <c r="D30" s="53">
        <v>58558270</v>
      </c>
      <c r="E30" s="53">
        <v>1219090</v>
      </c>
      <c r="F30" s="62" t="s">
        <v>423</v>
      </c>
      <c r="G30" s="65">
        <v>351</v>
      </c>
      <c r="H30" s="7"/>
    </row>
    <row r="31" spans="1:8" x14ac:dyDescent="0.25">
      <c r="A31" s="60" t="s">
        <v>424</v>
      </c>
      <c r="B31" s="61" t="s">
        <v>378</v>
      </c>
      <c r="C31" s="32" t="s">
        <v>425</v>
      </c>
      <c r="D31" s="53">
        <v>58005463</v>
      </c>
      <c r="E31" s="53">
        <v>947300</v>
      </c>
      <c r="F31" s="62" t="s">
        <v>426</v>
      </c>
      <c r="G31" s="65">
        <v>63</v>
      </c>
      <c r="H31" s="7"/>
    </row>
    <row r="32" spans="1:8" x14ac:dyDescent="0.25">
      <c r="A32" s="60" t="s">
        <v>427</v>
      </c>
      <c r="B32" s="61" t="s">
        <v>384</v>
      </c>
      <c r="C32" s="32" t="s">
        <v>428</v>
      </c>
      <c r="D32" s="53">
        <v>60297396</v>
      </c>
      <c r="E32" s="53">
        <v>301340</v>
      </c>
      <c r="F32" s="62" t="s">
        <v>33</v>
      </c>
      <c r="G32" s="63">
        <v>2001</v>
      </c>
      <c r="H32" s="7"/>
    </row>
    <row r="33" spans="1:8" x14ac:dyDescent="0.25">
      <c r="A33" s="64" t="s">
        <v>429</v>
      </c>
      <c r="B33" s="61" t="s">
        <v>358</v>
      </c>
      <c r="C33" s="32" t="s">
        <v>430</v>
      </c>
      <c r="D33" s="53">
        <v>54045420</v>
      </c>
      <c r="E33" s="53">
        <v>676578</v>
      </c>
      <c r="F33" s="62" t="s">
        <v>431</v>
      </c>
      <c r="G33" s="65">
        <v>76</v>
      </c>
      <c r="H33" s="7"/>
    </row>
    <row r="34" spans="1:8" x14ac:dyDescent="0.25">
      <c r="A34" s="64" t="s">
        <v>432</v>
      </c>
      <c r="B34" s="61" t="s">
        <v>358</v>
      </c>
      <c r="C34" s="32" t="s">
        <v>433</v>
      </c>
      <c r="D34" s="53">
        <v>51709098</v>
      </c>
      <c r="E34" s="53">
        <v>99720</v>
      </c>
      <c r="F34" s="62" t="s">
        <v>434</v>
      </c>
      <c r="G34" s="63">
        <v>2029</v>
      </c>
      <c r="H34" s="7"/>
    </row>
    <row r="35" spans="1:8" x14ac:dyDescent="0.25">
      <c r="A35" s="64" t="s">
        <v>435</v>
      </c>
      <c r="B35" s="61" t="s">
        <v>374</v>
      </c>
      <c r="C35" s="32" t="s">
        <v>388</v>
      </c>
      <c r="D35" s="53">
        <v>50339443</v>
      </c>
      <c r="E35" s="53">
        <v>1138910</v>
      </c>
      <c r="F35" s="62" t="s">
        <v>436</v>
      </c>
      <c r="G35" s="65">
        <v>324</v>
      </c>
      <c r="H35" s="7"/>
    </row>
    <row r="36" spans="1:8" x14ac:dyDescent="0.25">
      <c r="A36" s="60" t="s">
        <v>437</v>
      </c>
      <c r="B36" s="61" t="s">
        <v>378</v>
      </c>
      <c r="C36" s="32" t="s">
        <v>438</v>
      </c>
      <c r="D36" s="53">
        <v>52573973</v>
      </c>
      <c r="E36" s="53">
        <v>580367</v>
      </c>
      <c r="F36" s="62" t="s">
        <v>439</v>
      </c>
      <c r="G36" s="65">
        <v>96</v>
      </c>
      <c r="H36" s="7"/>
    </row>
    <row r="37" spans="1:8" ht="15.75" thickBot="1" x14ac:dyDescent="0.3">
      <c r="A37" s="66" t="s">
        <v>440</v>
      </c>
      <c r="B37" s="67" t="s">
        <v>384</v>
      </c>
      <c r="C37" s="68" t="s">
        <v>388</v>
      </c>
      <c r="D37" s="53">
        <v>47076781</v>
      </c>
      <c r="E37" s="53">
        <v>505370</v>
      </c>
      <c r="F37" s="69" t="s">
        <v>33</v>
      </c>
      <c r="G37" s="70">
        <v>1394</v>
      </c>
      <c r="H37" s="7"/>
    </row>
    <row r="38" spans="1:8" x14ac:dyDescent="0.25">
      <c r="A38" s="7"/>
      <c r="B38" s="7"/>
      <c r="C38" s="7"/>
      <c r="D38" s="7"/>
      <c r="E38" s="7"/>
      <c r="F38" s="7"/>
      <c r="G38" s="7"/>
      <c r="H38" s="7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0667-3F81-41A7-8815-58F7E245FB95}">
  <dimension ref="A1:O44"/>
  <sheetViews>
    <sheetView tabSelected="1" workbookViewId="0">
      <selection activeCell="P4" sqref="P4"/>
    </sheetView>
  </sheetViews>
  <sheetFormatPr defaultRowHeight="15" x14ac:dyDescent="0.25"/>
  <cols>
    <col min="15" max="15" width="19.5703125" customWidth="1"/>
  </cols>
  <sheetData>
    <row r="1" spans="1:15" x14ac:dyDescent="0.25">
      <c r="A1" s="98" t="s">
        <v>520</v>
      </c>
      <c r="B1" s="99" t="s">
        <v>174</v>
      </c>
      <c r="C1" s="99" t="s">
        <v>521</v>
      </c>
      <c r="D1" s="100" t="s">
        <v>522</v>
      </c>
      <c r="E1" s="101" t="s">
        <v>523</v>
      </c>
      <c r="F1" s="100" t="s">
        <v>524</v>
      </c>
      <c r="G1" s="100" t="s">
        <v>525</v>
      </c>
    </row>
    <row r="2" spans="1:15" x14ac:dyDescent="0.25">
      <c r="A2" s="102">
        <v>43471</v>
      </c>
      <c r="B2" s="103" t="s">
        <v>526</v>
      </c>
      <c r="C2" s="103" t="s">
        <v>527</v>
      </c>
      <c r="D2" s="104" t="s">
        <v>528</v>
      </c>
      <c r="E2" s="105">
        <v>95</v>
      </c>
      <c r="F2" s="106">
        <v>1.99</v>
      </c>
      <c r="G2" s="107">
        <v>189.05</v>
      </c>
      <c r="K2" s="108" t="s">
        <v>529</v>
      </c>
      <c r="L2" s="108"/>
      <c r="M2" s="108"/>
      <c r="N2" s="108"/>
      <c r="O2" s="108"/>
    </row>
    <row r="3" spans="1:15" x14ac:dyDescent="0.25">
      <c r="A3" s="102">
        <v>43488</v>
      </c>
      <c r="B3" s="103" t="s">
        <v>530</v>
      </c>
      <c r="C3" s="103" t="s">
        <v>531</v>
      </c>
      <c r="D3" s="104" t="s">
        <v>532</v>
      </c>
      <c r="E3" s="105">
        <v>50</v>
      </c>
      <c r="F3" s="106">
        <v>19.989999999999998</v>
      </c>
      <c r="G3" s="107">
        <v>999.49999999999989</v>
      </c>
      <c r="K3">
        <f>COUNTIF(Sales_Rep,C5)</f>
        <v>5</v>
      </c>
    </row>
    <row r="4" spans="1:15" x14ac:dyDescent="0.25">
      <c r="A4" s="102">
        <v>43505</v>
      </c>
      <c r="B4" s="103" t="s">
        <v>530</v>
      </c>
      <c r="C4" s="103" t="s">
        <v>533</v>
      </c>
      <c r="D4" s="104" t="s">
        <v>528</v>
      </c>
      <c r="E4" s="105">
        <v>36</v>
      </c>
      <c r="F4" s="106">
        <v>4.99</v>
      </c>
      <c r="G4" s="107">
        <v>179.64000000000001</v>
      </c>
    </row>
    <row r="5" spans="1:15" x14ac:dyDescent="0.25">
      <c r="A5" s="102">
        <v>43522</v>
      </c>
      <c r="B5" s="103" t="s">
        <v>530</v>
      </c>
      <c r="C5" s="103" t="s">
        <v>534</v>
      </c>
      <c r="D5" s="104" t="s">
        <v>535</v>
      </c>
      <c r="E5" s="105">
        <v>27</v>
      </c>
      <c r="F5" s="106">
        <v>19.989999999999998</v>
      </c>
      <c r="G5" s="107">
        <v>539.7299999999999</v>
      </c>
    </row>
    <row r="6" spans="1:15" x14ac:dyDescent="0.25">
      <c r="A6" s="102">
        <v>43539</v>
      </c>
      <c r="B6" s="103" t="s">
        <v>536</v>
      </c>
      <c r="C6" s="103" t="s">
        <v>537</v>
      </c>
      <c r="D6" s="104" t="s">
        <v>528</v>
      </c>
      <c r="E6" s="105">
        <v>56</v>
      </c>
      <c r="F6" s="106">
        <v>2.99</v>
      </c>
      <c r="G6" s="107">
        <v>167.44</v>
      </c>
    </row>
    <row r="7" spans="1:15" x14ac:dyDescent="0.25">
      <c r="A7" s="102">
        <v>43556</v>
      </c>
      <c r="B7" s="103" t="s">
        <v>526</v>
      </c>
      <c r="C7" s="103" t="s">
        <v>527</v>
      </c>
      <c r="D7" s="104" t="s">
        <v>532</v>
      </c>
      <c r="E7" s="105">
        <v>60</v>
      </c>
      <c r="F7" s="106">
        <v>4.99</v>
      </c>
      <c r="G7" s="107">
        <v>299.40000000000003</v>
      </c>
    </row>
    <row r="8" spans="1:15" x14ac:dyDescent="0.25">
      <c r="A8" s="102">
        <v>43573</v>
      </c>
      <c r="B8" s="103" t="s">
        <v>530</v>
      </c>
      <c r="C8" s="103" t="s">
        <v>538</v>
      </c>
      <c r="D8" s="104" t="s">
        <v>528</v>
      </c>
      <c r="E8" s="105">
        <v>75</v>
      </c>
      <c r="F8" s="106">
        <v>1.99</v>
      </c>
      <c r="G8" s="107">
        <v>149.25</v>
      </c>
    </row>
    <row r="9" spans="1:15" x14ac:dyDescent="0.25">
      <c r="A9" s="102">
        <v>43590</v>
      </c>
      <c r="B9" s="103" t="s">
        <v>530</v>
      </c>
      <c r="C9" s="103" t="s">
        <v>533</v>
      </c>
      <c r="D9" s="104" t="s">
        <v>528</v>
      </c>
      <c r="E9" s="105">
        <v>90</v>
      </c>
      <c r="F9" s="106">
        <v>4.99</v>
      </c>
      <c r="G9" s="107">
        <v>449.1</v>
      </c>
    </row>
    <row r="10" spans="1:15" x14ac:dyDescent="0.25">
      <c r="A10" s="102">
        <v>43607</v>
      </c>
      <c r="B10" s="103" t="s">
        <v>536</v>
      </c>
      <c r="C10" s="103" t="s">
        <v>539</v>
      </c>
      <c r="D10" s="104" t="s">
        <v>528</v>
      </c>
      <c r="E10" s="105">
        <v>32</v>
      </c>
      <c r="F10" s="106">
        <v>1.99</v>
      </c>
      <c r="G10" s="107">
        <v>63.68</v>
      </c>
    </row>
    <row r="11" spans="1:15" x14ac:dyDescent="0.25">
      <c r="A11" s="102">
        <v>43624</v>
      </c>
      <c r="B11" s="103" t="s">
        <v>526</v>
      </c>
      <c r="C11" s="103" t="s">
        <v>527</v>
      </c>
      <c r="D11" s="104" t="s">
        <v>532</v>
      </c>
      <c r="E11" s="105">
        <v>60</v>
      </c>
      <c r="F11" s="106">
        <v>8.99</v>
      </c>
      <c r="G11" s="107">
        <v>539.4</v>
      </c>
    </row>
    <row r="12" spans="1:15" x14ac:dyDescent="0.25">
      <c r="A12" s="102">
        <v>43641</v>
      </c>
      <c r="B12" s="103" t="s">
        <v>530</v>
      </c>
      <c r="C12" s="103" t="s">
        <v>540</v>
      </c>
      <c r="D12" s="104" t="s">
        <v>528</v>
      </c>
      <c r="E12" s="105">
        <v>90</v>
      </c>
      <c r="F12" s="106">
        <v>4.99</v>
      </c>
      <c r="G12" s="107">
        <v>449.1</v>
      </c>
    </row>
    <row r="13" spans="1:15" x14ac:dyDescent="0.25">
      <c r="A13" s="102">
        <v>43658</v>
      </c>
      <c r="B13" s="103" t="s">
        <v>526</v>
      </c>
      <c r="C13" s="103" t="s">
        <v>541</v>
      </c>
      <c r="D13" s="104" t="s">
        <v>532</v>
      </c>
      <c r="E13" s="105">
        <v>29</v>
      </c>
      <c r="F13" s="106">
        <v>1.99</v>
      </c>
      <c r="G13" s="107">
        <v>57.71</v>
      </c>
    </row>
    <row r="14" spans="1:15" x14ac:dyDescent="0.25">
      <c r="A14" s="102">
        <v>43675</v>
      </c>
      <c r="B14" s="103" t="s">
        <v>526</v>
      </c>
      <c r="C14" s="103" t="s">
        <v>542</v>
      </c>
      <c r="D14" s="104" t="s">
        <v>532</v>
      </c>
      <c r="E14" s="105">
        <v>81</v>
      </c>
      <c r="F14" s="106">
        <v>19.989999999999998</v>
      </c>
      <c r="G14" s="107">
        <v>1619.1899999999998</v>
      </c>
    </row>
    <row r="15" spans="1:15" x14ac:dyDescent="0.25">
      <c r="A15" s="102">
        <v>43692</v>
      </c>
      <c r="B15" s="103" t="s">
        <v>526</v>
      </c>
      <c r="C15" s="103" t="s">
        <v>527</v>
      </c>
      <c r="D15" s="104" t="s">
        <v>528</v>
      </c>
      <c r="E15" s="105">
        <v>35</v>
      </c>
      <c r="F15" s="106">
        <v>4.99</v>
      </c>
      <c r="G15" s="107">
        <v>174.65</v>
      </c>
    </row>
    <row r="16" spans="1:15" x14ac:dyDescent="0.25">
      <c r="A16" s="102">
        <v>43709</v>
      </c>
      <c r="B16" s="103" t="s">
        <v>530</v>
      </c>
      <c r="C16" s="103" t="s">
        <v>543</v>
      </c>
      <c r="D16" s="104" t="s">
        <v>544</v>
      </c>
      <c r="E16" s="105">
        <v>2</v>
      </c>
      <c r="F16" s="106">
        <v>125</v>
      </c>
      <c r="G16" s="107">
        <v>250</v>
      </c>
    </row>
    <row r="17" spans="1:7" x14ac:dyDescent="0.25">
      <c r="A17" s="102">
        <v>43726</v>
      </c>
      <c r="B17" s="103" t="s">
        <v>526</v>
      </c>
      <c r="C17" s="103" t="s">
        <v>527</v>
      </c>
      <c r="D17" s="104" t="s">
        <v>545</v>
      </c>
      <c r="E17" s="105">
        <v>16</v>
      </c>
      <c r="F17" s="106">
        <v>15.99</v>
      </c>
      <c r="G17" s="107">
        <v>255.84</v>
      </c>
    </row>
    <row r="18" spans="1:7" x14ac:dyDescent="0.25">
      <c r="A18" s="102">
        <v>43743</v>
      </c>
      <c r="B18" s="103" t="s">
        <v>530</v>
      </c>
      <c r="C18" s="103" t="s">
        <v>540</v>
      </c>
      <c r="D18" s="104" t="s">
        <v>532</v>
      </c>
      <c r="E18" s="105">
        <v>28</v>
      </c>
      <c r="F18" s="106">
        <v>8.99</v>
      </c>
      <c r="G18" s="107">
        <v>251.72</v>
      </c>
    </row>
    <row r="19" spans="1:7" x14ac:dyDescent="0.25">
      <c r="A19" s="102">
        <v>43760</v>
      </c>
      <c r="B19" s="103" t="s">
        <v>526</v>
      </c>
      <c r="C19" s="103" t="s">
        <v>527</v>
      </c>
      <c r="D19" s="104" t="s">
        <v>535</v>
      </c>
      <c r="E19" s="105">
        <v>64</v>
      </c>
      <c r="F19" s="106">
        <v>8.99</v>
      </c>
      <c r="G19" s="107">
        <v>575.36</v>
      </c>
    </row>
    <row r="20" spans="1:7" x14ac:dyDescent="0.25">
      <c r="A20" s="102">
        <v>43777</v>
      </c>
      <c r="B20" s="103" t="s">
        <v>526</v>
      </c>
      <c r="C20" s="103" t="s">
        <v>542</v>
      </c>
      <c r="D20" s="104" t="s">
        <v>535</v>
      </c>
      <c r="E20" s="105">
        <v>15</v>
      </c>
      <c r="F20" s="106">
        <v>19.989999999999998</v>
      </c>
      <c r="G20" s="107">
        <v>299.84999999999997</v>
      </c>
    </row>
    <row r="21" spans="1:7" x14ac:dyDescent="0.25">
      <c r="A21" s="102">
        <v>43794</v>
      </c>
      <c r="B21" s="103" t="s">
        <v>530</v>
      </c>
      <c r="C21" s="103" t="s">
        <v>531</v>
      </c>
      <c r="D21" s="104" t="s">
        <v>545</v>
      </c>
      <c r="E21" s="105">
        <v>96</v>
      </c>
      <c r="F21" s="106">
        <v>4.99</v>
      </c>
      <c r="G21" s="107">
        <v>479.04</v>
      </c>
    </row>
    <row r="22" spans="1:7" x14ac:dyDescent="0.25">
      <c r="A22" s="102">
        <v>43811</v>
      </c>
      <c r="B22" s="103" t="s">
        <v>530</v>
      </c>
      <c r="C22" s="103" t="s">
        <v>543</v>
      </c>
      <c r="D22" s="104" t="s">
        <v>528</v>
      </c>
      <c r="E22" s="105">
        <v>67</v>
      </c>
      <c r="F22" s="106">
        <v>1.29</v>
      </c>
      <c r="G22" s="107">
        <v>86.43</v>
      </c>
    </row>
    <row r="23" spans="1:7" x14ac:dyDescent="0.25">
      <c r="A23" s="102">
        <v>43828</v>
      </c>
      <c r="B23" s="103" t="s">
        <v>526</v>
      </c>
      <c r="C23" s="103" t="s">
        <v>542</v>
      </c>
      <c r="D23" s="104" t="s">
        <v>545</v>
      </c>
      <c r="E23" s="105">
        <v>74</v>
      </c>
      <c r="F23" s="106">
        <v>15.99</v>
      </c>
      <c r="G23" s="107">
        <v>1183.26</v>
      </c>
    </row>
    <row r="24" spans="1:7" x14ac:dyDescent="0.25">
      <c r="A24" s="102">
        <v>43845</v>
      </c>
      <c r="B24" s="103" t="s">
        <v>530</v>
      </c>
      <c r="C24" s="103" t="s">
        <v>534</v>
      </c>
      <c r="D24" s="104" t="s">
        <v>532</v>
      </c>
      <c r="E24" s="105">
        <v>46</v>
      </c>
      <c r="F24" s="106">
        <v>8.99</v>
      </c>
      <c r="G24" s="107">
        <v>413.54</v>
      </c>
    </row>
    <row r="25" spans="1:7" x14ac:dyDescent="0.25">
      <c r="A25" s="102">
        <v>43862</v>
      </c>
      <c r="B25" s="103" t="s">
        <v>530</v>
      </c>
      <c r="C25" s="103" t="s">
        <v>543</v>
      </c>
      <c r="D25" s="104" t="s">
        <v>532</v>
      </c>
      <c r="E25" s="105">
        <v>87</v>
      </c>
      <c r="F25" s="106">
        <v>15</v>
      </c>
      <c r="G25" s="107">
        <v>1305</v>
      </c>
    </row>
    <row r="26" spans="1:7" x14ac:dyDescent="0.25">
      <c r="A26" s="102">
        <v>43879</v>
      </c>
      <c r="B26" s="103" t="s">
        <v>526</v>
      </c>
      <c r="C26" s="103" t="s">
        <v>527</v>
      </c>
      <c r="D26" s="104" t="s">
        <v>532</v>
      </c>
      <c r="E26" s="105">
        <v>4</v>
      </c>
      <c r="F26" s="106">
        <v>4.99</v>
      </c>
      <c r="G26" s="107">
        <v>19.96</v>
      </c>
    </row>
    <row r="27" spans="1:7" x14ac:dyDescent="0.25">
      <c r="A27" s="102">
        <v>43897</v>
      </c>
      <c r="B27" s="103" t="s">
        <v>536</v>
      </c>
      <c r="C27" s="103" t="s">
        <v>537</v>
      </c>
      <c r="D27" s="104" t="s">
        <v>532</v>
      </c>
      <c r="E27" s="105">
        <v>7</v>
      </c>
      <c r="F27" s="106">
        <v>19.989999999999998</v>
      </c>
      <c r="G27" s="107">
        <v>139.92999999999998</v>
      </c>
    </row>
    <row r="28" spans="1:7" x14ac:dyDescent="0.25">
      <c r="A28" s="102">
        <v>43914</v>
      </c>
      <c r="B28" s="103" t="s">
        <v>530</v>
      </c>
      <c r="C28" s="103" t="s">
        <v>533</v>
      </c>
      <c r="D28" s="104" t="s">
        <v>545</v>
      </c>
      <c r="E28" s="105">
        <v>50</v>
      </c>
      <c r="F28" s="106">
        <v>4.99</v>
      </c>
      <c r="G28" s="107">
        <v>249.5</v>
      </c>
    </row>
    <row r="29" spans="1:7" x14ac:dyDescent="0.25">
      <c r="A29" s="102">
        <v>43931</v>
      </c>
      <c r="B29" s="103" t="s">
        <v>530</v>
      </c>
      <c r="C29" s="103" t="s">
        <v>538</v>
      </c>
      <c r="D29" s="104" t="s">
        <v>528</v>
      </c>
      <c r="E29" s="105">
        <v>66</v>
      </c>
      <c r="F29" s="106">
        <v>1.99</v>
      </c>
      <c r="G29" s="107">
        <v>131.34</v>
      </c>
    </row>
    <row r="30" spans="1:7" x14ac:dyDescent="0.25">
      <c r="A30" s="102">
        <v>43948</v>
      </c>
      <c r="B30" s="103" t="s">
        <v>526</v>
      </c>
      <c r="C30" s="103" t="s">
        <v>541</v>
      </c>
      <c r="D30" s="104" t="s">
        <v>535</v>
      </c>
      <c r="E30" s="105">
        <v>96</v>
      </c>
      <c r="F30" s="106">
        <v>4.99</v>
      </c>
      <c r="G30" s="107">
        <v>479.04</v>
      </c>
    </row>
    <row r="31" spans="1:7" x14ac:dyDescent="0.25">
      <c r="A31" s="102">
        <v>43965</v>
      </c>
      <c r="B31" s="103" t="s">
        <v>530</v>
      </c>
      <c r="C31" s="103" t="s">
        <v>534</v>
      </c>
      <c r="D31" s="104" t="s">
        <v>528</v>
      </c>
      <c r="E31" s="105">
        <v>53</v>
      </c>
      <c r="F31" s="106">
        <v>1.29</v>
      </c>
      <c r="G31" s="107">
        <v>68.37</v>
      </c>
    </row>
    <row r="32" spans="1:7" x14ac:dyDescent="0.25">
      <c r="A32" s="102">
        <v>43982</v>
      </c>
      <c r="B32" s="103" t="s">
        <v>530</v>
      </c>
      <c r="C32" s="103" t="s">
        <v>534</v>
      </c>
      <c r="D32" s="104" t="s">
        <v>532</v>
      </c>
      <c r="E32" s="105">
        <v>80</v>
      </c>
      <c r="F32" s="106">
        <v>8.99</v>
      </c>
      <c r="G32" s="107">
        <v>719.2</v>
      </c>
    </row>
    <row r="33" spans="1:7" x14ac:dyDescent="0.25">
      <c r="A33" s="102">
        <v>43999</v>
      </c>
      <c r="B33" s="103" t="s">
        <v>530</v>
      </c>
      <c r="C33" s="103" t="s">
        <v>531</v>
      </c>
      <c r="D33" s="104" t="s">
        <v>544</v>
      </c>
      <c r="E33" s="105">
        <v>5</v>
      </c>
      <c r="F33" s="106">
        <v>125</v>
      </c>
      <c r="G33" s="107">
        <v>625</v>
      </c>
    </row>
    <row r="34" spans="1:7" x14ac:dyDescent="0.25">
      <c r="A34" s="102">
        <v>44016</v>
      </c>
      <c r="B34" s="103" t="s">
        <v>526</v>
      </c>
      <c r="C34" s="103" t="s">
        <v>527</v>
      </c>
      <c r="D34" s="104" t="s">
        <v>545</v>
      </c>
      <c r="E34" s="105">
        <v>62</v>
      </c>
      <c r="F34" s="106">
        <v>4.99</v>
      </c>
      <c r="G34" s="107">
        <v>309.38</v>
      </c>
    </row>
    <row r="35" spans="1:7" x14ac:dyDescent="0.25">
      <c r="A35" s="102">
        <v>44033</v>
      </c>
      <c r="B35" s="103" t="s">
        <v>530</v>
      </c>
      <c r="C35" s="103" t="s">
        <v>540</v>
      </c>
      <c r="D35" s="104" t="s">
        <v>545</v>
      </c>
      <c r="E35" s="105">
        <v>55</v>
      </c>
      <c r="F35" s="106">
        <v>12.49</v>
      </c>
      <c r="G35" s="107">
        <v>686.95</v>
      </c>
    </row>
    <row r="36" spans="1:7" x14ac:dyDescent="0.25">
      <c r="A36" s="102">
        <v>44050</v>
      </c>
      <c r="B36" s="103" t="s">
        <v>530</v>
      </c>
      <c r="C36" s="103" t="s">
        <v>531</v>
      </c>
      <c r="D36" s="104" t="s">
        <v>545</v>
      </c>
      <c r="E36" s="105">
        <v>42</v>
      </c>
      <c r="F36" s="106">
        <v>23.95</v>
      </c>
      <c r="G36" s="107">
        <v>1005.9</v>
      </c>
    </row>
    <row r="37" spans="1:7" x14ac:dyDescent="0.25">
      <c r="A37" s="102">
        <v>44067</v>
      </c>
      <c r="B37" s="103" t="s">
        <v>536</v>
      </c>
      <c r="C37" s="103" t="s">
        <v>537</v>
      </c>
      <c r="D37" s="104" t="s">
        <v>544</v>
      </c>
      <c r="E37" s="105">
        <v>3</v>
      </c>
      <c r="F37" s="106">
        <v>275</v>
      </c>
      <c r="G37" s="107">
        <v>825</v>
      </c>
    </row>
    <row r="38" spans="1:7" x14ac:dyDescent="0.25">
      <c r="A38" s="102">
        <v>44084</v>
      </c>
      <c r="B38" s="103" t="s">
        <v>530</v>
      </c>
      <c r="C38" s="103" t="s">
        <v>534</v>
      </c>
      <c r="D38" s="104" t="s">
        <v>528</v>
      </c>
      <c r="E38" s="105">
        <v>7</v>
      </c>
      <c r="F38" s="106">
        <v>1.29</v>
      </c>
      <c r="G38" s="107">
        <v>9.0300000000000011</v>
      </c>
    </row>
    <row r="39" spans="1:7" x14ac:dyDescent="0.25">
      <c r="A39" s="102">
        <v>44101</v>
      </c>
      <c r="B39" s="103" t="s">
        <v>536</v>
      </c>
      <c r="C39" s="103" t="s">
        <v>537</v>
      </c>
      <c r="D39" s="104" t="s">
        <v>535</v>
      </c>
      <c r="E39" s="105">
        <v>76</v>
      </c>
      <c r="F39" s="106">
        <v>1.99</v>
      </c>
      <c r="G39" s="107">
        <v>151.24</v>
      </c>
    </row>
    <row r="40" spans="1:7" x14ac:dyDescent="0.25">
      <c r="A40" s="102">
        <v>44118</v>
      </c>
      <c r="B40" s="103" t="s">
        <v>536</v>
      </c>
      <c r="C40" s="103" t="s">
        <v>539</v>
      </c>
      <c r="D40" s="104" t="s">
        <v>532</v>
      </c>
      <c r="E40" s="105">
        <v>57</v>
      </c>
      <c r="F40" s="106">
        <v>19.989999999999998</v>
      </c>
      <c r="G40" s="107">
        <v>1139.4299999999998</v>
      </c>
    </row>
    <row r="41" spans="1:7" x14ac:dyDescent="0.25">
      <c r="A41" s="102">
        <v>44135</v>
      </c>
      <c r="B41" s="103" t="s">
        <v>530</v>
      </c>
      <c r="C41" s="103" t="s">
        <v>538</v>
      </c>
      <c r="D41" s="104" t="s">
        <v>528</v>
      </c>
      <c r="E41" s="105">
        <v>14</v>
      </c>
      <c r="F41" s="106">
        <v>1.29</v>
      </c>
      <c r="G41" s="107">
        <v>18.060000000000002</v>
      </c>
    </row>
    <row r="42" spans="1:7" x14ac:dyDescent="0.25">
      <c r="A42" s="102">
        <v>44152</v>
      </c>
      <c r="B42" s="103" t="s">
        <v>530</v>
      </c>
      <c r="C42" s="103" t="s">
        <v>533</v>
      </c>
      <c r="D42" s="104" t="s">
        <v>532</v>
      </c>
      <c r="E42" s="105">
        <v>11</v>
      </c>
      <c r="F42" s="106">
        <v>4.99</v>
      </c>
      <c r="G42" s="107">
        <v>54.89</v>
      </c>
    </row>
    <row r="43" spans="1:7" x14ac:dyDescent="0.25">
      <c r="A43" s="102">
        <v>44169</v>
      </c>
      <c r="B43" s="103" t="s">
        <v>530</v>
      </c>
      <c r="C43" s="103" t="s">
        <v>533</v>
      </c>
      <c r="D43" s="104" t="s">
        <v>532</v>
      </c>
      <c r="E43" s="105">
        <v>94</v>
      </c>
      <c r="F43" s="106">
        <v>19.989999999999998</v>
      </c>
      <c r="G43" s="107">
        <v>1879.06</v>
      </c>
    </row>
    <row r="44" spans="1:7" x14ac:dyDescent="0.25">
      <c r="A44" s="102">
        <v>44186</v>
      </c>
      <c r="B44" s="103" t="s">
        <v>530</v>
      </c>
      <c r="C44" s="103" t="s">
        <v>538</v>
      </c>
      <c r="D44" s="104" t="s">
        <v>532</v>
      </c>
      <c r="E44" s="105">
        <v>28</v>
      </c>
      <c r="F44" s="106">
        <v>4.99</v>
      </c>
      <c r="G44" s="107">
        <v>139.72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790F-FE88-49D5-9335-E24D99CA9418}">
  <dimension ref="A1:E191"/>
  <sheetViews>
    <sheetView topLeftCell="A2" workbookViewId="0">
      <selection activeCell="J9" sqref="J9"/>
    </sheetView>
  </sheetViews>
  <sheetFormatPr defaultRowHeight="15" x14ac:dyDescent="0.25"/>
  <cols>
    <col min="1" max="1" width="52.85546875" customWidth="1"/>
    <col min="2" max="2" width="12.140625" customWidth="1"/>
  </cols>
  <sheetData>
    <row r="1" spans="1:5" x14ac:dyDescent="0.25">
      <c r="A1" s="12" t="s">
        <v>25</v>
      </c>
      <c r="B1" s="1"/>
      <c r="C1" s="1"/>
      <c r="D1" s="1"/>
      <c r="E1" s="1"/>
    </row>
    <row r="2" spans="1:5" x14ac:dyDescent="0.25">
      <c r="A2" s="6"/>
      <c r="B2" s="1"/>
      <c r="C2" s="1"/>
      <c r="D2" s="1"/>
      <c r="E2" s="1"/>
    </row>
    <row r="3" spans="1:5" x14ac:dyDescent="0.25">
      <c r="A3" s="7" t="s">
        <v>26</v>
      </c>
      <c r="B3" s="1"/>
      <c r="C3" s="1"/>
      <c r="D3" s="1"/>
      <c r="E3" s="1"/>
    </row>
    <row r="4" spans="1:5" ht="15.75" thickBot="1" x14ac:dyDescent="0.3">
      <c r="A4" s="1"/>
      <c r="B4" s="1"/>
      <c r="C4" s="1"/>
      <c r="D4" s="1"/>
      <c r="E4" s="1"/>
    </row>
    <row r="5" spans="1:5" ht="15.75" thickBot="1" x14ac:dyDescent="0.3">
      <c r="A5" s="7" t="s">
        <v>27</v>
      </c>
      <c r="B5" s="8">
        <f>_xlfn.AGGREGATE(1,3,USD)</f>
        <v>3.5599560439560425</v>
      </c>
      <c r="C5" s="7"/>
      <c r="D5" s="1"/>
      <c r="E5" s="1"/>
    </row>
    <row r="6" spans="1:5" ht="15.75" thickBot="1" x14ac:dyDescent="0.3">
      <c r="A6" s="7" t="s">
        <v>28</v>
      </c>
      <c r="B6" s="8">
        <f>_xlfn.AGGREGATE(1,3,GBP)</f>
        <v>4.8081208791208807</v>
      </c>
      <c r="C6" s="7"/>
      <c r="D6" s="1"/>
      <c r="E6" s="1"/>
    </row>
    <row r="7" spans="1:5" ht="15.75" thickBot="1" x14ac:dyDescent="0.3">
      <c r="A7" s="7" t="s">
        <v>29</v>
      </c>
      <c r="B7" s="8">
        <f>_xlfn.AGGREGATE(1,3,EUR)</f>
        <v>4.2502423076923082</v>
      </c>
      <c r="C7" s="7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3" t="s">
        <v>30</v>
      </c>
      <c r="B9" s="13" t="s">
        <v>31</v>
      </c>
      <c r="C9" s="13" t="s">
        <v>32</v>
      </c>
      <c r="D9" s="13" t="s">
        <v>33</v>
      </c>
      <c r="E9" s="1"/>
    </row>
    <row r="10" spans="1:5" x14ac:dyDescent="0.25">
      <c r="A10" s="14">
        <v>43831</v>
      </c>
      <c r="B10" s="15">
        <v>3.4569999999999999</v>
      </c>
      <c r="C10" s="15">
        <v>4.6882999999999999</v>
      </c>
      <c r="D10" s="15">
        <v>4.1702000000000004</v>
      </c>
      <c r="E10" s="1"/>
    </row>
    <row r="11" spans="1:5" x14ac:dyDescent="0.25">
      <c r="A11" s="14">
        <v>43832</v>
      </c>
      <c r="B11" s="15">
        <v>3.46</v>
      </c>
      <c r="C11" s="15">
        <v>4.6927000000000003</v>
      </c>
      <c r="D11" s="15">
        <v>4.1577999999999999</v>
      </c>
      <c r="E11" s="1"/>
    </row>
    <row r="12" spans="1:5" x14ac:dyDescent="0.25">
      <c r="A12" s="14">
        <v>43833</v>
      </c>
      <c r="B12" s="15">
        <v>3.448</v>
      </c>
      <c r="C12" s="15">
        <v>4.6718999999999999</v>
      </c>
      <c r="D12" s="15">
        <v>4.1597999999999997</v>
      </c>
      <c r="E12" s="1"/>
    </row>
    <row r="13" spans="1:5" x14ac:dyDescent="0.25">
      <c r="A13" s="14">
        <v>43834</v>
      </c>
      <c r="B13" s="15">
        <v>3.4460000000000002</v>
      </c>
      <c r="C13" s="15">
        <v>4.6641000000000004</v>
      </c>
      <c r="D13" s="15">
        <v>4.1524000000000001</v>
      </c>
      <c r="E13" s="1"/>
    </row>
    <row r="14" spans="1:5" x14ac:dyDescent="0.25">
      <c r="A14" s="14">
        <v>43835</v>
      </c>
      <c r="B14" s="15">
        <v>3.4409999999999998</v>
      </c>
      <c r="C14" s="15">
        <v>4.6589</v>
      </c>
      <c r="D14" s="15">
        <v>4.1242000000000001</v>
      </c>
      <c r="E14" s="1"/>
    </row>
    <row r="15" spans="1:5" x14ac:dyDescent="0.25">
      <c r="A15" s="14">
        <v>43836</v>
      </c>
      <c r="B15" s="15">
        <v>3.444</v>
      </c>
      <c r="C15" s="15">
        <v>4.6592000000000002</v>
      </c>
      <c r="D15" s="15">
        <v>4.1086999999999998</v>
      </c>
      <c r="E15" s="1"/>
    </row>
    <row r="16" spans="1:5" x14ac:dyDescent="0.25">
      <c r="A16" s="14">
        <v>43837</v>
      </c>
      <c r="B16" s="15">
        <v>3.4289999999999998</v>
      </c>
      <c r="C16" s="15">
        <v>4.6384999999999996</v>
      </c>
      <c r="D16" s="15">
        <v>4.1139000000000001</v>
      </c>
      <c r="E16" s="1"/>
    </row>
    <row r="17" spans="1:5" x14ac:dyDescent="0.25">
      <c r="A17" s="14">
        <v>43838</v>
      </c>
      <c r="B17" s="15">
        <v>3.423</v>
      </c>
      <c r="C17" s="15">
        <v>4.6180000000000003</v>
      </c>
      <c r="D17" s="15">
        <v>4.1124999999999998</v>
      </c>
      <c r="E17" s="1"/>
    </row>
    <row r="18" spans="1:5" x14ac:dyDescent="0.25">
      <c r="A18" s="14">
        <v>43839</v>
      </c>
      <c r="B18" s="15">
        <v>3.415</v>
      </c>
      <c r="C18" s="15">
        <v>4.6268000000000002</v>
      </c>
      <c r="D18" s="15">
        <v>4.1197999999999997</v>
      </c>
      <c r="E18" s="1"/>
    </row>
    <row r="19" spans="1:5" x14ac:dyDescent="0.25">
      <c r="A19" s="14">
        <v>43840</v>
      </c>
      <c r="B19" s="15">
        <v>3.4</v>
      </c>
      <c r="C19" s="15">
        <v>4.6909000000000001</v>
      </c>
      <c r="D19" s="15">
        <v>4.1737000000000002</v>
      </c>
      <c r="E19" s="1"/>
    </row>
    <row r="20" spans="1:5" x14ac:dyDescent="0.25">
      <c r="A20" s="14">
        <v>43841</v>
      </c>
      <c r="B20" s="15">
        <v>3.41</v>
      </c>
      <c r="C20" s="15">
        <v>4.6910999999999996</v>
      </c>
      <c r="D20" s="15">
        <v>4.1706000000000003</v>
      </c>
      <c r="E20" s="1"/>
    </row>
    <row r="21" spans="1:5" x14ac:dyDescent="0.25">
      <c r="A21" s="14">
        <v>43842</v>
      </c>
      <c r="B21" s="15">
        <v>3.452</v>
      </c>
      <c r="C21" s="15">
        <v>4.7584</v>
      </c>
      <c r="D21" s="15">
        <v>4.2135999999999996</v>
      </c>
      <c r="E21" s="1"/>
    </row>
    <row r="22" spans="1:5" x14ac:dyDescent="0.25">
      <c r="A22" s="14">
        <v>43843</v>
      </c>
      <c r="B22" s="15">
        <v>3.427</v>
      </c>
      <c r="C22" s="15">
        <v>4.7565</v>
      </c>
      <c r="D22" s="15">
        <v>4.1985999999999999</v>
      </c>
      <c r="E22" s="1"/>
    </row>
    <row r="23" spans="1:5" x14ac:dyDescent="0.25">
      <c r="A23" s="14">
        <v>43844</v>
      </c>
      <c r="B23" s="15">
        <v>3.4060000000000001</v>
      </c>
      <c r="C23" s="15">
        <v>4.7450999999999999</v>
      </c>
      <c r="D23" s="15">
        <v>4.1795999999999998</v>
      </c>
      <c r="E23" s="1"/>
    </row>
    <row r="24" spans="1:5" x14ac:dyDescent="0.25">
      <c r="A24" s="14">
        <v>43845</v>
      </c>
      <c r="B24" s="15">
        <v>3.4209999999999998</v>
      </c>
      <c r="C24" s="15">
        <v>4.7544000000000004</v>
      </c>
      <c r="D24" s="15">
        <v>4.1901000000000002</v>
      </c>
      <c r="E24" s="1"/>
    </row>
    <row r="25" spans="1:5" x14ac:dyDescent="0.25">
      <c r="A25" s="14">
        <v>43846</v>
      </c>
      <c r="B25" s="15">
        <v>3.4220000000000002</v>
      </c>
      <c r="C25" s="15">
        <v>4.7690999999999999</v>
      </c>
      <c r="D25" s="15">
        <v>4.1886999999999999</v>
      </c>
      <c r="E25" s="1"/>
    </row>
    <row r="26" spans="1:5" x14ac:dyDescent="0.25">
      <c r="A26" s="14">
        <v>43847</v>
      </c>
      <c r="B26" s="15">
        <v>3.4060000000000001</v>
      </c>
      <c r="C26" s="15">
        <v>4.8052999999999999</v>
      </c>
      <c r="D26" s="15">
        <v>4.2031999999999998</v>
      </c>
      <c r="E26" s="1"/>
    </row>
    <row r="27" spans="1:5" x14ac:dyDescent="0.25">
      <c r="A27" s="14">
        <v>43848</v>
      </c>
      <c r="B27" s="15">
        <v>3.403</v>
      </c>
      <c r="C27" s="15">
        <v>4.8518999999999997</v>
      </c>
      <c r="D27" s="15">
        <v>4.2218</v>
      </c>
      <c r="E27" s="1"/>
    </row>
    <row r="28" spans="1:5" x14ac:dyDescent="0.25">
      <c r="A28" s="14">
        <v>43849</v>
      </c>
      <c r="B28" s="15">
        <v>3.3879999999999999</v>
      </c>
      <c r="C28" s="15">
        <v>4.8266999999999998</v>
      </c>
      <c r="D28" s="15">
        <v>4.2171000000000003</v>
      </c>
      <c r="E28" s="1"/>
    </row>
    <row r="29" spans="1:5" x14ac:dyDescent="0.25">
      <c r="A29" s="14">
        <v>43850</v>
      </c>
      <c r="B29" s="15">
        <v>3.4089999999999998</v>
      </c>
      <c r="C29" s="15">
        <v>4.7956000000000003</v>
      </c>
      <c r="D29" s="15">
        <v>4.2264999999999997</v>
      </c>
      <c r="E29" s="1"/>
    </row>
    <row r="30" spans="1:5" x14ac:dyDescent="0.25">
      <c r="A30" s="14">
        <v>43851</v>
      </c>
      <c r="B30" s="15">
        <v>3.399</v>
      </c>
      <c r="C30" s="15">
        <v>4.7919</v>
      </c>
      <c r="D30" s="15">
        <v>4.2214999999999998</v>
      </c>
      <c r="E30" s="1"/>
    </row>
    <row r="31" spans="1:5" x14ac:dyDescent="0.25">
      <c r="A31" s="14">
        <v>43852</v>
      </c>
      <c r="B31" s="15">
        <v>3.4049999999999998</v>
      </c>
      <c r="C31" s="15">
        <v>4.8205</v>
      </c>
      <c r="D31" s="15">
        <v>4.2412999999999998</v>
      </c>
      <c r="E31" s="1"/>
    </row>
    <row r="32" spans="1:5" x14ac:dyDescent="0.25">
      <c r="A32" s="14">
        <v>43853</v>
      </c>
      <c r="B32" s="15">
        <v>3.427</v>
      </c>
      <c r="C32" s="15">
        <v>4.8708999999999998</v>
      </c>
      <c r="D32" s="15">
        <v>4.2629000000000001</v>
      </c>
      <c r="E32" s="1"/>
    </row>
    <row r="33" spans="1:5" x14ac:dyDescent="0.25">
      <c r="A33" s="14">
        <v>43854</v>
      </c>
      <c r="B33" s="15">
        <v>3.43</v>
      </c>
      <c r="C33" s="15">
        <v>4.8803000000000001</v>
      </c>
      <c r="D33" s="15">
        <v>4.2843</v>
      </c>
      <c r="E33" s="1"/>
    </row>
    <row r="34" spans="1:5" x14ac:dyDescent="0.25">
      <c r="A34" s="14">
        <v>43855</v>
      </c>
      <c r="B34" s="15">
        <v>3.4420000000000002</v>
      </c>
      <c r="C34" s="15">
        <v>4.8348000000000004</v>
      </c>
      <c r="D34" s="15">
        <v>4.2819000000000003</v>
      </c>
      <c r="E34" s="1"/>
    </row>
    <row r="35" spans="1:5" x14ac:dyDescent="0.25">
      <c r="A35" s="14">
        <v>43856</v>
      </c>
      <c r="B35" s="15">
        <v>3.4849999999999999</v>
      </c>
      <c r="C35" s="15">
        <v>4.8418999999999999</v>
      </c>
      <c r="D35" s="15">
        <v>4.3038999999999996</v>
      </c>
      <c r="E35" s="1"/>
    </row>
    <row r="36" spans="1:5" x14ac:dyDescent="0.25">
      <c r="A36" s="14">
        <v>43857</v>
      </c>
      <c r="B36" s="15">
        <v>3.4860000000000002</v>
      </c>
      <c r="C36" s="15">
        <v>4.8460000000000001</v>
      </c>
      <c r="D36" s="15">
        <v>4.3014999999999999</v>
      </c>
      <c r="E36" s="1"/>
    </row>
    <row r="37" spans="1:5" x14ac:dyDescent="0.25">
      <c r="A37" s="14">
        <v>43858</v>
      </c>
      <c r="B37" s="15">
        <v>3.4990000000000001</v>
      </c>
      <c r="C37" s="15">
        <v>4.8643000000000001</v>
      </c>
      <c r="D37" s="15">
        <v>4.2826000000000004</v>
      </c>
      <c r="E37" s="1"/>
    </row>
    <row r="38" spans="1:5" x14ac:dyDescent="0.25">
      <c r="A38" s="14">
        <v>43859</v>
      </c>
      <c r="B38" s="15">
        <v>3.516</v>
      </c>
      <c r="C38" s="15">
        <v>4.907</v>
      </c>
      <c r="D38" s="15">
        <v>4.3158000000000003</v>
      </c>
      <c r="E38" s="1"/>
    </row>
    <row r="39" spans="1:5" x14ac:dyDescent="0.25">
      <c r="A39" s="14">
        <v>43860</v>
      </c>
      <c r="B39" s="15">
        <v>3.524</v>
      </c>
      <c r="C39" s="15">
        <v>4.8785999999999996</v>
      </c>
      <c r="D39" s="15">
        <v>4.3226000000000004</v>
      </c>
      <c r="E39" s="1"/>
    </row>
    <row r="40" spans="1:5" x14ac:dyDescent="0.25">
      <c r="A40" s="14">
        <v>43861</v>
      </c>
      <c r="B40" s="15">
        <v>3.5270000000000001</v>
      </c>
      <c r="C40" s="15">
        <v>4.9039999999999999</v>
      </c>
      <c r="D40" s="15">
        <v>4.3525999999999998</v>
      </c>
      <c r="E40" s="1"/>
    </row>
    <row r="41" spans="1:5" x14ac:dyDescent="0.25">
      <c r="A41" s="14">
        <v>43862</v>
      </c>
      <c r="B41" s="15">
        <v>3.5329999999999999</v>
      </c>
      <c r="C41" s="15">
        <v>4.8952999999999998</v>
      </c>
      <c r="D41" s="15">
        <v>4.3643000000000001</v>
      </c>
      <c r="E41" s="1"/>
    </row>
    <row r="42" spans="1:5" x14ac:dyDescent="0.25">
      <c r="A42" s="14">
        <v>43863</v>
      </c>
      <c r="B42" s="15">
        <v>3.5249999999999999</v>
      </c>
      <c r="C42" s="15">
        <v>4.9598000000000004</v>
      </c>
      <c r="D42" s="15">
        <v>4.4009</v>
      </c>
      <c r="E42" s="1"/>
    </row>
    <row r="43" spans="1:5" x14ac:dyDescent="0.25">
      <c r="A43" s="14">
        <v>43864</v>
      </c>
      <c r="B43" s="15">
        <v>3.5350000000000001</v>
      </c>
      <c r="C43" s="15">
        <v>4.9842000000000004</v>
      </c>
      <c r="D43" s="15">
        <v>4.4273999999999996</v>
      </c>
      <c r="E43" s="1"/>
    </row>
    <row r="44" spans="1:5" x14ac:dyDescent="0.25">
      <c r="A44" s="14">
        <v>43865</v>
      </c>
      <c r="B44" s="15">
        <v>3.5209999999999999</v>
      </c>
      <c r="C44" s="15">
        <v>4.9372999999999996</v>
      </c>
      <c r="D44" s="15">
        <v>4.3710000000000004</v>
      </c>
      <c r="E44" s="1"/>
    </row>
    <row r="45" spans="1:5" x14ac:dyDescent="0.25">
      <c r="A45" s="14">
        <v>43866</v>
      </c>
      <c r="B45" s="15">
        <v>3.4980000000000002</v>
      </c>
      <c r="C45" s="15">
        <v>4.8914</v>
      </c>
      <c r="D45" s="15">
        <v>4.3198999999999996</v>
      </c>
      <c r="E45" s="1"/>
    </row>
    <row r="46" spans="1:5" x14ac:dyDescent="0.25">
      <c r="A46" s="14">
        <v>43867</v>
      </c>
      <c r="B46" s="15">
        <v>3.5009999999999999</v>
      </c>
      <c r="C46" s="15">
        <v>4.8715000000000002</v>
      </c>
      <c r="D46" s="15">
        <v>4.3132000000000001</v>
      </c>
      <c r="E46" s="1"/>
    </row>
    <row r="47" spans="1:5" x14ac:dyDescent="0.25">
      <c r="A47" s="14">
        <v>43868</v>
      </c>
      <c r="B47" s="15">
        <v>3.4969999999999999</v>
      </c>
      <c r="C47" s="15">
        <v>4.8548999999999998</v>
      </c>
      <c r="D47" s="15">
        <v>4.298</v>
      </c>
      <c r="E47" s="1"/>
    </row>
    <row r="48" spans="1:5" x14ac:dyDescent="0.25">
      <c r="A48" s="14">
        <v>43869</v>
      </c>
      <c r="B48" s="15">
        <v>3.4849999999999999</v>
      </c>
      <c r="C48" s="15">
        <v>4.8716999999999997</v>
      </c>
      <c r="D48" s="15">
        <v>4.2930999999999999</v>
      </c>
      <c r="E48" s="1"/>
    </row>
    <row r="49" spans="1:5" x14ac:dyDescent="0.25">
      <c r="A49" s="14">
        <v>43870</v>
      </c>
      <c r="B49" s="15">
        <v>3.4940000000000002</v>
      </c>
      <c r="C49" s="15">
        <v>4.9111000000000002</v>
      </c>
      <c r="D49" s="15">
        <v>4.3106</v>
      </c>
      <c r="E49" s="1"/>
    </row>
    <row r="50" spans="1:5" x14ac:dyDescent="0.25">
      <c r="A50" s="14">
        <v>43871</v>
      </c>
      <c r="B50" s="15">
        <v>3.4780000000000002</v>
      </c>
      <c r="C50" s="15">
        <v>4.8415999999999997</v>
      </c>
      <c r="D50" s="15">
        <v>4.2801</v>
      </c>
      <c r="E50" s="1"/>
    </row>
    <row r="51" spans="1:5" x14ac:dyDescent="0.25">
      <c r="A51" s="14">
        <v>43872</v>
      </c>
      <c r="B51" s="15">
        <v>3.4849999999999999</v>
      </c>
      <c r="C51" s="15">
        <v>4.8402000000000003</v>
      </c>
      <c r="D51" s="15">
        <v>4.2586000000000004</v>
      </c>
      <c r="E51" s="1"/>
    </row>
    <row r="52" spans="1:5" x14ac:dyDescent="0.25">
      <c r="A52" s="14">
        <v>43873</v>
      </c>
      <c r="B52" s="15">
        <v>3.456</v>
      </c>
      <c r="C52" s="15">
        <v>4.7728999999999999</v>
      </c>
      <c r="D52" s="15">
        <v>4.2508999999999997</v>
      </c>
      <c r="E52" s="1"/>
    </row>
    <row r="53" spans="1:5" x14ac:dyDescent="0.25">
      <c r="A53" s="14">
        <v>43874</v>
      </c>
      <c r="B53" s="15">
        <v>3.4689999999999999</v>
      </c>
      <c r="C53" s="15">
        <v>4.8135000000000003</v>
      </c>
      <c r="D53" s="15">
        <v>4.2919999999999998</v>
      </c>
      <c r="E53" s="1"/>
    </row>
    <row r="54" spans="1:5" x14ac:dyDescent="0.25">
      <c r="A54" s="14">
        <v>43875</v>
      </c>
      <c r="B54" s="15">
        <v>3.4660000000000002</v>
      </c>
      <c r="C54" s="15">
        <v>4.8049999999999997</v>
      </c>
      <c r="D54" s="15">
        <v>4.3014000000000001</v>
      </c>
      <c r="E54" s="1"/>
    </row>
    <row r="55" spans="1:5" x14ac:dyDescent="0.25">
      <c r="A55" s="14">
        <v>43876</v>
      </c>
      <c r="B55" s="15">
        <v>3.4590000000000001</v>
      </c>
      <c r="C55" s="15">
        <v>4.798</v>
      </c>
      <c r="D55" s="15">
        <v>4.2789000000000001</v>
      </c>
      <c r="E55" s="1"/>
    </row>
    <row r="56" spans="1:5" x14ac:dyDescent="0.25">
      <c r="A56" s="14">
        <v>43877</v>
      </c>
      <c r="B56" s="15">
        <v>3.4529999999999998</v>
      </c>
      <c r="C56" s="15">
        <v>4.7682000000000002</v>
      </c>
      <c r="D56" s="15">
        <v>4.2521000000000004</v>
      </c>
      <c r="E56" s="1"/>
    </row>
    <row r="57" spans="1:5" x14ac:dyDescent="0.25">
      <c r="A57" s="14">
        <v>43878</v>
      </c>
      <c r="B57" s="15">
        <v>3.44</v>
      </c>
      <c r="C57" s="15">
        <v>4.7626999999999997</v>
      </c>
      <c r="D57" s="15">
        <v>4.2290999999999999</v>
      </c>
      <c r="E57" s="1"/>
    </row>
    <row r="58" spans="1:5" x14ac:dyDescent="0.25">
      <c r="A58" s="14">
        <v>43879</v>
      </c>
      <c r="B58" s="15">
        <v>3.444</v>
      </c>
      <c r="C58" s="15">
        <v>4.7858000000000001</v>
      </c>
      <c r="D58" s="15">
        <v>4.2507000000000001</v>
      </c>
      <c r="E58" s="1"/>
    </row>
    <row r="59" spans="1:5" x14ac:dyDescent="0.25">
      <c r="A59" s="14">
        <v>43880</v>
      </c>
      <c r="B59" s="15">
        <v>3.431</v>
      </c>
      <c r="C59" s="15">
        <v>4.7923999999999998</v>
      </c>
      <c r="D59" s="15">
        <v>4.2454999999999998</v>
      </c>
      <c r="E59" s="1"/>
    </row>
    <row r="60" spans="1:5" x14ac:dyDescent="0.25">
      <c r="A60" s="14">
        <v>43881</v>
      </c>
      <c r="B60" s="15">
        <v>3.4340000000000002</v>
      </c>
      <c r="C60" s="15">
        <v>4.7851999999999997</v>
      </c>
      <c r="D60" s="15">
        <v>4.2423000000000002</v>
      </c>
      <c r="E60" s="1"/>
    </row>
    <row r="61" spans="1:5" x14ac:dyDescent="0.25">
      <c r="A61" s="14">
        <v>43882</v>
      </c>
      <c r="B61" s="15">
        <v>3.452</v>
      </c>
      <c r="C61" s="15">
        <v>4.8220000000000001</v>
      </c>
      <c r="D61" s="15">
        <v>4.2542999999999997</v>
      </c>
      <c r="E61" s="1"/>
    </row>
    <row r="62" spans="1:5" x14ac:dyDescent="0.25">
      <c r="A62" s="14">
        <v>43883</v>
      </c>
      <c r="B62" s="15">
        <v>3.468</v>
      </c>
      <c r="C62" s="15">
        <v>4.8754</v>
      </c>
      <c r="D62" s="15">
        <v>4.2679999999999998</v>
      </c>
      <c r="E62" s="1"/>
    </row>
    <row r="63" spans="1:5" x14ac:dyDescent="0.25">
      <c r="A63" s="14">
        <v>43884</v>
      </c>
      <c r="B63" s="15">
        <v>3.4790000000000001</v>
      </c>
      <c r="C63" s="15">
        <v>4.8757000000000001</v>
      </c>
      <c r="D63" s="15">
        <v>4.2803000000000004</v>
      </c>
      <c r="E63" s="1"/>
    </row>
    <row r="64" spans="1:5" x14ac:dyDescent="0.25">
      <c r="A64" s="14">
        <v>43885</v>
      </c>
      <c r="B64" s="15">
        <v>3.4950000000000001</v>
      </c>
      <c r="C64" s="15">
        <v>4.9119000000000002</v>
      </c>
      <c r="D64" s="15">
        <v>4.2915999999999999</v>
      </c>
      <c r="E64" s="1"/>
    </row>
    <row r="65" spans="1:5" x14ac:dyDescent="0.25">
      <c r="A65" s="14">
        <v>43886</v>
      </c>
      <c r="B65" s="15">
        <v>3.48</v>
      </c>
      <c r="C65" s="15">
        <v>4.9253999999999998</v>
      </c>
      <c r="D65" s="15">
        <v>4.2885</v>
      </c>
      <c r="E65" s="1"/>
    </row>
    <row r="66" spans="1:5" x14ac:dyDescent="0.25">
      <c r="A66" s="14">
        <v>43887</v>
      </c>
      <c r="B66" s="15">
        <v>3.4910000000000001</v>
      </c>
      <c r="C66" s="15">
        <v>4.9244000000000003</v>
      </c>
      <c r="D66" s="15">
        <v>4.3025000000000002</v>
      </c>
      <c r="E66" s="1"/>
    </row>
    <row r="67" spans="1:5" x14ac:dyDescent="0.25">
      <c r="A67" s="14">
        <v>43888</v>
      </c>
      <c r="B67" s="15">
        <v>3.4910000000000001</v>
      </c>
      <c r="C67" s="15">
        <v>4.9663000000000004</v>
      </c>
      <c r="D67" s="15">
        <v>4.3329000000000004</v>
      </c>
      <c r="E67" s="1"/>
    </row>
    <row r="68" spans="1:5" x14ac:dyDescent="0.25">
      <c r="A68" s="14">
        <v>43889</v>
      </c>
      <c r="B68" s="15">
        <v>3.4870000000000001</v>
      </c>
      <c r="C68" s="15">
        <v>4.9202000000000004</v>
      </c>
      <c r="D68" s="15">
        <v>4.3258000000000001</v>
      </c>
      <c r="E68" s="1"/>
    </row>
    <row r="69" spans="1:5" x14ac:dyDescent="0.25">
      <c r="A69" s="14">
        <v>43890</v>
      </c>
      <c r="B69" s="15">
        <v>3.4990000000000001</v>
      </c>
      <c r="C69" s="15">
        <v>4.9504999999999999</v>
      </c>
      <c r="D69" s="15">
        <v>4.3365</v>
      </c>
      <c r="E69" s="1"/>
    </row>
    <row r="70" spans="1:5" x14ac:dyDescent="0.25">
      <c r="A70" s="14">
        <v>43891</v>
      </c>
      <c r="B70" s="15">
        <v>3.5139999999999998</v>
      </c>
      <c r="C70" s="15">
        <v>4.9442000000000004</v>
      </c>
      <c r="D70" s="15">
        <v>4.3288000000000002</v>
      </c>
      <c r="E70" s="1"/>
    </row>
    <row r="71" spans="1:5" x14ac:dyDescent="0.25">
      <c r="A71" s="14">
        <v>43892</v>
      </c>
      <c r="B71" s="15">
        <v>3.5179999999999998</v>
      </c>
      <c r="C71" s="15">
        <v>4.9524999999999997</v>
      </c>
      <c r="D71" s="15">
        <v>4.3353999999999999</v>
      </c>
      <c r="E71" s="1"/>
    </row>
    <row r="72" spans="1:5" x14ac:dyDescent="0.25">
      <c r="A72" s="14">
        <v>43893</v>
      </c>
      <c r="B72" s="15">
        <v>3.528</v>
      </c>
      <c r="C72" s="15">
        <v>4.9657999999999998</v>
      </c>
      <c r="D72" s="15">
        <v>4.3365</v>
      </c>
      <c r="E72" s="1"/>
    </row>
    <row r="73" spans="1:5" x14ac:dyDescent="0.25">
      <c r="A73" s="14">
        <v>43894</v>
      </c>
      <c r="B73" s="15">
        <v>3.5369999999999999</v>
      </c>
      <c r="C73" s="15">
        <v>4.9672000000000001</v>
      </c>
      <c r="D73" s="15">
        <v>4.3375000000000004</v>
      </c>
      <c r="E73" s="1"/>
    </row>
    <row r="74" spans="1:5" x14ac:dyDescent="0.25">
      <c r="A74" s="14">
        <v>43895</v>
      </c>
      <c r="B74" s="15">
        <v>3.532</v>
      </c>
      <c r="C74" s="15">
        <v>4.9821</v>
      </c>
      <c r="D74" s="15">
        <v>4.3352000000000004</v>
      </c>
      <c r="E74" s="1"/>
    </row>
    <row r="75" spans="1:5" x14ac:dyDescent="0.25">
      <c r="A75" s="14">
        <v>43896</v>
      </c>
      <c r="B75" s="15">
        <v>3.5059999999999998</v>
      </c>
      <c r="C75" s="15">
        <v>4.9698000000000002</v>
      </c>
      <c r="D75" s="15">
        <v>4.3346</v>
      </c>
      <c r="E75" s="1"/>
    </row>
    <row r="76" spans="1:5" x14ac:dyDescent="0.25">
      <c r="A76" s="14">
        <v>43897</v>
      </c>
      <c r="B76" s="15">
        <v>3.5179999999999998</v>
      </c>
      <c r="C76" s="15">
        <v>4.9840999999999998</v>
      </c>
      <c r="D76" s="15">
        <v>4.3539000000000003</v>
      </c>
      <c r="E76" s="1"/>
    </row>
    <row r="77" spans="1:5" x14ac:dyDescent="0.25">
      <c r="A77" s="14">
        <v>43898</v>
      </c>
      <c r="B77" s="15">
        <v>3.5179999999999998</v>
      </c>
      <c r="C77" s="15">
        <v>4.9988000000000001</v>
      </c>
      <c r="D77" s="15">
        <v>4.3361999999999998</v>
      </c>
      <c r="E77" s="1"/>
    </row>
    <row r="78" spans="1:5" x14ac:dyDescent="0.25">
      <c r="A78" s="14">
        <v>43899</v>
      </c>
      <c r="B78" s="15">
        <v>3.5059999999999998</v>
      </c>
      <c r="C78" s="15">
        <v>5.0105000000000004</v>
      </c>
      <c r="D78" s="15">
        <v>4.3261000000000003</v>
      </c>
      <c r="E78" s="1"/>
    </row>
    <row r="79" spans="1:5" x14ac:dyDescent="0.25">
      <c r="A79" s="14">
        <v>43900</v>
      </c>
      <c r="B79" s="15">
        <v>3.5030000000000001</v>
      </c>
      <c r="C79" s="15">
        <v>5.0084999999999997</v>
      </c>
      <c r="D79" s="15">
        <v>4.3296000000000001</v>
      </c>
      <c r="E79" s="1"/>
    </row>
    <row r="80" spans="1:5" x14ac:dyDescent="0.25">
      <c r="A80" s="14">
        <v>43901</v>
      </c>
      <c r="B80" s="15">
        <v>3.5270000000000001</v>
      </c>
      <c r="C80" s="15">
        <v>5.0476000000000001</v>
      </c>
      <c r="D80" s="15">
        <v>4.3623000000000003</v>
      </c>
      <c r="E80" s="1"/>
    </row>
    <row r="81" spans="1:5" x14ac:dyDescent="0.25">
      <c r="A81" s="14">
        <v>43902</v>
      </c>
      <c r="B81" s="15">
        <v>3.5190000000000001</v>
      </c>
      <c r="C81" s="15">
        <v>5.0277000000000003</v>
      </c>
      <c r="D81" s="15">
        <v>4.3486000000000002</v>
      </c>
      <c r="E81" s="1"/>
    </row>
    <row r="82" spans="1:5" x14ac:dyDescent="0.25">
      <c r="A82" s="14">
        <v>43903</v>
      </c>
      <c r="B82" s="15">
        <v>3.5230000000000001</v>
      </c>
      <c r="C82" s="15">
        <v>4.9499000000000004</v>
      </c>
      <c r="D82" s="15">
        <v>4.3502999999999998</v>
      </c>
      <c r="E82" s="1"/>
    </row>
    <row r="83" spans="1:5" x14ac:dyDescent="0.25">
      <c r="A83" s="14">
        <v>43904</v>
      </c>
      <c r="B83" s="15">
        <v>3.544</v>
      </c>
      <c r="C83" s="15">
        <v>4.9467999999999996</v>
      </c>
      <c r="D83" s="15">
        <v>4.3342000000000001</v>
      </c>
      <c r="E83" s="1"/>
    </row>
    <row r="84" spans="1:5" x14ac:dyDescent="0.25">
      <c r="A84" s="14">
        <v>43905</v>
      </c>
      <c r="B84" s="15">
        <v>3.5609999999999999</v>
      </c>
      <c r="C84" s="15">
        <v>4.9703999999999997</v>
      </c>
      <c r="D84" s="15">
        <v>4.3501000000000003</v>
      </c>
      <c r="E84" s="1"/>
    </row>
    <row r="85" spans="1:5" x14ac:dyDescent="0.25">
      <c r="A85" s="14">
        <v>43906</v>
      </c>
      <c r="B85" s="15">
        <v>3.59</v>
      </c>
      <c r="C85" s="15">
        <v>5.0079000000000002</v>
      </c>
      <c r="D85" s="15">
        <v>4.3754</v>
      </c>
      <c r="E85" s="1"/>
    </row>
    <row r="86" spans="1:5" x14ac:dyDescent="0.25">
      <c r="A86" s="14">
        <v>43907</v>
      </c>
      <c r="B86" s="15">
        <v>3.5790000000000002</v>
      </c>
      <c r="C86" s="15">
        <v>4.9909999999999997</v>
      </c>
      <c r="D86" s="15">
        <v>4.3578000000000001</v>
      </c>
      <c r="E86" s="1"/>
    </row>
    <row r="87" spans="1:5" x14ac:dyDescent="0.25">
      <c r="A87" s="14">
        <v>43908</v>
      </c>
      <c r="B87" s="15">
        <v>3.597</v>
      </c>
      <c r="C87" s="15">
        <v>4.9934000000000003</v>
      </c>
      <c r="D87" s="15">
        <v>4.3432000000000004</v>
      </c>
      <c r="E87" s="1"/>
    </row>
    <row r="88" spans="1:5" x14ac:dyDescent="0.25">
      <c r="A88" s="14">
        <v>43909</v>
      </c>
      <c r="B88" s="15">
        <v>3.5880000000000001</v>
      </c>
      <c r="C88" s="15">
        <v>4.9218000000000002</v>
      </c>
      <c r="D88" s="15">
        <v>4.3387000000000002</v>
      </c>
      <c r="E88" s="1"/>
    </row>
    <row r="89" spans="1:5" x14ac:dyDescent="0.25">
      <c r="A89" s="14">
        <v>43910</v>
      </c>
      <c r="B89" s="15">
        <v>3.6160000000000001</v>
      </c>
      <c r="C89" s="15">
        <v>4.9504999999999999</v>
      </c>
      <c r="D89" s="15">
        <v>4.3490000000000002</v>
      </c>
      <c r="E89" s="1"/>
    </row>
    <row r="90" spans="1:5" x14ac:dyDescent="0.25">
      <c r="A90" s="14">
        <v>43911</v>
      </c>
      <c r="B90" s="15">
        <v>3.61</v>
      </c>
      <c r="C90" s="15">
        <v>4.923</v>
      </c>
      <c r="D90" s="15">
        <v>4.3311999999999999</v>
      </c>
      <c r="E90" s="1"/>
    </row>
    <row r="91" spans="1:5" x14ac:dyDescent="0.25">
      <c r="A91" s="14">
        <v>43912</v>
      </c>
      <c r="B91" s="15">
        <v>3.6320000000000001</v>
      </c>
      <c r="C91" s="15">
        <v>4.9330999999999996</v>
      </c>
      <c r="D91" s="15">
        <v>4.3474000000000004</v>
      </c>
      <c r="E91" s="1"/>
    </row>
    <row r="92" spans="1:5" x14ac:dyDescent="0.25">
      <c r="A92" s="14">
        <v>43913</v>
      </c>
      <c r="B92" s="15">
        <v>3.6219999999999999</v>
      </c>
      <c r="C92" s="15">
        <v>4.9119999999999999</v>
      </c>
      <c r="D92" s="15">
        <v>4.3364000000000003</v>
      </c>
      <c r="E92" s="1"/>
    </row>
    <row r="93" spans="1:5" x14ac:dyDescent="0.25">
      <c r="A93" s="14">
        <v>43914</v>
      </c>
      <c r="B93" s="15">
        <v>3.625</v>
      </c>
      <c r="C93" s="15">
        <v>4.9025999999999996</v>
      </c>
      <c r="D93" s="15">
        <v>4.3148</v>
      </c>
      <c r="E93" s="1"/>
    </row>
    <row r="94" spans="1:5" x14ac:dyDescent="0.25">
      <c r="A94" s="14">
        <v>43915</v>
      </c>
      <c r="B94" s="15">
        <v>3.6019999999999999</v>
      </c>
      <c r="C94" s="15">
        <v>4.87</v>
      </c>
      <c r="D94" s="15">
        <v>4.2774999999999999</v>
      </c>
      <c r="E94" s="1"/>
    </row>
    <row r="95" spans="1:5" x14ac:dyDescent="0.25">
      <c r="A95" s="14">
        <v>43916</v>
      </c>
      <c r="B95" s="15">
        <v>3.6</v>
      </c>
      <c r="C95" s="15">
        <v>4.8857999999999997</v>
      </c>
      <c r="D95" s="15">
        <v>4.2751000000000001</v>
      </c>
      <c r="E95" s="1"/>
    </row>
    <row r="96" spans="1:5" x14ac:dyDescent="0.25">
      <c r="A96" s="14">
        <v>43917</v>
      </c>
      <c r="B96" s="15">
        <v>3.5830000000000002</v>
      </c>
      <c r="C96" s="15">
        <v>4.8457999999999997</v>
      </c>
      <c r="D96" s="15">
        <v>4.2564000000000002</v>
      </c>
      <c r="E96" s="1"/>
    </row>
    <row r="97" spans="1:5" x14ac:dyDescent="0.25">
      <c r="A97" s="14">
        <v>43918</v>
      </c>
      <c r="B97" s="15">
        <v>3.569</v>
      </c>
      <c r="C97" s="15">
        <v>4.8295000000000003</v>
      </c>
      <c r="D97" s="15">
        <v>4.2549999999999999</v>
      </c>
      <c r="E97" s="1"/>
    </row>
    <row r="98" spans="1:5" x14ac:dyDescent="0.25">
      <c r="A98" s="14">
        <v>43919</v>
      </c>
      <c r="B98" s="15">
        <v>3.5739999999999998</v>
      </c>
      <c r="C98" s="15">
        <v>4.8601999999999999</v>
      </c>
      <c r="D98" s="15">
        <v>4.2849000000000004</v>
      </c>
      <c r="E98" s="1"/>
    </row>
    <row r="99" spans="1:5" x14ac:dyDescent="0.25">
      <c r="A99" s="14">
        <v>43920</v>
      </c>
      <c r="B99" s="15">
        <v>3.5990000000000002</v>
      </c>
      <c r="C99" s="15">
        <v>4.8742000000000001</v>
      </c>
      <c r="D99" s="15">
        <v>4.2895000000000003</v>
      </c>
      <c r="E99" s="1"/>
    </row>
    <row r="100" spans="1:5" x14ac:dyDescent="0.25">
      <c r="A100" s="14">
        <v>43921</v>
      </c>
      <c r="B100" s="15">
        <v>3.593</v>
      </c>
      <c r="C100" s="15">
        <v>4.8459000000000003</v>
      </c>
      <c r="D100" s="15">
        <v>4.2352999999999996</v>
      </c>
      <c r="E100" s="1"/>
    </row>
    <row r="101" spans="1:5" x14ac:dyDescent="0.25">
      <c r="A101" s="14">
        <v>43922</v>
      </c>
      <c r="B101" s="15">
        <v>3.5870000000000002</v>
      </c>
      <c r="C101" s="15">
        <v>4.8338000000000001</v>
      </c>
      <c r="D101" s="15">
        <v>4.2259000000000002</v>
      </c>
      <c r="E101" s="1"/>
    </row>
    <row r="102" spans="1:5" x14ac:dyDescent="0.25">
      <c r="A102" s="14">
        <v>43923</v>
      </c>
      <c r="B102" s="15">
        <v>3.589</v>
      </c>
      <c r="C102" s="15">
        <v>4.8487</v>
      </c>
      <c r="D102" s="15">
        <v>4.2408999999999999</v>
      </c>
      <c r="E102" s="1"/>
    </row>
    <row r="103" spans="1:5" x14ac:dyDescent="0.25">
      <c r="A103" s="14">
        <v>43924</v>
      </c>
      <c r="B103" s="15">
        <v>3.5840000000000001</v>
      </c>
      <c r="C103" s="15">
        <v>4.8034999999999997</v>
      </c>
      <c r="D103" s="15">
        <v>4.2102000000000004</v>
      </c>
      <c r="E103" s="1"/>
    </row>
    <row r="104" spans="1:5" x14ac:dyDescent="0.25">
      <c r="A104" s="14">
        <v>43925</v>
      </c>
      <c r="B104" s="15">
        <v>3.5640000000000001</v>
      </c>
      <c r="C104" s="15">
        <v>4.7967000000000004</v>
      </c>
      <c r="D104" s="15">
        <v>4.2115999999999998</v>
      </c>
      <c r="E104" s="1"/>
    </row>
    <row r="105" spans="1:5" x14ac:dyDescent="0.25">
      <c r="A105" s="14">
        <v>43926</v>
      </c>
      <c r="B105" s="15">
        <v>3.58</v>
      </c>
      <c r="C105" s="15">
        <v>4.7660999999999998</v>
      </c>
      <c r="D105" s="15">
        <v>4.1882000000000001</v>
      </c>
      <c r="E105" s="1"/>
    </row>
    <row r="106" spans="1:5" x14ac:dyDescent="0.25">
      <c r="A106" s="14">
        <v>43927</v>
      </c>
      <c r="B106" s="15">
        <v>3.569</v>
      </c>
      <c r="C106" s="15">
        <v>4.7816000000000001</v>
      </c>
      <c r="D106" s="15">
        <v>4.1803999999999997</v>
      </c>
      <c r="E106" s="1"/>
    </row>
    <row r="107" spans="1:5" x14ac:dyDescent="0.25">
      <c r="A107" s="14">
        <v>43928</v>
      </c>
      <c r="B107" s="15">
        <v>3.5680000000000001</v>
      </c>
      <c r="C107" s="15">
        <v>4.7655000000000003</v>
      </c>
      <c r="D107" s="15">
        <v>4.1756000000000002</v>
      </c>
      <c r="E107" s="1"/>
    </row>
    <row r="108" spans="1:5" x14ac:dyDescent="0.25">
      <c r="A108" s="14">
        <v>43929</v>
      </c>
      <c r="B108" s="15">
        <v>3.5939999999999999</v>
      </c>
      <c r="C108" s="15">
        <v>4.7629999999999999</v>
      </c>
      <c r="D108" s="15">
        <v>4.1524999999999999</v>
      </c>
      <c r="E108" s="1"/>
    </row>
    <row r="109" spans="1:5" x14ac:dyDescent="0.25">
      <c r="A109" s="14">
        <v>43930</v>
      </c>
      <c r="B109" s="15">
        <v>3.577</v>
      </c>
      <c r="C109" s="15">
        <v>4.7525000000000004</v>
      </c>
      <c r="D109" s="15">
        <v>4.1616</v>
      </c>
      <c r="E109" s="1"/>
    </row>
    <row r="110" spans="1:5" x14ac:dyDescent="0.25">
      <c r="A110" s="14">
        <v>43931</v>
      </c>
      <c r="B110" s="15">
        <v>3.5659999999999998</v>
      </c>
      <c r="C110" s="15">
        <v>4.7508999999999997</v>
      </c>
      <c r="D110" s="15">
        <v>4.165</v>
      </c>
      <c r="E110" s="1"/>
    </row>
    <row r="111" spans="1:5" x14ac:dyDescent="0.25">
      <c r="A111" s="14">
        <v>43932</v>
      </c>
      <c r="B111" s="15">
        <v>3.5649999999999999</v>
      </c>
      <c r="C111" s="15">
        <v>4.7374999999999998</v>
      </c>
      <c r="D111" s="15">
        <v>4.1645000000000003</v>
      </c>
      <c r="E111" s="1"/>
    </row>
    <row r="112" spans="1:5" x14ac:dyDescent="0.25">
      <c r="A112" s="14">
        <v>43933</v>
      </c>
      <c r="B112" s="15">
        <v>3.5659999999999998</v>
      </c>
      <c r="C112" s="15">
        <v>4.7735000000000003</v>
      </c>
      <c r="D112" s="15">
        <v>4.1798000000000002</v>
      </c>
      <c r="E112" s="1"/>
    </row>
    <row r="113" spans="1:5" x14ac:dyDescent="0.25">
      <c r="A113" s="14">
        <v>43934</v>
      </c>
      <c r="B113" s="15">
        <v>3.5750000000000002</v>
      </c>
      <c r="C113" s="15">
        <v>4.7769000000000004</v>
      </c>
      <c r="D113" s="15">
        <v>4.1761999999999997</v>
      </c>
      <c r="E113" s="1"/>
    </row>
    <row r="114" spans="1:5" x14ac:dyDescent="0.25">
      <c r="A114" s="14">
        <v>43935</v>
      </c>
      <c r="B114" s="15">
        <v>3.5659999999999998</v>
      </c>
      <c r="C114" s="15">
        <v>4.7839999999999998</v>
      </c>
      <c r="D114" s="15">
        <v>4.1961000000000004</v>
      </c>
      <c r="E114" s="1"/>
    </row>
    <row r="115" spans="1:5" x14ac:dyDescent="0.25">
      <c r="A115" s="14">
        <v>43936</v>
      </c>
      <c r="B115" s="15">
        <v>3.57</v>
      </c>
      <c r="C115" s="15">
        <v>4.8019999999999996</v>
      </c>
      <c r="D115" s="15">
        <v>4.2218</v>
      </c>
      <c r="E115" s="1"/>
    </row>
    <row r="116" spans="1:5" x14ac:dyDescent="0.25">
      <c r="A116" s="14">
        <v>43937</v>
      </c>
      <c r="B116" s="15">
        <v>3.5739999999999998</v>
      </c>
      <c r="C116" s="15">
        <v>4.7907000000000002</v>
      </c>
      <c r="D116" s="15">
        <v>4.2042999999999999</v>
      </c>
      <c r="E116" s="1"/>
    </row>
    <row r="117" spans="1:5" x14ac:dyDescent="0.25">
      <c r="A117" s="14">
        <v>43938</v>
      </c>
      <c r="B117" s="15">
        <v>3.5720000000000001</v>
      </c>
      <c r="C117" s="15">
        <v>4.7698999999999998</v>
      </c>
      <c r="D117" s="15">
        <v>4.2096999999999998</v>
      </c>
      <c r="E117" s="1"/>
    </row>
    <row r="118" spans="1:5" x14ac:dyDescent="0.25">
      <c r="A118" s="14">
        <v>43939</v>
      </c>
      <c r="B118" s="15">
        <v>3.5779999999999998</v>
      </c>
      <c r="C118" s="15">
        <v>4.7908999999999997</v>
      </c>
      <c r="D118" s="15">
        <v>4.2171000000000003</v>
      </c>
      <c r="E118" s="1"/>
    </row>
    <row r="119" spans="1:5" x14ac:dyDescent="0.25">
      <c r="A119" s="14">
        <v>43940</v>
      </c>
      <c r="B119" s="15">
        <v>3.5870000000000002</v>
      </c>
      <c r="C119" s="15">
        <v>4.782</v>
      </c>
      <c r="D119" s="15">
        <v>4.2187000000000001</v>
      </c>
      <c r="E119" s="1"/>
    </row>
    <row r="120" spans="1:5" x14ac:dyDescent="0.25">
      <c r="A120" s="14">
        <v>43941</v>
      </c>
      <c r="B120" s="15">
        <v>3.5960000000000001</v>
      </c>
      <c r="C120" s="15">
        <v>4.8266999999999998</v>
      </c>
      <c r="D120" s="15">
        <v>4.2504999999999997</v>
      </c>
      <c r="E120" s="1"/>
    </row>
    <row r="121" spans="1:5" x14ac:dyDescent="0.25">
      <c r="A121" s="14">
        <v>43942</v>
      </c>
      <c r="B121" s="15">
        <v>3.605</v>
      </c>
      <c r="C121" s="15">
        <v>4.7766999999999999</v>
      </c>
      <c r="D121" s="15">
        <v>4.1788999999999996</v>
      </c>
      <c r="E121" s="1"/>
    </row>
    <row r="122" spans="1:5" x14ac:dyDescent="0.25">
      <c r="A122" s="14">
        <v>43943</v>
      </c>
      <c r="B122" s="15">
        <v>3.6259999999999999</v>
      </c>
      <c r="C122" s="15">
        <v>4.8097000000000003</v>
      </c>
      <c r="D122" s="15">
        <v>4.2119999999999997</v>
      </c>
      <c r="E122" s="1"/>
    </row>
    <row r="123" spans="1:5" x14ac:dyDescent="0.25">
      <c r="A123" s="14">
        <v>43944</v>
      </c>
      <c r="B123" s="15">
        <v>3.6440000000000001</v>
      </c>
      <c r="C123" s="15">
        <v>4.7972000000000001</v>
      </c>
      <c r="D123" s="15">
        <v>4.2093999999999996</v>
      </c>
      <c r="E123" s="1"/>
    </row>
    <row r="124" spans="1:5" x14ac:dyDescent="0.25">
      <c r="A124" s="14">
        <v>43945</v>
      </c>
      <c r="B124" s="15">
        <v>3.6389999999999998</v>
      </c>
      <c r="C124" s="15">
        <v>4.7872000000000003</v>
      </c>
      <c r="D124" s="15">
        <v>4.2061999999999999</v>
      </c>
      <c r="E124" s="1"/>
    </row>
    <row r="125" spans="1:5" x14ac:dyDescent="0.25">
      <c r="A125" s="14">
        <v>43946</v>
      </c>
      <c r="B125" s="15">
        <v>3.6230000000000002</v>
      </c>
      <c r="C125" s="15">
        <v>4.7499000000000002</v>
      </c>
      <c r="D125" s="15">
        <v>4.1740000000000004</v>
      </c>
      <c r="E125" s="1"/>
    </row>
    <row r="126" spans="1:5" x14ac:dyDescent="0.25">
      <c r="A126" s="14">
        <v>43947</v>
      </c>
      <c r="B126" s="15">
        <v>3.617</v>
      </c>
      <c r="C126" s="15">
        <v>4.8093000000000004</v>
      </c>
      <c r="D126" s="15">
        <v>4.2163000000000004</v>
      </c>
      <c r="E126" s="1"/>
    </row>
    <row r="127" spans="1:5" x14ac:dyDescent="0.25">
      <c r="A127" s="14">
        <v>43948</v>
      </c>
      <c r="B127" s="15">
        <v>3.6160000000000001</v>
      </c>
      <c r="C127" s="15">
        <v>4.7991000000000001</v>
      </c>
      <c r="D127" s="15">
        <v>4.2244000000000002</v>
      </c>
      <c r="E127" s="1"/>
    </row>
    <row r="128" spans="1:5" x14ac:dyDescent="0.25">
      <c r="A128" s="14">
        <v>43949</v>
      </c>
      <c r="B128" s="15">
        <v>3.6309999999999998</v>
      </c>
      <c r="C128" s="15">
        <v>4.8085000000000004</v>
      </c>
      <c r="D128" s="15">
        <v>4.2381000000000002</v>
      </c>
      <c r="E128" s="1"/>
    </row>
    <row r="129" spans="1:5" x14ac:dyDescent="0.25">
      <c r="A129" s="14">
        <v>43950</v>
      </c>
      <c r="B129" s="15">
        <v>3.6459999999999999</v>
      </c>
      <c r="C129" s="15">
        <v>4.8033000000000001</v>
      </c>
      <c r="D129" s="15">
        <v>4.2359999999999998</v>
      </c>
      <c r="E129" s="1"/>
    </row>
    <row r="130" spans="1:5" x14ac:dyDescent="0.25">
      <c r="A130" s="14">
        <v>43951</v>
      </c>
      <c r="B130" s="15">
        <v>3.649</v>
      </c>
      <c r="C130" s="15">
        <v>4.7750000000000004</v>
      </c>
      <c r="D130" s="15">
        <v>4.2257999999999996</v>
      </c>
      <c r="E130" s="1"/>
    </row>
    <row r="131" spans="1:5" x14ac:dyDescent="0.25">
      <c r="A131" s="14">
        <v>43952</v>
      </c>
      <c r="B131" s="15">
        <v>3.65</v>
      </c>
      <c r="C131" s="15">
        <v>4.8075000000000001</v>
      </c>
      <c r="D131" s="15">
        <v>4.2550999999999997</v>
      </c>
      <c r="E131" s="1"/>
    </row>
    <row r="132" spans="1:5" x14ac:dyDescent="0.25">
      <c r="A132" s="14">
        <v>43953</v>
      </c>
      <c r="B132" s="15">
        <v>3.661</v>
      </c>
      <c r="C132" s="15">
        <v>4.8189000000000002</v>
      </c>
      <c r="D132" s="15">
        <v>4.2625999999999999</v>
      </c>
      <c r="E132" s="1"/>
    </row>
    <row r="133" spans="1:5" x14ac:dyDescent="0.25">
      <c r="A133" s="14">
        <v>43954</v>
      </c>
      <c r="B133" s="15">
        <v>3.6549999999999998</v>
      </c>
      <c r="C133" s="15">
        <v>4.8209</v>
      </c>
      <c r="D133" s="15">
        <v>4.2609000000000004</v>
      </c>
      <c r="E133" s="1"/>
    </row>
    <row r="134" spans="1:5" x14ac:dyDescent="0.25">
      <c r="A134" s="14">
        <v>43955</v>
      </c>
      <c r="B134" s="15">
        <v>3.657</v>
      </c>
      <c r="C134" s="15">
        <v>4.8331</v>
      </c>
      <c r="D134" s="15">
        <v>4.2544000000000004</v>
      </c>
      <c r="E134" s="1"/>
    </row>
    <row r="135" spans="1:5" x14ac:dyDescent="0.25">
      <c r="A135" s="14">
        <v>43956</v>
      </c>
      <c r="B135" s="15">
        <v>3.6259999999999999</v>
      </c>
      <c r="C135" s="15">
        <v>4.8090999999999999</v>
      </c>
      <c r="D135" s="15">
        <v>4.2454000000000001</v>
      </c>
      <c r="E135" s="1"/>
    </row>
    <row r="136" spans="1:5" x14ac:dyDescent="0.25">
      <c r="A136" s="14">
        <v>43957</v>
      </c>
      <c r="B136" s="15">
        <v>3.6360000000000001</v>
      </c>
      <c r="C136" s="15">
        <v>4.8170000000000002</v>
      </c>
      <c r="D136" s="15">
        <v>4.2588999999999997</v>
      </c>
      <c r="E136" s="1"/>
    </row>
    <row r="137" spans="1:5" x14ac:dyDescent="0.25">
      <c r="A137" s="14">
        <v>43958</v>
      </c>
      <c r="B137" s="15">
        <v>3.6179999999999999</v>
      </c>
      <c r="C137" s="15">
        <v>4.8285999999999998</v>
      </c>
      <c r="D137" s="15">
        <v>4.2656000000000001</v>
      </c>
      <c r="E137" s="1"/>
    </row>
    <row r="138" spans="1:5" x14ac:dyDescent="0.25">
      <c r="A138" s="14">
        <v>43959</v>
      </c>
      <c r="B138" s="15">
        <v>3.6419999999999999</v>
      </c>
      <c r="C138" s="15">
        <v>4.8216000000000001</v>
      </c>
      <c r="D138" s="15">
        <v>4.2606999999999999</v>
      </c>
      <c r="E138" s="1"/>
    </row>
    <row r="139" spans="1:5" x14ac:dyDescent="0.25">
      <c r="A139" s="14">
        <v>43960</v>
      </c>
      <c r="B139" s="15">
        <v>3.6379999999999999</v>
      </c>
      <c r="C139" s="15">
        <v>4.8159000000000001</v>
      </c>
      <c r="D139" s="15">
        <v>4.2577999999999996</v>
      </c>
      <c r="E139" s="1"/>
    </row>
    <row r="140" spans="1:5" x14ac:dyDescent="0.25">
      <c r="A140" s="14">
        <v>43961</v>
      </c>
      <c r="B140" s="15">
        <v>3.6520000000000001</v>
      </c>
      <c r="C140" s="15">
        <v>4.8178000000000001</v>
      </c>
      <c r="D140" s="15">
        <v>4.2565</v>
      </c>
      <c r="E140" s="1"/>
    </row>
    <row r="141" spans="1:5" x14ac:dyDescent="0.25">
      <c r="A141" s="14">
        <v>43962</v>
      </c>
      <c r="B141" s="15">
        <v>3.6429999999999998</v>
      </c>
      <c r="C141" s="15">
        <v>4.7873999999999999</v>
      </c>
      <c r="D141" s="15">
        <v>4.2378999999999998</v>
      </c>
      <c r="E141" s="1"/>
    </row>
    <row r="142" spans="1:5" x14ac:dyDescent="0.25">
      <c r="A142" s="14">
        <v>43963</v>
      </c>
      <c r="B142" s="15">
        <v>3.641</v>
      </c>
      <c r="C142" s="15">
        <v>4.8331</v>
      </c>
      <c r="D142" s="15">
        <v>4.2657999999999996</v>
      </c>
      <c r="E142" s="1"/>
    </row>
    <row r="143" spans="1:5" x14ac:dyDescent="0.25">
      <c r="A143" s="14">
        <v>43964</v>
      </c>
      <c r="B143" s="15">
        <v>3.6309999999999998</v>
      </c>
      <c r="C143" s="15">
        <v>4.7945000000000002</v>
      </c>
      <c r="D143" s="15">
        <v>4.2519999999999998</v>
      </c>
      <c r="E143" s="1"/>
    </row>
    <row r="144" spans="1:5" x14ac:dyDescent="0.25">
      <c r="A144" s="14">
        <v>43965</v>
      </c>
      <c r="B144" s="15">
        <v>3.6419999999999999</v>
      </c>
      <c r="C144" s="15">
        <v>4.7458</v>
      </c>
      <c r="D144" s="15">
        <v>4.2323000000000004</v>
      </c>
      <c r="E144" s="1"/>
    </row>
    <row r="145" spans="1:5" x14ac:dyDescent="0.25">
      <c r="A145" s="14">
        <v>43966</v>
      </c>
      <c r="B145" s="15">
        <v>3.649</v>
      </c>
      <c r="C145" s="15">
        <v>4.7446000000000002</v>
      </c>
      <c r="D145" s="15">
        <v>4.2359</v>
      </c>
      <c r="E145" s="1"/>
    </row>
    <row r="146" spans="1:5" x14ac:dyDescent="0.25">
      <c r="A146" s="14">
        <v>43967</v>
      </c>
      <c r="B146" s="15">
        <v>3.6469999999999998</v>
      </c>
      <c r="C146" s="15">
        <v>4.7431000000000001</v>
      </c>
      <c r="D146" s="15">
        <v>4.2454000000000001</v>
      </c>
      <c r="E146" s="1"/>
    </row>
    <row r="147" spans="1:5" x14ac:dyDescent="0.25">
      <c r="A147" s="14">
        <v>43968</v>
      </c>
      <c r="B147" s="15">
        <v>3.633</v>
      </c>
      <c r="C147" s="15">
        <v>4.7733999999999996</v>
      </c>
      <c r="D147" s="15">
        <v>4.2534999999999998</v>
      </c>
      <c r="E147" s="1"/>
    </row>
    <row r="148" spans="1:5" x14ac:dyDescent="0.25">
      <c r="A148" s="14">
        <v>43969</v>
      </c>
      <c r="B148" s="15">
        <v>3.649</v>
      </c>
      <c r="C148" s="15">
        <v>4.7912999999999997</v>
      </c>
      <c r="D148" s="15">
        <v>4.2705000000000002</v>
      </c>
      <c r="E148" s="1"/>
    </row>
    <row r="149" spans="1:5" x14ac:dyDescent="0.25">
      <c r="A149" s="14">
        <v>43970</v>
      </c>
      <c r="B149" s="15">
        <v>3.641</v>
      </c>
      <c r="C149" s="15">
        <v>4.7910000000000004</v>
      </c>
      <c r="D149" s="15">
        <v>4.2572000000000001</v>
      </c>
      <c r="E149" s="1"/>
    </row>
    <row r="150" spans="1:5" x14ac:dyDescent="0.25">
      <c r="A150" s="14">
        <v>43971</v>
      </c>
      <c r="B150" s="15">
        <v>3.6379999999999999</v>
      </c>
      <c r="C150" s="15">
        <v>4.7945000000000002</v>
      </c>
      <c r="D150" s="15">
        <v>4.2601000000000004</v>
      </c>
      <c r="E150" s="1"/>
    </row>
    <row r="151" spans="1:5" x14ac:dyDescent="0.25">
      <c r="A151" s="14">
        <v>43972</v>
      </c>
      <c r="B151" s="15">
        <v>3.6669999999999998</v>
      </c>
      <c r="C151" s="15">
        <v>4.8015999999999996</v>
      </c>
      <c r="D151" s="15">
        <v>4.2644000000000002</v>
      </c>
      <c r="E151" s="1"/>
    </row>
    <row r="152" spans="1:5" x14ac:dyDescent="0.25">
      <c r="A152" s="14">
        <v>43973</v>
      </c>
      <c r="B152" s="15">
        <v>3.6669999999999998</v>
      </c>
      <c r="C152" s="15">
        <v>4.8093000000000004</v>
      </c>
      <c r="D152" s="15">
        <v>4.2850000000000001</v>
      </c>
      <c r="E152" s="1"/>
    </row>
    <row r="153" spans="1:5" x14ac:dyDescent="0.25">
      <c r="A153" s="14">
        <v>43974</v>
      </c>
      <c r="B153" s="15">
        <v>3.6640000000000001</v>
      </c>
      <c r="C153" s="15">
        <v>4.8232999999999997</v>
      </c>
      <c r="D153" s="15">
        <v>4.3003999999999998</v>
      </c>
      <c r="E153" s="1"/>
    </row>
    <row r="154" spans="1:5" x14ac:dyDescent="0.25">
      <c r="A154" s="14">
        <v>43975</v>
      </c>
      <c r="B154" s="15">
        <v>3.677</v>
      </c>
      <c r="C154" s="15">
        <v>4.827</v>
      </c>
      <c r="D154" s="15">
        <v>4.2961</v>
      </c>
      <c r="E154" s="1"/>
    </row>
    <row r="155" spans="1:5" x14ac:dyDescent="0.25">
      <c r="A155" s="14">
        <v>43976</v>
      </c>
      <c r="B155" s="15">
        <v>3.6890000000000001</v>
      </c>
      <c r="C155" s="15">
        <v>4.8247999999999998</v>
      </c>
      <c r="D155" s="15">
        <v>4.2840999999999996</v>
      </c>
      <c r="E155" s="1"/>
    </row>
    <row r="156" spans="1:5" x14ac:dyDescent="0.25">
      <c r="A156" s="14">
        <v>43977</v>
      </c>
      <c r="B156" s="15">
        <v>3.7</v>
      </c>
      <c r="C156" s="15">
        <v>4.8041999999999998</v>
      </c>
      <c r="D156" s="15">
        <v>4.2794999999999996</v>
      </c>
      <c r="E156" s="1"/>
    </row>
    <row r="157" spans="1:5" x14ac:dyDescent="0.25">
      <c r="A157" s="14">
        <v>43978</v>
      </c>
      <c r="B157" s="15">
        <v>3.71</v>
      </c>
      <c r="C157" s="15">
        <v>4.7988999999999997</v>
      </c>
      <c r="D157" s="15">
        <v>4.2773000000000003</v>
      </c>
      <c r="E157" s="1"/>
    </row>
    <row r="158" spans="1:5" x14ac:dyDescent="0.25">
      <c r="A158" s="14">
        <v>43979</v>
      </c>
      <c r="B158" s="15">
        <v>3.6949999999999998</v>
      </c>
      <c r="C158" s="15">
        <v>4.7881999999999998</v>
      </c>
      <c r="D158" s="15">
        <v>4.2838000000000003</v>
      </c>
      <c r="E158" s="1"/>
    </row>
    <row r="159" spans="1:5" x14ac:dyDescent="0.25">
      <c r="A159" s="14">
        <v>43980</v>
      </c>
      <c r="B159" s="15">
        <v>3.6840000000000002</v>
      </c>
      <c r="C159" s="15">
        <v>4.7404999999999999</v>
      </c>
      <c r="D159" s="15">
        <v>4.2725999999999997</v>
      </c>
      <c r="E159" s="1"/>
    </row>
    <row r="160" spans="1:5" x14ac:dyDescent="0.25">
      <c r="A160" s="14">
        <v>43981</v>
      </c>
      <c r="B160" s="15">
        <v>3.6829999999999998</v>
      </c>
      <c r="C160" s="15">
        <v>4.7474999999999996</v>
      </c>
      <c r="D160" s="15">
        <v>4.2713000000000001</v>
      </c>
      <c r="E160" s="1"/>
    </row>
    <row r="161" spans="1:5" x14ac:dyDescent="0.25">
      <c r="A161" s="14">
        <v>43982</v>
      </c>
      <c r="B161" s="15">
        <v>3.694</v>
      </c>
      <c r="C161" s="15">
        <v>4.7141000000000002</v>
      </c>
      <c r="D161" s="15">
        <v>4.2363999999999997</v>
      </c>
      <c r="E161" s="1"/>
    </row>
    <row r="162" spans="1:5" x14ac:dyDescent="0.25">
      <c r="A162" s="14">
        <v>43983</v>
      </c>
      <c r="B162" s="15">
        <v>3.7090000000000001</v>
      </c>
      <c r="C162" s="15">
        <v>4.7293000000000003</v>
      </c>
      <c r="D162" s="15">
        <v>4.2245999999999997</v>
      </c>
      <c r="E162" s="1"/>
    </row>
    <row r="163" spans="1:5" x14ac:dyDescent="0.25">
      <c r="A163" s="14">
        <v>43984</v>
      </c>
      <c r="B163" s="15">
        <v>3.6909999999999998</v>
      </c>
      <c r="C163" s="15">
        <v>4.7203999999999997</v>
      </c>
      <c r="D163" s="15">
        <v>4.2135999999999996</v>
      </c>
      <c r="E163" s="1"/>
    </row>
    <row r="164" spans="1:5" x14ac:dyDescent="0.25">
      <c r="A164" s="14">
        <v>43985</v>
      </c>
      <c r="B164" s="15">
        <v>3.6930000000000001</v>
      </c>
      <c r="C164" s="15">
        <v>4.6913</v>
      </c>
      <c r="D164" s="15">
        <v>4.181</v>
      </c>
      <c r="E164" s="1"/>
    </row>
    <row r="165" spans="1:5" x14ac:dyDescent="0.25">
      <c r="A165" s="14">
        <v>43986</v>
      </c>
      <c r="B165" s="15">
        <v>3.6880000000000002</v>
      </c>
      <c r="C165" s="15">
        <v>4.6829999999999998</v>
      </c>
      <c r="D165" s="15">
        <v>4.1917999999999997</v>
      </c>
      <c r="E165" s="1"/>
    </row>
    <row r="166" spans="1:5" x14ac:dyDescent="0.25">
      <c r="A166" s="14">
        <v>43987</v>
      </c>
      <c r="B166" s="15">
        <v>3.669</v>
      </c>
      <c r="C166" s="15">
        <v>4.6642000000000001</v>
      </c>
      <c r="D166" s="15">
        <v>4.1791</v>
      </c>
      <c r="E166" s="1"/>
    </row>
    <row r="167" spans="1:5" x14ac:dyDescent="0.25">
      <c r="A167" s="14">
        <v>43988</v>
      </c>
      <c r="B167" s="15">
        <v>3.6619999999999999</v>
      </c>
      <c r="C167" s="15">
        <v>4.6733000000000002</v>
      </c>
      <c r="D167" s="15">
        <v>4.1803999999999997</v>
      </c>
      <c r="E167" s="1"/>
    </row>
    <row r="168" spans="1:5" x14ac:dyDescent="0.25">
      <c r="A168" s="14">
        <v>43989</v>
      </c>
      <c r="B168" s="15">
        <v>3.6549999999999998</v>
      </c>
      <c r="C168" s="15">
        <v>4.6862000000000004</v>
      </c>
      <c r="D168" s="15">
        <v>4.2069999999999999</v>
      </c>
      <c r="E168" s="1"/>
    </row>
    <row r="169" spans="1:5" x14ac:dyDescent="0.25">
      <c r="A169" s="14">
        <v>43990</v>
      </c>
      <c r="B169" s="15">
        <v>3.6349999999999998</v>
      </c>
      <c r="C169" s="15">
        <v>4.6932</v>
      </c>
      <c r="D169" s="15">
        <v>4.2228000000000003</v>
      </c>
      <c r="E169" s="1"/>
    </row>
    <row r="170" spans="1:5" x14ac:dyDescent="0.25">
      <c r="A170" s="14">
        <v>43991</v>
      </c>
      <c r="B170" s="15">
        <v>3.6349999999999998</v>
      </c>
      <c r="C170" s="15">
        <v>4.6889000000000003</v>
      </c>
      <c r="D170" s="15">
        <v>4.2104999999999997</v>
      </c>
      <c r="E170" s="1"/>
    </row>
    <row r="171" spans="1:5" x14ac:dyDescent="0.25">
      <c r="A171" s="14">
        <v>43992</v>
      </c>
      <c r="B171" s="15">
        <v>3.6389999999999998</v>
      </c>
      <c r="C171" s="15">
        <v>4.6708999999999996</v>
      </c>
      <c r="D171" s="15">
        <v>4.2095000000000002</v>
      </c>
      <c r="E171" s="1"/>
    </row>
    <row r="172" spans="1:5" x14ac:dyDescent="0.25">
      <c r="A172" s="14">
        <v>43993</v>
      </c>
      <c r="B172" s="15">
        <v>3.6389999999999998</v>
      </c>
      <c r="C172" s="15">
        <v>4.6769999999999996</v>
      </c>
      <c r="D172" s="15">
        <v>4.2271999999999998</v>
      </c>
      <c r="E172" s="1"/>
    </row>
    <row r="173" spans="1:5" x14ac:dyDescent="0.25">
      <c r="A173" s="14">
        <v>43994</v>
      </c>
      <c r="B173" s="15">
        <v>3.6240000000000001</v>
      </c>
      <c r="C173" s="15">
        <v>4.6738</v>
      </c>
      <c r="D173" s="15">
        <v>4.24</v>
      </c>
      <c r="E173" s="1"/>
    </row>
    <row r="174" spans="1:5" x14ac:dyDescent="0.25">
      <c r="A174" s="14">
        <v>43995</v>
      </c>
      <c r="B174" s="15">
        <v>3.6429999999999998</v>
      </c>
      <c r="C174" s="15">
        <v>4.6996000000000002</v>
      </c>
      <c r="D174" s="15">
        <v>4.2526000000000002</v>
      </c>
      <c r="E174" s="1"/>
    </row>
    <row r="175" spans="1:5" x14ac:dyDescent="0.25">
      <c r="A175" s="14">
        <v>43996</v>
      </c>
      <c r="B175" s="15">
        <v>3.61</v>
      </c>
      <c r="C175" s="15">
        <v>4.6989999999999998</v>
      </c>
      <c r="D175" s="15">
        <v>4.2225000000000001</v>
      </c>
      <c r="E175" s="1"/>
    </row>
    <row r="176" spans="1:5" x14ac:dyDescent="0.25">
      <c r="A176" s="14">
        <v>43997</v>
      </c>
      <c r="B176" s="15">
        <v>3.6040000000000001</v>
      </c>
      <c r="C176" s="15">
        <v>4.6940999999999997</v>
      </c>
      <c r="D176" s="15">
        <v>4.2119</v>
      </c>
      <c r="E176" s="1"/>
    </row>
    <row r="177" spans="1:5" x14ac:dyDescent="0.25">
      <c r="A177" s="14">
        <v>43998</v>
      </c>
      <c r="B177" s="15">
        <v>3.6150000000000002</v>
      </c>
      <c r="C177" s="15">
        <v>4.6535000000000002</v>
      </c>
      <c r="D177" s="15">
        <v>4.1986999999999997</v>
      </c>
      <c r="E177" s="1"/>
    </row>
    <row r="178" spans="1:5" x14ac:dyDescent="0.25">
      <c r="A178" s="14">
        <v>43999</v>
      </c>
      <c r="B178" s="15">
        <v>3.625</v>
      </c>
      <c r="C178" s="15">
        <v>4.6475999999999997</v>
      </c>
      <c r="D178" s="15">
        <v>4.1898</v>
      </c>
      <c r="E178" s="1"/>
    </row>
    <row r="179" spans="1:5" x14ac:dyDescent="0.25">
      <c r="A179" s="14">
        <v>44000</v>
      </c>
      <c r="B179" s="15">
        <v>3.6190000000000002</v>
      </c>
      <c r="C179" s="15">
        <v>4.6399999999999997</v>
      </c>
      <c r="D179" s="15">
        <v>4.1952999999999996</v>
      </c>
      <c r="E179" s="1"/>
    </row>
    <row r="180" spans="1:5" x14ac:dyDescent="0.25">
      <c r="A180" s="14">
        <v>44001</v>
      </c>
      <c r="B180" s="15">
        <v>3.5950000000000002</v>
      </c>
      <c r="C180" s="15">
        <v>4.6497999999999999</v>
      </c>
      <c r="D180" s="15">
        <v>4.1787999999999998</v>
      </c>
      <c r="E180" s="1"/>
    </row>
    <row r="181" spans="1:5" x14ac:dyDescent="0.25">
      <c r="A181" s="14">
        <v>44002</v>
      </c>
      <c r="B181" s="15">
        <v>3.581</v>
      </c>
      <c r="C181" s="15">
        <v>4.6351000000000004</v>
      </c>
      <c r="D181" s="15">
        <v>4.1684999999999999</v>
      </c>
      <c r="E181" s="1"/>
    </row>
    <row r="182" spans="1:5" x14ac:dyDescent="0.25">
      <c r="A182" s="14">
        <v>44003</v>
      </c>
      <c r="B182" s="15">
        <v>3.5880000000000001</v>
      </c>
      <c r="C182" s="15">
        <v>4.6731999999999996</v>
      </c>
      <c r="D182" s="15">
        <v>4.1595000000000004</v>
      </c>
      <c r="E182" s="1"/>
    </row>
    <row r="183" spans="1:5" x14ac:dyDescent="0.25">
      <c r="A183" s="14">
        <v>44004</v>
      </c>
      <c r="B183" s="15">
        <v>3.5750000000000002</v>
      </c>
      <c r="C183" s="15">
        <v>4.6646999999999998</v>
      </c>
      <c r="D183" s="15">
        <v>4.1574</v>
      </c>
      <c r="E183" s="1"/>
    </row>
    <row r="184" spans="1:5" x14ac:dyDescent="0.25">
      <c r="A184" s="14">
        <v>44005</v>
      </c>
      <c r="B184" s="15">
        <v>3.5640000000000001</v>
      </c>
      <c r="C184" s="15">
        <v>4.6783999999999999</v>
      </c>
      <c r="D184" s="15">
        <v>4.1710000000000003</v>
      </c>
      <c r="E184" s="1"/>
    </row>
    <row r="185" spans="1:5" x14ac:dyDescent="0.25">
      <c r="A185" s="14">
        <v>44006</v>
      </c>
      <c r="B185" s="15">
        <v>3.5830000000000002</v>
      </c>
      <c r="C185" s="15">
        <v>4.6924000000000001</v>
      </c>
      <c r="D185" s="15">
        <v>4.1772</v>
      </c>
      <c r="E185" s="1"/>
    </row>
    <row r="186" spans="1:5" x14ac:dyDescent="0.25">
      <c r="A186" s="14">
        <v>44007</v>
      </c>
      <c r="B186" s="15">
        <v>3.5830000000000002</v>
      </c>
      <c r="C186" s="15">
        <v>4.7386999999999997</v>
      </c>
      <c r="D186" s="15">
        <v>4.1970000000000001</v>
      </c>
      <c r="E186" s="1"/>
    </row>
    <row r="187" spans="1:5" x14ac:dyDescent="0.25">
      <c r="A187" s="14">
        <v>44008</v>
      </c>
      <c r="B187" s="15">
        <v>3.573</v>
      </c>
      <c r="C187" s="15">
        <v>4.7225000000000001</v>
      </c>
      <c r="D187" s="15">
        <v>4.2108999999999996</v>
      </c>
      <c r="E187" s="1"/>
    </row>
    <row r="188" spans="1:5" x14ac:dyDescent="0.25">
      <c r="A188" s="14">
        <v>44009</v>
      </c>
      <c r="B188" s="15">
        <v>3.5819999999999999</v>
      </c>
      <c r="C188" s="15">
        <v>4.6943999999999999</v>
      </c>
      <c r="D188" s="15">
        <v>4.21</v>
      </c>
      <c r="E188" s="1"/>
    </row>
    <row r="189" spans="1:5" x14ac:dyDescent="0.25">
      <c r="A189" s="14">
        <v>44010</v>
      </c>
      <c r="B189" s="15">
        <v>3.5790000000000002</v>
      </c>
      <c r="C189" s="15">
        <v>4.7095000000000002</v>
      </c>
      <c r="D189" s="15">
        <v>4.2123999999999997</v>
      </c>
      <c r="E189" s="1"/>
    </row>
    <row r="190" spans="1:5" x14ac:dyDescent="0.25">
      <c r="A190" s="14">
        <v>44011</v>
      </c>
      <c r="B190" s="15">
        <v>3.5990000000000002</v>
      </c>
      <c r="C190" s="15">
        <v>4.7240000000000002</v>
      </c>
      <c r="D190" s="15">
        <v>4.2153999999999998</v>
      </c>
      <c r="E190" s="1"/>
    </row>
    <row r="191" spans="1:5" x14ac:dyDescent="0.25">
      <c r="A191" s="14">
        <v>44012</v>
      </c>
      <c r="B191" s="15">
        <v>3.6269999999999998</v>
      </c>
      <c r="C191" s="15">
        <v>4.7385000000000002</v>
      </c>
      <c r="D191" s="15">
        <v>4.2156000000000002</v>
      </c>
      <c r="E19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1F92-C609-4F17-B11B-1613148A1FF5}">
  <dimension ref="A1:D24"/>
  <sheetViews>
    <sheetView topLeftCell="A4" workbookViewId="0">
      <selection activeCell="B25" sqref="B25"/>
    </sheetView>
  </sheetViews>
  <sheetFormatPr defaultRowHeight="15" x14ac:dyDescent="0.25"/>
  <cols>
    <col min="1" max="1" width="54.5703125" customWidth="1"/>
    <col min="2" max="2" width="27.7109375" customWidth="1"/>
    <col min="3" max="3" width="28.42578125" customWidth="1"/>
  </cols>
  <sheetData>
    <row r="1" spans="1:4" x14ac:dyDescent="0.25">
      <c r="A1" s="7" t="s">
        <v>34</v>
      </c>
      <c r="B1" s="1"/>
      <c r="C1" s="1"/>
      <c r="D1" s="1"/>
    </row>
    <row r="2" spans="1:4" x14ac:dyDescent="0.25">
      <c r="A2" s="7" t="s">
        <v>35</v>
      </c>
      <c r="B2" s="1"/>
      <c r="C2" s="1"/>
      <c r="D2" s="1"/>
    </row>
    <row r="3" spans="1:4" x14ac:dyDescent="0.25">
      <c r="A3" s="6" t="s">
        <v>36</v>
      </c>
      <c r="B3" s="6" t="s">
        <v>37</v>
      </c>
      <c r="C3" s="6" t="s">
        <v>38</v>
      </c>
      <c r="D3" s="1"/>
    </row>
    <row r="4" spans="1:4" x14ac:dyDescent="0.25">
      <c r="A4" s="7" t="s">
        <v>39</v>
      </c>
      <c r="B4" s="16">
        <v>44579</v>
      </c>
      <c r="C4" s="7">
        <v>152</v>
      </c>
      <c r="D4" s="1"/>
    </row>
    <row r="5" spans="1:4" x14ac:dyDescent="0.25">
      <c r="A5" s="7" t="s">
        <v>40</v>
      </c>
      <c r="B5" s="16">
        <v>44579</v>
      </c>
      <c r="C5" s="7">
        <v>171</v>
      </c>
      <c r="D5" s="1"/>
    </row>
    <row r="6" spans="1:4" x14ac:dyDescent="0.25">
      <c r="A6" s="7" t="s">
        <v>41</v>
      </c>
      <c r="B6" s="16">
        <v>44579</v>
      </c>
      <c r="C6" s="7">
        <v>110</v>
      </c>
      <c r="D6" s="1"/>
    </row>
    <row r="7" spans="1:4" x14ac:dyDescent="0.25">
      <c r="A7" s="7" t="s">
        <v>42</v>
      </c>
      <c r="B7" s="16">
        <v>44610</v>
      </c>
      <c r="C7" s="7">
        <v>173</v>
      </c>
      <c r="D7" s="1"/>
    </row>
    <row r="8" spans="1:4" x14ac:dyDescent="0.25">
      <c r="A8" s="7" t="s">
        <v>43</v>
      </c>
      <c r="B8" s="16">
        <v>44610</v>
      </c>
      <c r="C8" s="7">
        <v>128</v>
      </c>
      <c r="D8" s="1"/>
    </row>
    <row r="9" spans="1:4" x14ac:dyDescent="0.25">
      <c r="A9" s="7" t="s">
        <v>44</v>
      </c>
      <c r="B9" s="16">
        <v>44610</v>
      </c>
      <c r="C9" s="7">
        <v>107</v>
      </c>
      <c r="D9" s="1"/>
    </row>
    <row r="10" spans="1:4" x14ac:dyDescent="0.25">
      <c r="A10" s="7" t="s">
        <v>45</v>
      </c>
      <c r="B10" s="16">
        <v>44638</v>
      </c>
      <c r="C10" s="7">
        <v>213</v>
      </c>
      <c r="D10" s="1"/>
    </row>
    <row r="11" spans="1:4" x14ac:dyDescent="0.25">
      <c r="A11" s="7" t="s">
        <v>46</v>
      </c>
      <c r="B11" s="16">
        <v>44638</v>
      </c>
      <c r="C11" s="7">
        <v>238</v>
      </c>
      <c r="D11" s="1"/>
    </row>
    <row r="12" spans="1:4" x14ac:dyDescent="0.25">
      <c r="A12" s="7" t="s">
        <v>47</v>
      </c>
      <c r="B12" s="16">
        <v>44638</v>
      </c>
      <c r="C12" s="7">
        <v>131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6" t="s">
        <v>48</v>
      </c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6">
        <v>44579</v>
      </c>
      <c r="B16" s="44">
        <f>_xlfn.AGGREGATE(1,4,C4:C6)</f>
        <v>144.33333333333334</v>
      </c>
      <c r="C16" s="7"/>
      <c r="D16" s="1"/>
    </row>
    <row r="17" spans="1:4" x14ac:dyDescent="0.25">
      <c r="A17" s="16">
        <v>44610</v>
      </c>
      <c r="B17" s="44">
        <f>_xlfn.AGGREGATE(1,4,C7:C9)</f>
        <v>136</v>
      </c>
      <c r="C17" s="7"/>
      <c r="D17" s="1"/>
    </row>
    <row r="18" spans="1:4" x14ac:dyDescent="0.25">
      <c r="A18" s="16">
        <v>44638</v>
      </c>
      <c r="B18" s="44">
        <f>_xlfn.AGGREGATE(1,4,C10:C12)</f>
        <v>194</v>
      </c>
      <c r="C18" s="7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6" t="s">
        <v>49</v>
      </c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7" t="s">
        <v>50</v>
      </c>
      <c r="B23" s="44">
        <f>SUM(C4:C12)/COUNT(C4:C12)</f>
        <v>158.11111111111111</v>
      </c>
      <c r="C23" s="7"/>
      <c r="D23" s="1"/>
    </row>
    <row r="24" spans="1:4" x14ac:dyDescent="0.25">
      <c r="A24" s="7" t="s">
        <v>51</v>
      </c>
      <c r="B24" s="44">
        <f>AVERAGE(C4:C12)</f>
        <v>158.11111111111111</v>
      </c>
      <c r="C24" s="7"/>
      <c r="D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A381-A51A-46B9-8B40-E63E3C32CAE2}">
  <dimension ref="A1:C14"/>
  <sheetViews>
    <sheetView workbookViewId="0">
      <selection activeCell="C13" sqref="C13"/>
    </sheetView>
  </sheetViews>
  <sheetFormatPr defaultRowHeight="15" x14ac:dyDescent="0.25"/>
  <cols>
    <col min="1" max="1" width="5.28515625" customWidth="1"/>
    <col min="2" max="2" width="69.85546875" customWidth="1"/>
    <col min="3" max="3" width="22.7109375" customWidth="1"/>
  </cols>
  <sheetData>
    <row r="1" spans="1:3" x14ac:dyDescent="0.25">
      <c r="A1" s="17"/>
      <c r="B1" s="7" t="s">
        <v>52</v>
      </c>
      <c r="C1" s="1"/>
    </row>
    <row r="2" spans="1:3" x14ac:dyDescent="0.25">
      <c r="A2" s="18"/>
      <c r="B2" s="19" t="s">
        <v>53</v>
      </c>
      <c r="C2" s="20"/>
    </row>
    <row r="3" spans="1:3" x14ac:dyDescent="0.25">
      <c r="A3" s="21">
        <v>1</v>
      </c>
      <c r="B3" s="7" t="s">
        <v>54</v>
      </c>
      <c r="C3" s="1"/>
    </row>
    <row r="4" spans="1:3" x14ac:dyDescent="0.25">
      <c r="A4" s="22"/>
      <c r="B4" s="2" t="s">
        <v>1</v>
      </c>
      <c r="C4" s="2" t="s">
        <v>2</v>
      </c>
    </row>
    <row r="5" spans="1:3" x14ac:dyDescent="0.25">
      <c r="A5" s="21"/>
      <c r="B5" s="23" t="s">
        <v>55</v>
      </c>
      <c r="C5" s="23">
        <v>200</v>
      </c>
    </row>
    <row r="6" spans="1:3" x14ac:dyDescent="0.25">
      <c r="A6" s="21"/>
      <c r="B6" s="23" t="s">
        <v>56</v>
      </c>
      <c r="C6" s="23">
        <v>120</v>
      </c>
    </row>
    <row r="7" spans="1:3" x14ac:dyDescent="0.25">
      <c r="A7" s="21"/>
      <c r="B7" s="23" t="s">
        <v>57</v>
      </c>
      <c r="C7" s="23">
        <v>156</v>
      </c>
    </row>
    <row r="8" spans="1:3" x14ac:dyDescent="0.25">
      <c r="A8" s="21"/>
      <c r="B8" s="23" t="s">
        <v>58</v>
      </c>
      <c r="C8" s="23">
        <v>190</v>
      </c>
    </row>
    <row r="9" spans="1:3" x14ac:dyDescent="0.25">
      <c r="A9" s="21"/>
      <c r="B9" s="23" t="s">
        <v>59</v>
      </c>
      <c r="C9" s="23">
        <v>320</v>
      </c>
    </row>
    <row r="10" spans="1:3" x14ac:dyDescent="0.25">
      <c r="A10" s="21"/>
      <c r="B10" s="23" t="s">
        <v>60</v>
      </c>
      <c r="C10" s="23">
        <v>89</v>
      </c>
    </row>
    <row r="11" spans="1:3" ht="15.75" thickBot="1" x14ac:dyDescent="0.3">
      <c r="A11" s="17"/>
      <c r="B11" s="1"/>
      <c r="C11" s="1"/>
    </row>
    <row r="12" spans="1:3" ht="15.75" thickBot="1" x14ac:dyDescent="0.3">
      <c r="A12" s="21">
        <v>1.1000000000000001</v>
      </c>
      <c r="B12" s="7" t="s">
        <v>61</v>
      </c>
      <c r="C12" s="8">
        <f>MAX(C5:C10)</f>
        <v>320</v>
      </c>
    </row>
    <row r="13" spans="1:3" ht="15.75" thickBot="1" x14ac:dyDescent="0.3">
      <c r="A13" s="21">
        <v>1.2</v>
      </c>
      <c r="B13" s="7" t="s">
        <v>62</v>
      </c>
      <c r="C13" s="8">
        <f>MIN(C5:C10)</f>
        <v>89</v>
      </c>
    </row>
    <row r="14" spans="1:3" ht="15.75" thickBot="1" x14ac:dyDescent="0.3">
      <c r="A14" s="21">
        <v>1.3</v>
      </c>
      <c r="B14" s="7" t="s">
        <v>63</v>
      </c>
      <c r="C14" s="8">
        <f>AVERAGE(C12,C13)</f>
        <v>204.5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68DD-27E5-465F-A624-67D91B5FFB31}">
  <dimension ref="A1:I29"/>
  <sheetViews>
    <sheetView workbookViewId="0">
      <selection activeCell="F8" sqref="F8:F11"/>
    </sheetView>
  </sheetViews>
  <sheetFormatPr defaultRowHeight="15" x14ac:dyDescent="0.25"/>
  <cols>
    <col min="1" max="1" width="52.7109375" customWidth="1"/>
    <col min="2" max="2" width="11.85546875" customWidth="1"/>
    <col min="5" max="5" width="11.85546875" customWidth="1"/>
    <col min="6" max="6" width="11" customWidth="1"/>
  </cols>
  <sheetData>
    <row r="1" spans="1:9" x14ac:dyDescent="0.25">
      <c r="A1" s="7" t="s">
        <v>64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7" t="s">
        <v>65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7" t="s">
        <v>66</v>
      </c>
      <c r="B4" s="1"/>
      <c r="C4" s="1"/>
      <c r="D4" s="1"/>
      <c r="E4" s="1"/>
      <c r="F4" s="1"/>
      <c r="G4" s="1"/>
      <c r="H4" s="1"/>
      <c r="I4" s="1"/>
    </row>
    <row r="5" spans="1:9" x14ac:dyDescent="0.25">
      <c r="A5" s="7" t="s">
        <v>67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 s="7"/>
      <c r="B6" s="1"/>
      <c r="C6" s="1"/>
      <c r="D6" s="1"/>
      <c r="E6" s="1"/>
      <c r="F6" s="1"/>
      <c r="G6" s="1"/>
      <c r="H6" s="1"/>
      <c r="I6" s="1"/>
    </row>
    <row r="7" spans="1:9" x14ac:dyDescent="0.25">
      <c r="A7" s="6" t="s">
        <v>1</v>
      </c>
      <c r="B7" s="6" t="s">
        <v>68</v>
      </c>
      <c r="C7" s="6" t="s">
        <v>69</v>
      </c>
      <c r="D7" s="6" t="s">
        <v>70</v>
      </c>
      <c r="E7" s="6" t="s">
        <v>71</v>
      </c>
      <c r="F7" s="1"/>
      <c r="G7" s="1"/>
      <c r="H7" s="1"/>
      <c r="I7" s="1"/>
    </row>
    <row r="8" spans="1:9" x14ac:dyDescent="0.25">
      <c r="A8" s="7" t="s">
        <v>72</v>
      </c>
      <c r="B8" s="7">
        <v>95</v>
      </c>
      <c r="C8" s="7">
        <v>56</v>
      </c>
      <c r="D8" s="7">
        <v>14</v>
      </c>
      <c r="E8" s="7">
        <v>66</v>
      </c>
      <c r="F8" s="44" t="str">
        <f>IF(MIN(B8:E8)&lt;50,"fail","pass")</f>
        <v>fail</v>
      </c>
      <c r="G8" s="1"/>
      <c r="H8" s="7"/>
      <c r="I8" s="1"/>
    </row>
    <row r="9" spans="1:9" x14ac:dyDescent="0.25">
      <c r="A9" s="7" t="s">
        <v>73</v>
      </c>
      <c r="B9" s="7">
        <v>54</v>
      </c>
      <c r="C9" s="7">
        <v>89</v>
      </c>
      <c r="D9" s="7">
        <v>53</v>
      </c>
      <c r="E9" s="7">
        <v>66</v>
      </c>
      <c r="F9" s="44" t="str">
        <f t="shared" ref="F9:F11" si="0">IF(MIN(B9:E9)&lt;50,"fail","pass")</f>
        <v>pass</v>
      </c>
    </row>
    <row r="10" spans="1:9" x14ac:dyDescent="0.25">
      <c r="A10" s="7" t="s">
        <v>74</v>
      </c>
      <c r="B10" s="7">
        <v>100</v>
      </c>
      <c r="C10" s="7">
        <v>69</v>
      </c>
      <c r="D10" s="7">
        <v>78</v>
      </c>
      <c r="E10" s="7">
        <v>53</v>
      </c>
      <c r="F10" s="44" t="str">
        <f t="shared" si="0"/>
        <v>pass</v>
      </c>
    </row>
    <row r="11" spans="1:9" x14ac:dyDescent="0.25">
      <c r="A11" s="7" t="s">
        <v>75</v>
      </c>
      <c r="B11" s="7">
        <v>49</v>
      </c>
      <c r="C11" s="7">
        <v>70</v>
      </c>
      <c r="D11" s="7">
        <v>87</v>
      </c>
      <c r="E11" s="7">
        <v>100</v>
      </c>
      <c r="F11" s="44" t="str">
        <f t="shared" si="0"/>
        <v>fail</v>
      </c>
    </row>
    <row r="18" spans="1:5" x14ac:dyDescent="0.25">
      <c r="A18" s="7" t="s">
        <v>76</v>
      </c>
      <c r="B18" s="1"/>
      <c r="C18" s="1"/>
      <c r="D18" s="1"/>
      <c r="E18" s="1"/>
    </row>
    <row r="19" spans="1:5" x14ac:dyDescent="0.25">
      <c r="A19" s="24" t="s">
        <v>77</v>
      </c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6" t="s">
        <v>1</v>
      </c>
      <c r="B21" s="6" t="s">
        <v>68</v>
      </c>
      <c r="C21" s="1"/>
      <c r="D21" s="1"/>
      <c r="E21" s="1"/>
    </row>
    <row r="22" spans="1:5" x14ac:dyDescent="0.25">
      <c r="A22" s="7" t="s">
        <v>78</v>
      </c>
      <c r="B22" s="7">
        <v>95</v>
      </c>
      <c r="C22" s="1"/>
      <c r="D22" s="1"/>
      <c r="E22" s="1"/>
    </row>
    <row r="23" spans="1:5" x14ac:dyDescent="0.25">
      <c r="A23" s="7" t="s">
        <v>73</v>
      </c>
      <c r="B23" s="7">
        <v>54</v>
      </c>
      <c r="C23" s="1"/>
      <c r="D23" s="1"/>
      <c r="E23" s="1"/>
    </row>
    <row r="24" spans="1:5" x14ac:dyDescent="0.25">
      <c r="A24" s="7" t="s">
        <v>74</v>
      </c>
      <c r="B24" s="7">
        <v>100</v>
      </c>
      <c r="C24" s="1"/>
      <c r="D24" s="1"/>
      <c r="E24" s="1"/>
    </row>
    <row r="25" spans="1:5" x14ac:dyDescent="0.25">
      <c r="A25" s="7" t="s">
        <v>75</v>
      </c>
      <c r="B25" s="7">
        <v>49</v>
      </c>
      <c r="C25" s="1"/>
      <c r="D25" s="1"/>
      <c r="E25" s="1"/>
    </row>
    <row r="26" spans="1:5" x14ac:dyDescent="0.25">
      <c r="A26" s="7" t="s">
        <v>79</v>
      </c>
      <c r="B26" s="7">
        <v>67</v>
      </c>
      <c r="C26" s="1"/>
      <c r="D26" s="1"/>
      <c r="E26" s="1"/>
    </row>
    <row r="27" spans="1:5" x14ac:dyDescent="0.25">
      <c r="A27" s="7" t="s">
        <v>80</v>
      </c>
      <c r="B27" s="7">
        <v>45</v>
      </c>
      <c r="C27" s="1"/>
      <c r="D27" s="1"/>
      <c r="E27" s="1"/>
    </row>
    <row r="28" spans="1:5" x14ac:dyDescent="0.25">
      <c r="A28" s="7" t="s">
        <v>81</v>
      </c>
      <c r="B28" s="7">
        <v>77</v>
      </c>
      <c r="C28" s="1"/>
      <c r="D28" s="1"/>
      <c r="E28" s="1"/>
    </row>
    <row r="29" spans="1:5" x14ac:dyDescent="0.25">
      <c r="A29" s="1"/>
      <c r="B29" s="44" t="str">
        <f>IF(MAX(B22:B28)&gt;=99,"Easy")</f>
        <v>Easy</v>
      </c>
      <c r="C29" s="1"/>
      <c r="D29" s="7"/>
      <c r="E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622A-716E-4E14-9BBF-915D3E3621AC}">
  <dimension ref="A1:H81"/>
  <sheetViews>
    <sheetView topLeftCell="A69" workbookViewId="0">
      <selection activeCell="F90" sqref="F90"/>
    </sheetView>
  </sheetViews>
  <sheetFormatPr defaultRowHeight="15" x14ac:dyDescent="0.25"/>
  <cols>
    <col min="1" max="1" width="64.140625" customWidth="1"/>
    <col min="2" max="2" width="14.140625" customWidth="1"/>
    <col min="3" max="3" width="23.85546875" customWidth="1"/>
    <col min="4" max="5" width="15.85546875" customWidth="1"/>
  </cols>
  <sheetData>
    <row r="1" spans="1:5" x14ac:dyDescent="0.25">
      <c r="A1" s="24" t="s">
        <v>82</v>
      </c>
      <c r="B1" s="7"/>
      <c r="C1" s="7"/>
      <c r="D1" s="7"/>
    </row>
    <row r="2" spans="1:5" x14ac:dyDescent="0.25">
      <c r="A2" s="7" t="s">
        <v>83</v>
      </c>
      <c r="B2" s="7"/>
      <c r="C2" s="7"/>
      <c r="D2" s="7"/>
    </row>
    <row r="3" spans="1:5" x14ac:dyDescent="0.25">
      <c r="A3" s="7" t="s">
        <v>84</v>
      </c>
      <c r="B3" s="7"/>
      <c r="C3" s="7"/>
      <c r="D3" s="7"/>
    </row>
    <row r="4" spans="1:5" x14ac:dyDescent="0.25">
      <c r="A4" s="7" t="s">
        <v>85</v>
      </c>
      <c r="B4" s="7"/>
      <c r="C4" s="7"/>
      <c r="D4" s="7"/>
    </row>
    <row r="5" spans="1:5" x14ac:dyDescent="0.25">
      <c r="A5" s="7"/>
      <c r="B5" s="7"/>
      <c r="C5" s="7"/>
      <c r="D5" s="7"/>
    </row>
    <row r="6" spans="1:5" x14ac:dyDescent="0.25">
      <c r="A6" s="2" t="s">
        <v>1</v>
      </c>
      <c r="B6" s="2" t="s">
        <v>86</v>
      </c>
      <c r="C6" s="2" t="s">
        <v>87</v>
      </c>
      <c r="D6" s="7"/>
    </row>
    <row r="7" spans="1:5" x14ac:dyDescent="0.25">
      <c r="A7" s="23" t="s">
        <v>88</v>
      </c>
      <c r="B7" s="23">
        <v>98</v>
      </c>
      <c r="C7" s="25" t="str">
        <f>IF(B7&gt;=60,"Pass", IF(B7&lt;60,"Fail"))</f>
        <v>Pass</v>
      </c>
      <c r="D7" s="7"/>
    </row>
    <row r="8" spans="1:5" x14ac:dyDescent="0.25">
      <c r="A8" s="23" t="s">
        <v>89</v>
      </c>
      <c r="B8" s="23">
        <v>55</v>
      </c>
      <c r="C8" s="25" t="str">
        <f t="shared" ref="C8:C10" si="0">IF(B8&gt;=60,"Pass", IF(B8&lt;60,"Fail"))</f>
        <v>Fail</v>
      </c>
      <c r="D8" s="7"/>
    </row>
    <row r="9" spans="1:5" x14ac:dyDescent="0.25">
      <c r="A9" s="23" t="s">
        <v>90</v>
      </c>
      <c r="B9" s="23">
        <v>15</v>
      </c>
      <c r="C9" s="25" t="str">
        <f t="shared" si="0"/>
        <v>Fail</v>
      </c>
      <c r="D9" s="7"/>
    </row>
    <row r="10" spans="1:5" x14ac:dyDescent="0.25">
      <c r="A10" s="23" t="s">
        <v>75</v>
      </c>
      <c r="B10" s="23">
        <v>60</v>
      </c>
      <c r="C10" s="25" t="str">
        <f t="shared" si="0"/>
        <v>Pass</v>
      </c>
      <c r="D10" s="7"/>
    </row>
    <row r="15" spans="1:5" x14ac:dyDescent="0.25">
      <c r="A15" s="24" t="s">
        <v>91</v>
      </c>
      <c r="B15" s="1"/>
      <c r="C15" s="1"/>
      <c r="D15" s="1"/>
      <c r="E15" s="1"/>
    </row>
    <row r="16" spans="1:5" x14ac:dyDescent="0.25">
      <c r="A16" s="26" t="s">
        <v>92</v>
      </c>
      <c r="B16" s="1"/>
      <c r="C16" s="1"/>
      <c r="D16" s="1"/>
      <c r="E16" s="1"/>
    </row>
    <row r="17" spans="1:8" x14ac:dyDescent="0.25">
      <c r="A17" s="24" t="s">
        <v>93</v>
      </c>
      <c r="B17" s="1"/>
      <c r="C17" s="1"/>
      <c r="D17" s="1"/>
      <c r="E17" s="1"/>
    </row>
    <row r="18" spans="1:8" x14ac:dyDescent="0.25">
      <c r="A18" s="27"/>
      <c r="B18" s="1"/>
      <c r="C18" s="1"/>
      <c r="D18" s="1"/>
      <c r="E18" s="1"/>
    </row>
    <row r="19" spans="1:8" x14ac:dyDescent="0.25">
      <c r="A19" s="1"/>
      <c r="B19" s="7" t="s">
        <v>4</v>
      </c>
      <c r="C19" s="7" t="s">
        <v>5</v>
      </c>
      <c r="D19" s="1"/>
      <c r="E19" s="1"/>
    </row>
    <row r="20" spans="1:8" x14ac:dyDescent="0.25">
      <c r="A20" s="23"/>
      <c r="B20" s="23" t="s">
        <v>94</v>
      </c>
      <c r="C20" s="23" t="s">
        <v>95</v>
      </c>
      <c r="D20" s="2" t="s">
        <v>96</v>
      </c>
      <c r="E20" s="1"/>
    </row>
    <row r="21" spans="1:8" x14ac:dyDescent="0.25">
      <c r="A21" s="23" t="s">
        <v>97</v>
      </c>
      <c r="B21" s="28">
        <v>94</v>
      </c>
      <c r="C21" s="28">
        <v>94</v>
      </c>
      <c r="D21" s="25" t="str">
        <f>IF(B21=C21,"match","no match")</f>
        <v>match</v>
      </c>
      <c r="E21" s="7"/>
    </row>
    <row r="22" spans="1:8" x14ac:dyDescent="0.25">
      <c r="A22" s="23" t="s">
        <v>98</v>
      </c>
      <c r="B22" s="28">
        <v>109</v>
      </c>
      <c r="C22" s="28">
        <v>109</v>
      </c>
      <c r="D22" s="25" t="str">
        <f t="shared" ref="D22:D24" si="1">IF(B22=C22,"match","no match")</f>
        <v>match</v>
      </c>
      <c r="E22" s="7"/>
    </row>
    <row r="23" spans="1:8" x14ac:dyDescent="0.25">
      <c r="A23" s="23" t="s">
        <v>99</v>
      </c>
      <c r="B23" s="28">
        <v>85</v>
      </c>
      <c r="C23" s="28">
        <v>85.5</v>
      </c>
      <c r="D23" s="25" t="str">
        <f t="shared" si="1"/>
        <v>no match</v>
      </c>
      <c r="E23" s="7"/>
    </row>
    <row r="24" spans="1:8" x14ac:dyDescent="0.25">
      <c r="A24" s="23" t="s">
        <v>100</v>
      </c>
      <c r="B24" s="28">
        <v>12</v>
      </c>
      <c r="C24" s="28">
        <v>12</v>
      </c>
      <c r="D24" s="25" t="str">
        <f t="shared" si="1"/>
        <v>match</v>
      </c>
      <c r="E24" s="7"/>
    </row>
    <row r="25" spans="1:8" x14ac:dyDescent="0.25">
      <c r="A25" s="1"/>
      <c r="B25" s="1"/>
      <c r="C25" s="1"/>
      <c r="D25" s="1"/>
      <c r="E25" s="1"/>
    </row>
    <row r="31" spans="1:8" x14ac:dyDescent="0.25">
      <c r="A31" s="7" t="s">
        <v>101</v>
      </c>
      <c r="B31" s="1"/>
      <c r="C31" s="1"/>
      <c r="D31" s="1"/>
      <c r="E31" s="1"/>
      <c r="F31" s="1"/>
      <c r="G31" s="1"/>
      <c r="H31" s="1"/>
    </row>
    <row r="32" spans="1:8" x14ac:dyDescent="0.25">
      <c r="A32" s="12" t="s">
        <v>102</v>
      </c>
      <c r="B32" s="1"/>
      <c r="C32" s="1"/>
      <c r="D32" s="1"/>
      <c r="E32" s="1"/>
      <c r="F32" s="1"/>
      <c r="G32" s="1"/>
      <c r="H32" s="1"/>
    </row>
    <row r="33" spans="1:8" x14ac:dyDescent="0.25">
      <c r="A33" s="29"/>
      <c r="B33" s="1"/>
      <c r="C33" s="1"/>
      <c r="D33" s="1"/>
      <c r="E33" s="1"/>
      <c r="F33" s="1"/>
      <c r="G33" s="1"/>
      <c r="H33" s="1"/>
    </row>
    <row r="34" spans="1:8" x14ac:dyDescent="0.25">
      <c r="A34" s="12" t="s">
        <v>103</v>
      </c>
      <c r="B34" s="1"/>
      <c r="C34" s="1"/>
      <c r="D34" s="1"/>
      <c r="E34" s="1"/>
      <c r="F34" s="1"/>
      <c r="G34" s="1"/>
      <c r="H34" s="1"/>
    </row>
    <row r="35" spans="1:8" x14ac:dyDescent="0.25">
      <c r="A35" s="7"/>
      <c r="B35" s="1"/>
      <c r="C35" s="1"/>
      <c r="D35" s="1"/>
      <c r="E35" s="1"/>
      <c r="F35" s="1"/>
      <c r="G35" s="1"/>
      <c r="H35" s="1"/>
    </row>
    <row r="36" spans="1:8" x14ac:dyDescent="0.25">
      <c r="A36" s="7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23" t="s">
        <v>104</v>
      </c>
      <c r="E37" s="23" t="s">
        <v>105</v>
      </c>
      <c r="F37" s="1"/>
      <c r="G37" s="1"/>
      <c r="H37" s="1"/>
    </row>
    <row r="38" spans="1:8" x14ac:dyDescent="0.25">
      <c r="A38" s="30" t="s">
        <v>106</v>
      </c>
      <c r="B38" s="30" t="s">
        <v>1</v>
      </c>
      <c r="C38" s="31" t="s">
        <v>107</v>
      </c>
      <c r="D38" s="30" t="s">
        <v>108</v>
      </c>
      <c r="E38" s="30" t="s">
        <v>109</v>
      </c>
      <c r="F38" s="1"/>
      <c r="G38" s="7"/>
      <c r="H38" s="1"/>
    </row>
    <row r="39" spans="1:8" x14ac:dyDescent="0.25">
      <c r="A39" s="23">
        <v>1</v>
      </c>
      <c r="B39" s="23" t="s">
        <v>110</v>
      </c>
      <c r="C39" s="32">
        <v>16</v>
      </c>
      <c r="D39" s="25" t="str">
        <f>IF(C39&gt;=16,"Eligible","Not Eligible")</f>
        <v>Eligible</v>
      </c>
      <c r="E39" s="25" t="str">
        <f>IF(C39&lt;18,"Minor","Adult")</f>
        <v>Minor</v>
      </c>
      <c r="F39" s="1"/>
      <c r="G39" s="7"/>
      <c r="H39" s="1"/>
    </row>
    <row r="40" spans="1:8" x14ac:dyDescent="0.25">
      <c r="A40" s="23">
        <v>2</v>
      </c>
      <c r="B40" s="23" t="s">
        <v>111</v>
      </c>
      <c r="C40" s="32">
        <v>18</v>
      </c>
      <c r="D40" s="25" t="str">
        <f t="shared" ref="D40:D44" si="2">IF(C40&gt;=16,"Eligible","Not Eligible")</f>
        <v>Eligible</v>
      </c>
      <c r="E40" s="25" t="str">
        <f t="shared" ref="E40:E44" si="3">IF(C40&lt;18,"Minor","Adult")</f>
        <v>Adult</v>
      </c>
      <c r="F40" s="1"/>
      <c r="G40" s="7"/>
      <c r="H40" s="1"/>
    </row>
    <row r="41" spans="1:8" x14ac:dyDescent="0.25">
      <c r="A41" s="23">
        <v>3</v>
      </c>
      <c r="B41" s="23" t="s">
        <v>112</v>
      </c>
      <c r="C41" s="32">
        <v>15.5</v>
      </c>
      <c r="D41" s="25" t="str">
        <f t="shared" si="2"/>
        <v>Not Eligible</v>
      </c>
      <c r="E41" s="25" t="str">
        <f t="shared" si="3"/>
        <v>Minor</v>
      </c>
      <c r="F41" s="1"/>
      <c r="G41" s="7"/>
      <c r="H41" s="1"/>
    </row>
    <row r="42" spans="1:8" x14ac:dyDescent="0.25">
      <c r="A42" s="23">
        <v>4</v>
      </c>
      <c r="B42" s="23" t="s">
        <v>113</v>
      </c>
      <c r="C42" s="32">
        <v>19</v>
      </c>
      <c r="D42" s="25" t="str">
        <f t="shared" si="2"/>
        <v>Eligible</v>
      </c>
      <c r="E42" s="25" t="str">
        <f t="shared" si="3"/>
        <v>Adult</v>
      </c>
      <c r="F42" s="1"/>
      <c r="G42" s="7"/>
      <c r="H42" s="1"/>
    </row>
    <row r="43" spans="1:8" x14ac:dyDescent="0.25">
      <c r="A43" s="23">
        <v>5</v>
      </c>
      <c r="B43" s="23" t="s">
        <v>114</v>
      </c>
      <c r="C43" s="32">
        <v>18</v>
      </c>
      <c r="D43" s="25" t="str">
        <f t="shared" si="2"/>
        <v>Eligible</v>
      </c>
      <c r="E43" s="25" t="str">
        <f t="shared" si="3"/>
        <v>Adult</v>
      </c>
      <c r="F43" s="1"/>
      <c r="G43" s="7"/>
      <c r="H43" s="1"/>
    </row>
    <row r="44" spans="1:8" x14ac:dyDescent="0.25">
      <c r="A44" s="23">
        <v>6</v>
      </c>
      <c r="B44" s="23" t="s">
        <v>115</v>
      </c>
      <c r="C44" s="32">
        <v>13</v>
      </c>
      <c r="D44" s="25" t="str">
        <f t="shared" si="2"/>
        <v>Not Eligible</v>
      </c>
      <c r="E44" s="25" t="str">
        <f t="shared" si="3"/>
        <v>Minor</v>
      </c>
      <c r="F44" s="1"/>
      <c r="G44" s="7"/>
      <c r="H44" s="1"/>
    </row>
    <row r="49" spans="1:5" x14ac:dyDescent="0.25">
      <c r="A49" s="7" t="s">
        <v>116</v>
      </c>
      <c r="B49" s="7"/>
      <c r="C49" s="7"/>
      <c r="D49" s="7"/>
      <c r="E49" s="7"/>
    </row>
    <row r="50" spans="1:5" x14ac:dyDescent="0.25">
      <c r="A50" s="7"/>
      <c r="B50" s="7"/>
      <c r="C50" s="7"/>
      <c r="D50" s="7"/>
      <c r="E50" s="7"/>
    </row>
    <row r="51" spans="1:5" x14ac:dyDescent="0.25">
      <c r="A51" s="7"/>
      <c r="B51" s="7" t="s">
        <v>117</v>
      </c>
      <c r="C51" s="7"/>
      <c r="D51" s="7"/>
      <c r="E51" s="7"/>
    </row>
    <row r="52" spans="1:5" x14ac:dyDescent="0.25">
      <c r="A52" s="23" t="s">
        <v>118</v>
      </c>
      <c r="B52" s="33">
        <v>1</v>
      </c>
      <c r="C52" s="7"/>
      <c r="D52" s="7"/>
      <c r="E52" s="7"/>
    </row>
    <row r="53" spans="1:5" x14ac:dyDescent="0.25">
      <c r="A53" s="23" t="s">
        <v>119</v>
      </c>
      <c r="B53" s="33">
        <v>0.5</v>
      </c>
      <c r="C53" s="7"/>
      <c r="D53" s="7"/>
      <c r="E53" s="7"/>
    </row>
    <row r="54" spans="1:5" x14ac:dyDescent="0.25">
      <c r="A54" s="7"/>
      <c r="B54" s="7"/>
      <c r="C54" s="7"/>
      <c r="D54" s="7"/>
      <c r="E54" s="7"/>
    </row>
    <row r="55" spans="1:5" x14ac:dyDescent="0.25">
      <c r="A55" s="7" t="s">
        <v>120</v>
      </c>
      <c r="B55" s="7"/>
      <c r="C55" s="7"/>
      <c r="D55" s="7"/>
      <c r="E55" s="7"/>
    </row>
    <row r="56" spans="1:5" x14ac:dyDescent="0.25">
      <c r="A56" s="7" t="s">
        <v>121</v>
      </c>
      <c r="B56" s="7"/>
      <c r="C56" s="7"/>
      <c r="D56" s="7"/>
      <c r="E56" s="7"/>
    </row>
    <row r="57" spans="1:5" x14ac:dyDescent="0.25">
      <c r="A57" s="7"/>
      <c r="B57" s="7"/>
      <c r="C57" s="7"/>
      <c r="D57" s="7"/>
      <c r="E57" s="7"/>
    </row>
    <row r="58" spans="1:5" x14ac:dyDescent="0.25">
      <c r="A58" s="2" t="s">
        <v>1</v>
      </c>
      <c r="B58" s="2" t="s">
        <v>122</v>
      </c>
      <c r="C58" s="2" t="s">
        <v>123</v>
      </c>
      <c r="D58" s="2" t="s">
        <v>124</v>
      </c>
      <c r="E58" s="7"/>
    </row>
    <row r="59" spans="1:5" x14ac:dyDescent="0.25">
      <c r="A59" s="23" t="s">
        <v>125</v>
      </c>
      <c r="B59" s="23" t="s">
        <v>118</v>
      </c>
      <c r="C59" s="34">
        <v>46866</v>
      </c>
      <c r="D59" s="25" t="str">
        <f>IF(B59=A,"100%","50%")</f>
        <v>100%</v>
      </c>
      <c r="E59" s="7"/>
    </row>
    <row r="60" spans="1:5" x14ac:dyDescent="0.25">
      <c r="A60" s="23" t="s">
        <v>126</v>
      </c>
      <c r="B60" s="23" t="s">
        <v>119</v>
      </c>
      <c r="C60" s="34">
        <v>33495</v>
      </c>
      <c r="D60" s="25" t="str">
        <f>IF(B60=A,"100%","50%")</f>
        <v>50%</v>
      </c>
      <c r="E60" s="7"/>
    </row>
    <row r="61" spans="1:5" x14ac:dyDescent="0.25">
      <c r="A61" s="23" t="s">
        <v>127</v>
      </c>
      <c r="B61" s="23" t="s">
        <v>119</v>
      </c>
      <c r="C61" s="34">
        <v>35087</v>
      </c>
      <c r="D61" s="25" t="str">
        <f>IF(B61=A,"100%","50%")</f>
        <v>50%</v>
      </c>
      <c r="E61" s="7"/>
    </row>
    <row r="62" spans="1:5" x14ac:dyDescent="0.25">
      <c r="A62" s="23" t="s">
        <v>128</v>
      </c>
      <c r="B62" s="23" t="s">
        <v>118</v>
      </c>
      <c r="C62" s="34">
        <v>42603</v>
      </c>
      <c r="D62" s="25" t="str">
        <f>IF(B62=A,"100%","50%")</f>
        <v>100%</v>
      </c>
      <c r="E62" s="7"/>
    </row>
    <row r="63" spans="1:5" x14ac:dyDescent="0.25">
      <c r="A63" s="23" t="s">
        <v>114</v>
      </c>
      <c r="B63" s="23" t="s">
        <v>119</v>
      </c>
      <c r="C63" s="34">
        <v>36971</v>
      </c>
      <c r="D63" s="25" t="str">
        <f>IF(B63=A,"100%","50%")</f>
        <v>50%</v>
      </c>
      <c r="E63" s="7"/>
    </row>
    <row r="64" spans="1:5" x14ac:dyDescent="0.25">
      <c r="A64" s="23" t="s">
        <v>129</v>
      </c>
      <c r="B64" s="23" t="s">
        <v>118</v>
      </c>
      <c r="C64" s="34">
        <v>41286</v>
      </c>
      <c r="D64" s="25" t="str">
        <f>IF(B64=A,"100%","50%")</f>
        <v>100%</v>
      </c>
      <c r="E64" s="7"/>
    </row>
    <row r="65" spans="1:5" x14ac:dyDescent="0.25">
      <c r="A65" s="23" t="s">
        <v>130</v>
      </c>
      <c r="B65" s="23" t="s">
        <v>119</v>
      </c>
      <c r="C65" s="34">
        <v>37732</v>
      </c>
      <c r="D65" s="25" t="str">
        <f>IF(B65=A,"100%","50%")</f>
        <v>50%</v>
      </c>
      <c r="E65" s="7"/>
    </row>
    <row r="70" spans="1:5" x14ac:dyDescent="0.25">
      <c r="A70" s="1" t="s">
        <v>131</v>
      </c>
      <c r="B70" s="1"/>
      <c r="C70" s="1"/>
    </row>
    <row r="71" spans="1:5" x14ac:dyDescent="0.25">
      <c r="A71" s="1" t="s">
        <v>132</v>
      </c>
      <c r="B71" s="1"/>
      <c r="C71" s="1"/>
    </row>
    <row r="72" spans="1:5" x14ac:dyDescent="0.25">
      <c r="A72" s="1" t="s">
        <v>133</v>
      </c>
      <c r="B72" s="1"/>
      <c r="C72" s="1"/>
    </row>
    <row r="73" spans="1:5" x14ac:dyDescent="0.25">
      <c r="A73" s="1" t="s">
        <v>134</v>
      </c>
      <c r="B73" s="1"/>
      <c r="C73" s="1"/>
    </row>
    <row r="74" spans="1:5" x14ac:dyDescent="0.25">
      <c r="A74" s="1"/>
      <c r="B74" s="1"/>
      <c r="C74" s="1"/>
    </row>
    <row r="75" spans="1:5" x14ac:dyDescent="0.25">
      <c r="A75" s="1" t="s">
        <v>135</v>
      </c>
      <c r="B75" s="1"/>
      <c r="C75" s="1"/>
    </row>
    <row r="76" spans="1:5" x14ac:dyDescent="0.25">
      <c r="A76" s="1"/>
      <c r="B76" s="1"/>
      <c r="C76" s="1"/>
    </row>
    <row r="77" spans="1:5" x14ac:dyDescent="0.25">
      <c r="A77" s="35" t="s">
        <v>136</v>
      </c>
      <c r="B77" s="35" t="s">
        <v>86</v>
      </c>
      <c r="C77" s="35" t="s">
        <v>137</v>
      </c>
    </row>
    <row r="78" spans="1:5" x14ac:dyDescent="0.25">
      <c r="A78" s="36" t="s">
        <v>138</v>
      </c>
      <c r="B78" s="36">
        <v>78</v>
      </c>
      <c r="C78" s="37" t="str">
        <f>IF(B78&gt;=80,"Excellent",IF(B78&gt;=60,"Good",IF(B78&lt;60,"Failed")))</f>
        <v>Good</v>
      </c>
    </row>
    <row r="79" spans="1:5" x14ac:dyDescent="0.25">
      <c r="A79" s="36" t="s">
        <v>139</v>
      </c>
      <c r="B79" s="36">
        <v>85</v>
      </c>
      <c r="C79" s="37" t="str">
        <f t="shared" ref="C79:C81" si="4">IF(B79&gt;=80,"Excellent",IF(B79&gt;=60,"Good",IF(B79&lt;60,"Failed")))</f>
        <v>Excellent</v>
      </c>
    </row>
    <row r="80" spans="1:5" x14ac:dyDescent="0.25">
      <c r="A80" s="36" t="s">
        <v>140</v>
      </c>
      <c r="B80" s="36">
        <v>44</v>
      </c>
      <c r="C80" s="37" t="str">
        <f t="shared" si="4"/>
        <v>Failed</v>
      </c>
    </row>
    <row r="81" spans="1:3" x14ac:dyDescent="0.25">
      <c r="A81" s="36" t="s">
        <v>141</v>
      </c>
      <c r="B81" s="36">
        <v>61</v>
      </c>
      <c r="C81" s="37" t="str">
        <f t="shared" si="4"/>
        <v>Good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E0AC-01DB-4065-ACC3-8C05ECB852D1}">
  <dimension ref="A1:G306"/>
  <sheetViews>
    <sheetView topLeftCell="A136" workbookViewId="0">
      <selection activeCell="G143" sqref="G143"/>
    </sheetView>
  </sheetViews>
  <sheetFormatPr defaultRowHeight="15" x14ac:dyDescent="0.25"/>
  <cols>
    <col min="1" max="1" width="20.140625" customWidth="1"/>
    <col min="2" max="2" width="21.42578125" customWidth="1"/>
    <col min="3" max="3" width="15.5703125" customWidth="1"/>
    <col min="4" max="4" width="13.28515625" customWidth="1"/>
    <col min="5" max="5" width="12.140625" customWidth="1"/>
    <col min="6" max="6" width="16.42578125" customWidth="1"/>
    <col min="7" max="7" width="13.28515625" customWidth="1"/>
  </cols>
  <sheetData>
    <row r="1" spans="1:4" x14ac:dyDescent="0.25">
      <c r="A1" s="7" t="s">
        <v>142</v>
      </c>
      <c r="B1" s="1"/>
      <c r="C1" s="1"/>
      <c r="D1" s="1"/>
    </row>
    <row r="2" spans="1:4" x14ac:dyDescent="0.25">
      <c r="A2" s="7" t="s">
        <v>143</v>
      </c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27"/>
      <c r="B4" s="1"/>
      <c r="C4" s="1"/>
      <c r="D4" s="1"/>
    </row>
    <row r="5" spans="1:4" x14ac:dyDescent="0.25">
      <c r="A5" s="27" t="s">
        <v>37</v>
      </c>
      <c r="B5" s="27" t="s">
        <v>144</v>
      </c>
      <c r="C5" s="1"/>
      <c r="D5" s="1"/>
    </row>
    <row r="6" spans="1:4" x14ac:dyDescent="0.25">
      <c r="A6" s="7" t="s">
        <v>145</v>
      </c>
      <c r="B6" s="21">
        <v>759</v>
      </c>
      <c r="C6" s="1"/>
      <c r="D6" s="1"/>
    </row>
    <row r="7" spans="1:4" x14ac:dyDescent="0.25">
      <c r="A7" s="7" t="s">
        <v>146</v>
      </c>
      <c r="B7" s="21">
        <v>200</v>
      </c>
      <c r="C7" s="1"/>
      <c r="D7" s="1"/>
    </row>
    <row r="8" spans="1:4" x14ac:dyDescent="0.25">
      <c r="A8" s="7" t="s">
        <v>147</v>
      </c>
      <c r="B8" s="21">
        <v>42</v>
      </c>
      <c r="C8" s="1"/>
      <c r="D8" s="1"/>
    </row>
    <row r="9" spans="1:4" x14ac:dyDescent="0.25">
      <c r="A9" s="7" t="s">
        <v>148</v>
      </c>
      <c r="B9" s="21">
        <v>423</v>
      </c>
      <c r="C9" s="1"/>
      <c r="D9" s="1"/>
    </row>
    <row r="10" spans="1:4" x14ac:dyDescent="0.25">
      <c r="A10" s="7" t="s">
        <v>149</v>
      </c>
      <c r="B10" s="21">
        <v>200</v>
      </c>
      <c r="C10" s="1"/>
      <c r="D10" s="1"/>
    </row>
    <row r="11" spans="1:4" x14ac:dyDescent="0.25">
      <c r="A11" s="7" t="s">
        <v>150</v>
      </c>
      <c r="B11" s="21">
        <v>50</v>
      </c>
      <c r="C11" s="1"/>
      <c r="D11" s="1"/>
    </row>
    <row r="12" spans="1:4" x14ac:dyDescent="0.25">
      <c r="A12" s="7" t="s">
        <v>151</v>
      </c>
      <c r="B12" s="21">
        <v>700</v>
      </c>
      <c r="C12" s="1"/>
      <c r="D12" s="1"/>
    </row>
    <row r="13" spans="1:4" x14ac:dyDescent="0.25">
      <c r="A13" s="7" t="s">
        <v>152</v>
      </c>
      <c r="B13" s="21">
        <v>450</v>
      </c>
      <c r="C13" s="1"/>
      <c r="D13" s="1"/>
    </row>
    <row r="14" spans="1:4" x14ac:dyDescent="0.25">
      <c r="A14" s="7" t="s">
        <v>153</v>
      </c>
      <c r="B14" s="21">
        <v>605</v>
      </c>
      <c r="C14" s="1"/>
      <c r="D14" s="1"/>
    </row>
    <row r="15" spans="1:4" x14ac:dyDescent="0.25">
      <c r="A15" s="7" t="s">
        <v>154</v>
      </c>
      <c r="B15" s="21">
        <v>240</v>
      </c>
      <c r="C15" s="1"/>
      <c r="D15" s="1"/>
    </row>
    <row r="16" spans="1:4" x14ac:dyDescent="0.25">
      <c r="A16" s="7" t="s">
        <v>155</v>
      </c>
      <c r="B16" s="21">
        <v>685</v>
      </c>
      <c r="C16" s="1"/>
      <c r="D16" s="1"/>
    </row>
    <row r="17" spans="1:4" ht="15.75" thickBot="1" x14ac:dyDescent="0.3">
      <c r="A17" s="7" t="s">
        <v>156</v>
      </c>
      <c r="B17" s="21">
        <v>295</v>
      </c>
      <c r="C17" s="1"/>
      <c r="D17" s="1"/>
    </row>
    <row r="18" spans="1:4" ht="15.75" thickBot="1" x14ac:dyDescent="0.3">
      <c r="A18" s="7" t="s">
        <v>157</v>
      </c>
      <c r="B18" s="8">
        <f>SUM(B6:B17)</f>
        <v>4649</v>
      </c>
      <c r="C18" s="6" t="s">
        <v>158</v>
      </c>
      <c r="D18" s="6"/>
    </row>
    <row r="19" spans="1:4" x14ac:dyDescent="0.25">
      <c r="A19" s="1"/>
      <c r="B19" s="1"/>
      <c r="C19" s="1"/>
      <c r="D19" s="1"/>
    </row>
    <row r="25" spans="1:4" x14ac:dyDescent="0.25">
      <c r="A25" s="7" t="s">
        <v>159</v>
      </c>
      <c r="B25" s="1"/>
      <c r="C25" s="1"/>
      <c r="D25" s="1"/>
    </row>
    <row r="26" spans="1:4" x14ac:dyDescent="0.25">
      <c r="A26" s="7" t="s">
        <v>160</v>
      </c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38" t="s">
        <v>30</v>
      </c>
      <c r="B28" s="38" t="s">
        <v>161</v>
      </c>
      <c r="C28" s="1"/>
      <c r="D28" s="1"/>
    </row>
    <row r="29" spans="1:4" x14ac:dyDescent="0.25">
      <c r="A29" s="39">
        <v>42005</v>
      </c>
      <c r="B29" s="28">
        <v>432.17</v>
      </c>
      <c r="C29" s="1"/>
      <c r="D29" s="1"/>
    </row>
    <row r="30" spans="1:4" x14ac:dyDescent="0.25">
      <c r="A30" s="39">
        <v>42351</v>
      </c>
      <c r="B30" s="28">
        <v>528.5</v>
      </c>
      <c r="C30" s="1"/>
      <c r="D30" s="1"/>
    </row>
    <row r="31" spans="1:4" x14ac:dyDescent="0.25">
      <c r="A31" s="39">
        <v>42007</v>
      </c>
      <c r="B31" s="28">
        <v>810.71</v>
      </c>
      <c r="C31" s="1"/>
      <c r="D31" s="1"/>
    </row>
    <row r="32" spans="1:4" x14ac:dyDescent="0.25">
      <c r="A32" s="39">
        <v>42008</v>
      </c>
      <c r="B32" s="28">
        <v>418.54</v>
      </c>
      <c r="C32" s="1"/>
      <c r="D32" s="1"/>
    </row>
    <row r="33" spans="1:4" x14ac:dyDescent="0.25">
      <c r="A33" s="39">
        <v>42009</v>
      </c>
      <c r="B33" s="28">
        <v>722.22</v>
      </c>
      <c r="C33" s="1"/>
      <c r="D33" s="1"/>
    </row>
    <row r="34" spans="1:4" x14ac:dyDescent="0.25">
      <c r="A34" s="39">
        <v>42010</v>
      </c>
      <c r="B34" s="28">
        <v>460.28</v>
      </c>
      <c r="C34" s="1"/>
      <c r="D34" s="1"/>
    </row>
    <row r="35" spans="1:4" x14ac:dyDescent="0.25">
      <c r="A35" s="39">
        <v>42349</v>
      </c>
      <c r="B35" s="28">
        <v>483.58</v>
      </c>
      <c r="C35" s="1"/>
      <c r="D35" s="1"/>
    </row>
    <row r="36" spans="1:4" x14ac:dyDescent="0.25">
      <c r="A36" s="39">
        <v>42012</v>
      </c>
      <c r="B36" s="28">
        <v>114.53</v>
      </c>
      <c r="C36" s="1"/>
      <c r="D36" s="1"/>
    </row>
    <row r="37" spans="1:4" x14ac:dyDescent="0.25">
      <c r="A37" s="39">
        <v>42013</v>
      </c>
      <c r="B37" s="28">
        <v>609.12</v>
      </c>
      <c r="C37" s="1"/>
      <c r="D37" s="1"/>
    </row>
    <row r="38" spans="1:4" x14ac:dyDescent="0.25">
      <c r="A38" s="39">
        <v>42014</v>
      </c>
      <c r="B38" s="28">
        <v>1197.9000000000001</v>
      </c>
      <c r="C38" s="1"/>
      <c r="D38" s="1"/>
    </row>
    <row r="39" spans="1:4" x14ac:dyDescent="0.25">
      <c r="A39" s="39">
        <v>42015</v>
      </c>
      <c r="B39" s="28">
        <v>228.89</v>
      </c>
      <c r="C39" s="1"/>
      <c r="D39" s="1"/>
    </row>
    <row r="40" spans="1:4" x14ac:dyDescent="0.25">
      <c r="A40" s="39">
        <v>42016</v>
      </c>
      <c r="B40" s="28">
        <v>1380.07</v>
      </c>
      <c r="C40" s="1"/>
      <c r="D40" s="1"/>
    </row>
    <row r="41" spans="1:4" x14ac:dyDescent="0.25">
      <c r="A41" s="39">
        <v>42017</v>
      </c>
      <c r="B41" s="28">
        <v>1026.96</v>
      </c>
      <c r="C41" s="1"/>
      <c r="D41" s="1"/>
    </row>
    <row r="42" spans="1:4" x14ac:dyDescent="0.25">
      <c r="A42" s="39">
        <v>42018</v>
      </c>
      <c r="B42" s="28">
        <v>760.24</v>
      </c>
      <c r="C42" s="1"/>
      <c r="D42" s="1"/>
    </row>
    <row r="43" spans="1:4" x14ac:dyDescent="0.25">
      <c r="A43" s="39">
        <v>42019</v>
      </c>
      <c r="B43" s="28">
        <v>414.11</v>
      </c>
      <c r="C43" s="1"/>
      <c r="D43" s="1"/>
    </row>
    <row r="44" spans="1:4" x14ac:dyDescent="0.25">
      <c r="A44" s="39">
        <v>42020</v>
      </c>
      <c r="B44" s="28">
        <v>1728.81</v>
      </c>
      <c r="C44" s="1"/>
      <c r="D44" s="1"/>
    </row>
    <row r="45" spans="1:4" x14ac:dyDescent="0.25">
      <c r="A45" s="39">
        <v>42021</v>
      </c>
      <c r="B45" s="28">
        <v>276.06</v>
      </c>
      <c r="C45" s="1"/>
      <c r="D45" s="1"/>
    </row>
    <row r="46" spans="1:4" x14ac:dyDescent="0.25">
      <c r="A46" s="39">
        <v>42022</v>
      </c>
      <c r="B46" s="28">
        <v>462.22</v>
      </c>
      <c r="C46" s="1"/>
      <c r="D46" s="1"/>
    </row>
    <row r="47" spans="1:4" x14ac:dyDescent="0.25">
      <c r="A47" s="39">
        <v>42023</v>
      </c>
      <c r="B47" s="28">
        <v>1281.0999999999999</v>
      </c>
      <c r="C47" s="1"/>
      <c r="D47" s="1"/>
    </row>
    <row r="48" spans="1:4" x14ac:dyDescent="0.25">
      <c r="A48" s="39">
        <v>42024</v>
      </c>
      <c r="B48" s="28">
        <v>1113.7</v>
      </c>
      <c r="C48" s="1"/>
      <c r="D48" s="1"/>
    </row>
    <row r="49" spans="1:4" x14ac:dyDescent="0.25">
      <c r="A49" s="39">
        <v>42025</v>
      </c>
      <c r="B49" s="28">
        <v>594.09</v>
      </c>
      <c r="C49" s="1"/>
      <c r="D49" s="1"/>
    </row>
    <row r="50" spans="1:4" x14ac:dyDescent="0.25">
      <c r="A50" s="39">
        <v>42026</v>
      </c>
      <c r="B50" s="28">
        <v>432.67</v>
      </c>
      <c r="C50" s="1"/>
      <c r="D50" s="1"/>
    </row>
    <row r="51" spans="1:4" x14ac:dyDescent="0.25">
      <c r="A51" s="39">
        <v>42027</v>
      </c>
      <c r="B51" s="28">
        <v>874.45</v>
      </c>
      <c r="C51" s="1"/>
      <c r="D51" s="1"/>
    </row>
    <row r="52" spans="1:4" x14ac:dyDescent="0.25">
      <c r="A52" s="39">
        <v>42028</v>
      </c>
      <c r="B52" s="28">
        <v>880.38</v>
      </c>
      <c r="C52" s="1"/>
      <c r="D52" s="1"/>
    </row>
    <row r="53" spans="1:4" x14ac:dyDescent="0.25">
      <c r="A53" s="39">
        <v>42029</v>
      </c>
      <c r="B53" s="28">
        <v>798.53</v>
      </c>
      <c r="C53" s="1"/>
      <c r="D53" s="1"/>
    </row>
    <row r="54" spans="1:4" x14ac:dyDescent="0.25">
      <c r="A54" s="39">
        <v>42318</v>
      </c>
      <c r="B54" s="28">
        <v>572.41999999999996</v>
      </c>
      <c r="C54" s="1"/>
      <c r="D54" s="1"/>
    </row>
    <row r="55" spans="1:4" x14ac:dyDescent="0.25">
      <c r="A55" s="39">
        <v>42031</v>
      </c>
      <c r="B55" s="28">
        <v>330.61</v>
      </c>
      <c r="C55" s="1"/>
      <c r="D55" s="1"/>
    </row>
    <row r="56" spans="1:4" x14ac:dyDescent="0.25">
      <c r="A56" s="39">
        <v>42032</v>
      </c>
      <c r="B56" s="28">
        <v>567.17999999999995</v>
      </c>
      <c r="C56" s="1"/>
      <c r="D56" s="1"/>
    </row>
    <row r="57" spans="1:4" x14ac:dyDescent="0.25">
      <c r="A57" s="39">
        <v>42033</v>
      </c>
      <c r="B57" s="28">
        <v>1449.21</v>
      </c>
      <c r="C57" s="1"/>
      <c r="D57" s="1"/>
    </row>
    <row r="58" spans="1:4" x14ac:dyDescent="0.25">
      <c r="A58" s="39">
        <v>42034</v>
      </c>
      <c r="B58" s="28">
        <v>459.29</v>
      </c>
      <c r="C58" s="1"/>
      <c r="D58" s="1"/>
    </row>
    <row r="59" spans="1:4" x14ac:dyDescent="0.25">
      <c r="A59" s="39">
        <v>42035</v>
      </c>
      <c r="B59" s="28">
        <v>357.55</v>
      </c>
      <c r="C59" s="1"/>
      <c r="D59" s="1"/>
    </row>
    <row r="60" spans="1:4" x14ac:dyDescent="0.25">
      <c r="A60" s="39">
        <v>42036</v>
      </c>
      <c r="B60" s="28">
        <v>154.34</v>
      </c>
      <c r="C60" s="1"/>
      <c r="D60" s="1"/>
    </row>
    <row r="61" spans="1:4" x14ac:dyDescent="0.25">
      <c r="A61" s="39">
        <v>42037</v>
      </c>
      <c r="B61" s="28">
        <v>152.76</v>
      </c>
      <c r="C61" s="1"/>
      <c r="D61" s="1"/>
    </row>
    <row r="62" spans="1:4" x14ac:dyDescent="0.25">
      <c r="A62" s="39">
        <v>42038</v>
      </c>
      <c r="B62" s="28">
        <v>570.22</v>
      </c>
      <c r="C62" s="1"/>
      <c r="D62" s="1"/>
    </row>
    <row r="63" spans="1:4" x14ac:dyDescent="0.25">
      <c r="A63" s="39">
        <v>42039</v>
      </c>
      <c r="B63" s="28">
        <v>987.62</v>
      </c>
      <c r="C63" s="1"/>
      <c r="D63" s="1"/>
    </row>
    <row r="64" spans="1:4" x14ac:dyDescent="0.25">
      <c r="A64" s="39">
        <v>42040</v>
      </c>
      <c r="B64" s="28">
        <v>1755.71</v>
      </c>
      <c r="C64" s="1"/>
      <c r="D64" s="1"/>
    </row>
    <row r="65" spans="1:4" x14ac:dyDescent="0.25">
      <c r="A65" s="39">
        <v>42041</v>
      </c>
      <c r="B65" s="28">
        <v>378.27</v>
      </c>
      <c r="C65" s="1"/>
      <c r="D65" s="1"/>
    </row>
    <row r="66" spans="1:4" x14ac:dyDescent="0.25">
      <c r="A66" s="39">
        <v>42042</v>
      </c>
      <c r="B66" s="28">
        <v>1323.81</v>
      </c>
      <c r="C66" s="1"/>
      <c r="D66" s="1"/>
    </row>
    <row r="67" spans="1:4" x14ac:dyDescent="0.25">
      <c r="A67" s="39">
        <v>42043</v>
      </c>
      <c r="B67" s="28">
        <v>399.02</v>
      </c>
      <c r="C67" s="1"/>
      <c r="D67" s="1"/>
    </row>
    <row r="68" spans="1:4" x14ac:dyDescent="0.25">
      <c r="A68" s="39">
        <v>42044</v>
      </c>
      <c r="B68" s="28">
        <v>154.94999999999999</v>
      </c>
      <c r="C68" s="1"/>
      <c r="D68" s="1"/>
    </row>
    <row r="69" spans="1:4" x14ac:dyDescent="0.25">
      <c r="A69" s="39">
        <v>42045</v>
      </c>
      <c r="B69" s="28">
        <v>1254.57</v>
      </c>
      <c r="C69" s="1"/>
      <c r="D69" s="1"/>
    </row>
    <row r="70" spans="1:4" x14ac:dyDescent="0.25">
      <c r="A70" s="39">
        <v>42046</v>
      </c>
      <c r="B70" s="28">
        <v>627.32000000000005</v>
      </c>
      <c r="C70" s="1"/>
      <c r="D70" s="1"/>
    </row>
    <row r="71" spans="1:4" x14ac:dyDescent="0.25">
      <c r="A71" s="39">
        <v>42230</v>
      </c>
      <c r="B71" s="28">
        <v>880.6</v>
      </c>
      <c r="C71" s="1"/>
      <c r="D71" s="1"/>
    </row>
    <row r="72" spans="1:4" x14ac:dyDescent="0.25">
      <c r="A72" s="39">
        <v>42048</v>
      </c>
      <c r="B72" s="28">
        <v>1196.03</v>
      </c>
      <c r="C72" s="1"/>
      <c r="D72" s="1"/>
    </row>
    <row r="73" spans="1:4" x14ac:dyDescent="0.25">
      <c r="A73" s="39">
        <v>42049</v>
      </c>
      <c r="B73" s="28">
        <v>782.32</v>
      </c>
      <c r="C73" s="1"/>
      <c r="D73" s="1"/>
    </row>
    <row r="74" spans="1:4" x14ac:dyDescent="0.25">
      <c r="A74" s="39">
        <v>42050</v>
      </c>
      <c r="B74" s="28">
        <v>1323.35</v>
      </c>
      <c r="C74" s="1"/>
      <c r="D74" s="1"/>
    </row>
    <row r="75" spans="1:4" x14ac:dyDescent="0.25">
      <c r="A75" s="39">
        <v>42051</v>
      </c>
      <c r="B75" s="28">
        <v>209.92</v>
      </c>
      <c r="C75" s="1"/>
      <c r="D75" s="1"/>
    </row>
    <row r="76" spans="1:4" x14ac:dyDescent="0.25">
      <c r="A76" s="39">
        <v>42052</v>
      </c>
      <c r="B76" s="28">
        <v>1232.05</v>
      </c>
      <c r="C76" s="1"/>
      <c r="D76" s="1"/>
    </row>
    <row r="77" spans="1:4" x14ac:dyDescent="0.25">
      <c r="A77" s="39">
        <v>42053</v>
      </c>
      <c r="B77" s="28">
        <v>713.28</v>
      </c>
      <c r="C77" s="1"/>
      <c r="D77" s="1"/>
    </row>
    <row r="78" spans="1:4" x14ac:dyDescent="0.25">
      <c r="A78" s="39">
        <v>42054</v>
      </c>
      <c r="B78" s="28">
        <v>1674.82</v>
      </c>
      <c r="C78" s="1"/>
      <c r="D78" s="1"/>
    </row>
    <row r="79" spans="1:4" x14ac:dyDescent="0.25">
      <c r="A79" s="39">
        <v>42055</v>
      </c>
      <c r="B79" s="28">
        <v>1161.25</v>
      </c>
      <c r="C79" s="1"/>
      <c r="D79" s="1"/>
    </row>
    <row r="80" spans="1:4" x14ac:dyDescent="0.25">
      <c r="A80" s="39">
        <v>42056</v>
      </c>
      <c r="B80" s="28">
        <v>897.63</v>
      </c>
      <c r="C80" s="1"/>
      <c r="D80" s="1"/>
    </row>
    <row r="81" spans="1:4" x14ac:dyDescent="0.25">
      <c r="A81" s="39">
        <v>42057</v>
      </c>
      <c r="B81" s="28">
        <v>1647.26</v>
      </c>
      <c r="C81" s="1"/>
      <c r="D81" s="1"/>
    </row>
    <row r="82" spans="1:4" x14ac:dyDescent="0.25">
      <c r="A82" s="39">
        <v>42058</v>
      </c>
      <c r="B82" s="28">
        <v>1121.96</v>
      </c>
      <c r="C82" s="1"/>
      <c r="D82" s="1"/>
    </row>
    <row r="83" spans="1:4" x14ac:dyDescent="0.25">
      <c r="A83" s="39">
        <v>42059</v>
      </c>
      <c r="B83" s="28">
        <v>352.2</v>
      </c>
      <c r="C83" s="1"/>
      <c r="D83" s="1"/>
    </row>
    <row r="84" spans="1:4" x14ac:dyDescent="0.25">
      <c r="A84" s="39">
        <v>42060</v>
      </c>
      <c r="B84" s="28">
        <v>270.77999999999997</v>
      </c>
      <c r="C84" s="1"/>
      <c r="D84" s="1"/>
    </row>
    <row r="85" spans="1:4" x14ac:dyDescent="0.25">
      <c r="A85" s="39">
        <v>42061</v>
      </c>
      <c r="B85" s="28">
        <v>456.41</v>
      </c>
      <c r="C85" s="1"/>
      <c r="D85" s="1"/>
    </row>
    <row r="86" spans="1:4" x14ac:dyDescent="0.25">
      <c r="A86" s="39">
        <v>42062</v>
      </c>
      <c r="B86" s="28">
        <v>441</v>
      </c>
      <c r="C86" s="1"/>
      <c r="D86" s="1"/>
    </row>
    <row r="87" spans="1:4" x14ac:dyDescent="0.25">
      <c r="A87" s="39">
        <v>42063</v>
      </c>
      <c r="B87" s="28">
        <v>252.44</v>
      </c>
      <c r="C87" s="1"/>
      <c r="D87" s="1"/>
    </row>
    <row r="88" spans="1:4" x14ac:dyDescent="0.25">
      <c r="A88" s="39">
        <v>42064</v>
      </c>
      <c r="B88" s="28">
        <v>1298.92</v>
      </c>
      <c r="C88" s="1"/>
      <c r="D88" s="1"/>
    </row>
    <row r="89" spans="1:4" x14ac:dyDescent="0.25">
      <c r="A89" s="39">
        <v>42065</v>
      </c>
      <c r="B89" s="28">
        <v>1178.07</v>
      </c>
      <c r="C89" s="1"/>
      <c r="D89" s="1"/>
    </row>
    <row r="90" spans="1:4" x14ac:dyDescent="0.25">
      <c r="A90" s="39">
        <v>42066</v>
      </c>
      <c r="B90" s="28">
        <v>459.95</v>
      </c>
      <c r="C90" s="1"/>
      <c r="D90" s="1"/>
    </row>
    <row r="91" spans="1:4" x14ac:dyDescent="0.25">
      <c r="A91" s="39">
        <v>42067</v>
      </c>
      <c r="B91" s="28">
        <v>1219.7</v>
      </c>
      <c r="C91" s="1"/>
      <c r="D91" s="1"/>
    </row>
    <row r="92" spans="1:4" x14ac:dyDescent="0.25">
      <c r="A92" s="39">
        <v>42068</v>
      </c>
      <c r="B92" s="28">
        <v>152.24</v>
      </c>
      <c r="C92" s="1"/>
      <c r="D92" s="1"/>
    </row>
    <row r="93" spans="1:4" x14ac:dyDescent="0.25">
      <c r="A93" s="39">
        <v>42069</v>
      </c>
      <c r="B93" s="28">
        <v>770.8</v>
      </c>
      <c r="C93" s="1"/>
      <c r="D93" s="1"/>
    </row>
    <row r="94" spans="1:4" x14ac:dyDescent="0.25">
      <c r="A94" s="39">
        <v>42070</v>
      </c>
      <c r="B94" s="28">
        <v>1357.25</v>
      </c>
      <c r="C94" s="1"/>
      <c r="D94" s="1"/>
    </row>
    <row r="95" spans="1:4" x14ac:dyDescent="0.25">
      <c r="A95" s="39">
        <v>42187</v>
      </c>
      <c r="B95" s="28">
        <v>220.18</v>
      </c>
      <c r="C95" s="1"/>
      <c r="D95" s="1"/>
    </row>
    <row r="96" spans="1:4" x14ac:dyDescent="0.25">
      <c r="A96" s="39">
        <v>42072</v>
      </c>
      <c r="B96" s="28">
        <v>1102.81</v>
      </c>
      <c r="C96" s="1"/>
      <c r="D96" s="1"/>
    </row>
    <row r="97" spans="1:4" x14ac:dyDescent="0.25">
      <c r="A97" s="39">
        <v>42073</v>
      </c>
      <c r="B97" s="28">
        <v>1566.83</v>
      </c>
      <c r="C97" s="1"/>
      <c r="D97" s="1"/>
    </row>
    <row r="98" spans="1:4" x14ac:dyDescent="0.25">
      <c r="A98" s="39">
        <v>42074</v>
      </c>
      <c r="B98" s="28">
        <v>437.92</v>
      </c>
      <c r="C98" s="1"/>
      <c r="D98" s="1"/>
    </row>
    <row r="99" spans="1:4" x14ac:dyDescent="0.25">
      <c r="A99" s="39">
        <v>42075</v>
      </c>
      <c r="B99" s="28">
        <v>1216.1199999999999</v>
      </c>
      <c r="C99" s="1"/>
      <c r="D99" s="1"/>
    </row>
    <row r="100" spans="1:4" x14ac:dyDescent="0.25">
      <c r="A100" s="39">
        <v>42076</v>
      </c>
      <c r="B100" s="28">
        <v>273.10000000000002</v>
      </c>
      <c r="C100" s="1"/>
      <c r="D100" s="1"/>
    </row>
    <row r="101" spans="1:4" x14ac:dyDescent="0.25">
      <c r="A101" s="39">
        <v>42077</v>
      </c>
      <c r="B101" s="28">
        <v>242.26</v>
      </c>
      <c r="C101" s="1"/>
      <c r="D101" s="1"/>
    </row>
    <row r="102" spans="1:4" x14ac:dyDescent="0.25">
      <c r="A102" s="39">
        <v>42078</v>
      </c>
      <c r="B102" s="28">
        <v>1512.6</v>
      </c>
      <c r="C102" s="1"/>
      <c r="D102" s="1"/>
    </row>
    <row r="103" spans="1:4" x14ac:dyDescent="0.25">
      <c r="A103" s="39">
        <v>42079</v>
      </c>
      <c r="B103" s="28">
        <v>783.75</v>
      </c>
      <c r="C103" s="1"/>
      <c r="D103" s="1"/>
    </row>
    <row r="104" spans="1:4" x14ac:dyDescent="0.25">
      <c r="A104" s="39">
        <v>42189</v>
      </c>
      <c r="B104" s="28">
        <v>667.99</v>
      </c>
      <c r="C104" s="1"/>
      <c r="D104" s="1"/>
    </row>
    <row r="105" spans="1:4" x14ac:dyDescent="0.25">
      <c r="A105" s="39">
        <v>42081</v>
      </c>
      <c r="B105" s="28">
        <v>1166.31</v>
      </c>
      <c r="C105" s="1"/>
      <c r="D105" s="1"/>
    </row>
    <row r="106" spans="1:4" x14ac:dyDescent="0.25">
      <c r="A106" s="39">
        <v>42082</v>
      </c>
      <c r="B106" s="28">
        <v>770.18</v>
      </c>
      <c r="C106" s="1"/>
      <c r="D106" s="1"/>
    </row>
    <row r="107" spans="1:4" x14ac:dyDescent="0.25">
      <c r="A107" s="39">
        <v>42083</v>
      </c>
      <c r="B107" s="28">
        <v>132.34</v>
      </c>
      <c r="C107" s="1"/>
      <c r="D107" s="1"/>
    </row>
    <row r="108" spans="1:4" x14ac:dyDescent="0.25">
      <c r="A108" s="39">
        <v>42084</v>
      </c>
      <c r="B108" s="28">
        <v>1188.81</v>
      </c>
      <c r="C108" s="1"/>
      <c r="D108" s="1"/>
    </row>
    <row r="109" spans="1:4" x14ac:dyDescent="0.25">
      <c r="A109" s="39">
        <v>42085</v>
      </c>
      <c r="B109" s="28">
        <v>198.06</v>
      </c>
      <c r="C109" s="1"/>
      <c r="D109" s="1"/>
    </row>
    <row r="110" spans="1:4" x14ac:dyDescent="0.25">
      <c r="A110" s="39">
        <v>42086</v>
      </c>
      <c r="B110" s="28">
        <v>594.16999999999996</v>
      </c>
      <c r="C110" s="1"/>
      <c r="D110" s="1"/>
    </row>
    <row r="111" spans="1:4" x14ac:dyDescent="0.25">
      <c r="A111" s="39">
        <v>42087</v>
      </c>
      <c r="B111" s="28">
        <v>931.09</v>
      </c>
      <c r="C111" s="1"/>
      <c r="D111" s="1"/>
    </row>
    <row r="112" spans="1:4" x14ac:dyDescent="0.25">
      <c r="A112" s="39">
        <v>42088</v>
      </c>
      <c r="B112" s="28">
        <v>299.64</v>
      </c>
      <c r="C112" s="1"/>
      <c r="D112" s="1"/>
    </row>
    <row r="113" spans="1:7" x14ac:dyDescent="0.25">
      <c r="A113" s="39">
        <v>42223</v>
      </c>
      <c r="B113" s="28">
        <v>1701.68</v>
      </c>
      <c r="C113" s="1"/>
      <c r="D113" s="1"/>
    </row>
    <row r="114" spans="1:7" x14ac:dyDescent="0.25">
      <c r="A114" s="39">
        <v>42090</v>
      </c>
      <c r="B114" s="28">
        <v>399.15</v>
      </c>
      <c r="C114" s="1"/>
      <c r="D114" s="1"/>
    </row>
    <row r="115" spans="1:7" x14ac:dyDescent="0.25">
      <c r="A115" s="39">
        <v>42091</v>
      </c>
      <c r="B115" s="28">
        <v>374.81</v>
      </c>
      <c r="C115" s="1"/>
      <c r="D115" s="1"/>
    </row>
    <row r="116" spans="1:7" x14ac:dyDescent="0.25">
      <c r="A116" s="39">
        <v>42092</v>
      </c>
      <c r="B116" s="28">
        <v>462.17</v>
      </c>
      <c r="C116" s="1"/>
      <c r="D116" s="1"/>
    </row>
    <row r="117" spans="1:7" x14ac:dyDescent="0.25">
      <c r="A117" s="39">
        <v>42093</v>
      </c>
      <c r="B117" s="28">
        <v>924.29</v>
      </c>
      <c r="C117" s="1"/>
      <c r="D117" s="1"/>
    </row>
    <row r="118" spans="1:7" x14ac:dyDescent="0.25">
      <c r="A118" s="39">
        <v>42094</v>
      </c>
      <c r="B118" s="28">
        <v>5000.6000000000004</v>
      </c>
      <c r="C118" s="1"/>
      <c r="D118" s="1"/>
    </row>
    <row r="119" spans="1:7" x14ac:dyDescent="0.25">
      <c r="A119" s="7"/>
      <c r="B119" s="40">
        <f>SUM(Costs)</f>
        <v>72741.76999999996</v>
      </c>
      <c r="C119" s="6" t="s">
        <v>158</v>
      </c>
      <c r="D119" s="1"/>
    </row>
    <row r="120" spans="1:7" x14ac:dyDescent="0.25">
      <c r="A120" s="1"/>
      <c r="B120" s="1"/>
      <c r="C120" s="1"/>
      <c r="D120" s="1"/>
    </row>
    <row r="124" spans="1:7" x14ac:dyDescent="0.25">
      <c r="A124" s="6">
        <v>1</v>
      </c>
      <c r="B124" s="7" t="s">
        <v>162</v>
      </c>
      <c r="C124" s="1"/>
      <c r="D124" s="1"/>
      <c r="E124" s="1"/>
      <c r="F124" s="1"/>
      <c r="G124" s="1"/>
    </row>
    <row r="125" spans="1:7" x14ac:dyDescent="0.25">
      <c r="A125" s="109"/>
      <c r="B125" s="109"/>
      <c r="C125" s="1"/>
      <c r="D125" s="1"/>
      <c r="E125" s="1"/>
      <c r="F125" s="1"/>
      <c r="G125" s="1"/>
    </row>
    <row r="126" spans="1:7" x14ac:dyDescent="0.25">
      <c r="A126" s="1"/>
      <c r="B126" s="6" t="s">
        <v>163</v>
      </c>
      <c r="C126" s="41" t="s">
        <v>164</v>
      </c>
      <c r="D126" s="1"/>
      <c r="E126" s="27"/>
      <c r="F126" s="1"/>
      <c r="G126" s="1"/>
    </row>
    <row r="127" spans="1:7" x14ac:dyDescent="0.25">
      <c r="A127" s="1"/>
      <c r="B127" s="7" t="s">
        <v>165</v>
      </c>
      <c r="C127" s="40">
        <f>SUM(_0_19)</f>
        <v>99498</v>
      </c>
      <c r="D127" s="7"/>
      <c r="E127" s="7"/>
      <c r="F127" s="1"/>
      <c r="G127" s="1"/>
    </row>
    <row r="128" spans="1:7" x14ac:dyDescent="0.25">
      <c r="A128" s="109"/>
      <c r="B128" s="109"/>
      <c r="C128" s="1"/>
      <c r="D128" s="1"/>
      <c r="E128" s="1"/>
      <c r="F128" s="1"/>
      <c r="G128" s="1"/>
    </row>
    <row r="129" spans="1:7" x14ac:dyDescent="0.25">
      <c r="A129" s="1"/>
      <c r="B129" s="6" t="s">
        <v>163</v>
      </c>
      <c r="C129" s="41" t="s">
        <v>166</v>
      </c>
      <c r="D129" s="1"/>
      <c r="E129" s="1"/>
      <c r="F129" s="1"/>
      <c r="G129" s="1"/>
    </row>
    <row r="130" spans="1:7" x14ac:dyDescent="0.25">
      <c r="A130" s="1"/>
      <c r="B130" s="7" t="s">
        <v>165</v>
      </c>
      <c r="C130" s="40">
        <f>SUM(_25_49)</f>
        <v>211409</v>
      </c>
      <c r="D130" s="7"/>
      <c r="E130" s="1"/>
      <c r="F130" s="1"/>
      <c r="G130" s="1"/>
    </row>
    <row r="131" spans="1:7" x14ac:dyDescent="0.25">
      <c r="A131" s="109"/>
      <c r="B131" s="109"/>
      <c r="C131" s="1"/>
      <c r="D131" s="1"/>
      <c r="E131" s="1"/>
      <c r="F131" s="1"/>
      <c r="G131" s="1"/>
    </row>
    <row r="132" spans="1:7" x14ac:dyDescent="0.25">
      <c r="A132" s="1"/>
      <c r="B132" s="6" t="s">
        <v>163</v>
      </c>
      <c r="C132" s="41" t="s">
        <v>167</v>
      </c>
      <c r="D132" s="1"/>
      <c r="E132" s="1"/>
      <c r="F132" s="1"/>
      <c r="G132" s="1"/>
    </row>
    <row r="133" spans="1:7" x14ac:dyDescent="0.25">
      <c r="A133" s="1"/>
      <c r="B133" s="7" t="s">
        <v>165</v>
      </c>
      <c r="C133" s="40">
        <f>SUM(_50_75)</f>
        <v>127820</v>
      </c>
      <c r="D133" s="7"/>
      <c r="E133" s="1"/>
      <c r="F133" s="1"/>
      <c r="G133" s="1"/>
    </row>
    <row r="134" spans="1:7" x14ac:dyDescent="0.25">
      <c r="A134" s="109"/>
      <c r="B134" s="109"/>
      <c r="C134" s="1"/>
      <c r="D134" s="1"/>
      <c r="E134" s="1"/>
      <c r="F134" s="1"/>
      <c r="G134" s="1"/>
    </row>
    <row r="135" spans="1:7" x14ac:dyDescent="0.25">
      <c r="A135" s="6">
        <v>2</v>
      </c>
      <c r="B135" s="24" t="s">
        <v>168</v>
      </c>
      <c r="C135" s="42"/>
      <c r="D135" s="42"/>
      <c r="E135" s="42"/>
      <c r="F135" s="1"/>
      <c r="G135" s="1"/>
    </row>
    <row r="136" spans="1:7" x14ac:dyDescent="0.25">
      <c r="A136" s="109"/>
      <c r="B136" s="110"/>
      <c r="C136" s="116">
        <f>SUM(D150:F150)</f>
        <v>5124</v>
      </c>
      <c r="D136" s="7"/>
      <c r="E136" s="7"/>
      <c r="F136" s="7"/>
      <c r="G136" s="1"/>
    </row>
    <row r="137" spans="1:7" x14ac:dyDescent="0.25">
      <c r="A137" s="109"/>
      <c r="B137" s="109"/>
      <c r="C137" s="1"/>
      <c r="D137" s="1"/>
      <c r="E137" s="1"/>
      <c r="F137" s="1"/>
      <c r="G137" s="1"/>
    </row>
    <row r="138" spans="1:7" x14ac:dyDescent="0.25">
      <c r="A138" s="6">
        <v>3</v>
      </c>
      <c r="B138" s="24" t="s">
        <v>169</v>
      </c>
      <c r="C138" s="42"/>
      <c r="D138" s="42"/>
      <c r="E138" s="42"/>
      <c r="F138" s="42"/>
      <c r="G138" s="1"/>
    </row>
    <row r="139" spans="1:7" x14ac:dyDescent="0.25">
      <c r="A139" s="109"/>
      <c r="B139" s="110"/>
      <c r="C139" s="116">
        <f>SUM(D148:F167)</f>
        <v>89884</v>
      </c>
      <c r="D139" s="7"/>
      <c r="E139" s="43"/>
      <c r="F139" s="7"/>
      <c r="G139" s="1"/>
    </row>
    <row r="140" spans="1:7" x14ac:dyDescent="0.25">
      <c r="A140" s="109"/>
      <c r="B140" s="109"/>
      <c r="C140" s="1"/>
      <c r="D140" s="1"/>
      <c r="E140" s="43"/>
      <c r="F140" s="7"/>
      <c r="G140" s="1"/>
    </row>
    <row r="141" spans="1:7" x14ac:dyDescent="0.25">
      <c r="A141" s="6">
        <v>4</v>
      </c>
      <c r="B141" s="24" t="s">
        <v>170</v>
      </c>
      <c r="C141" s="42"/>
      <c r="D141" s="42"/>
      <c r="E141" s="42"/>
      <c r="F141" s="42"/>
      <c r="G141" s="1"/>
    </row>
    <row r="142" spans="1:7" x14ac:dyDescent="0.25">
      <c r="A142" s="1"/>
      <c r="B142" s="7" t="s">
        <v>171</v>
      </c>
      <c r="C142" s="44">
        <f>SUM(_0_19,_50_75)</f>
        <v>227318</v>
      </c>
      <c r="D142" s="7"/>
      <c r="E142" s="1"/>
      <c r="F142" s="6"/>
      <c r="G142" s="1"/>
    </row>
    <row r="143" spans="1:7" x14ac:dyDescent="0.25">
      <c r="A143" s="1"/>
      <c r="B143" s="7" t="s">
        <v>172</v>
      </c>
      <c r="C143" s="45">
        <f>SUM(C127,C133)</f>
        <v>227318</v>
      </c>
      <c r="D143" s="7"/>
      <c r="E143" s="1"/>
      <c r="F143" s="7"/>
      <c r="G143" s="1"/>
    </row>
    <row r="144" spans="1:7" x14ac:dyDescent="0.25">
      <c r="A144" s="109"/>
      <c r="B144" s="109"/>
      <c r="C144" s="1"/>
      <c r="D144" s="1"/>
      <c r="E144" s="1"/>
      <c r="F144" s="7"/>
      <c r="G144" s="1"/>
    </row>
    <row r="145" spans="1:7" x14ac:dyDescent="0.25">
      <c r="A145" s="109"/>
      <c r="B145" s="109"/>
      <c r="C145" s="1"/>
      <c r="D145" s="1"/>
      <c r="E145" s="1"/>
      <c r="F145" s="7"/>
      <c r="G145" s="1"/>
    </row>
    <row r="146" spans="1:7" x14ac:dyDescent="0.25">
      <c r="A146" s="109"/>
      <c r="B146" s="109"/>
      <c r="C146" s="1"/>
      <c r="D146" s="111" t="s">
        <v>163</v>
      </c>
      <c r="E146" s="112"/>
      <c r="F146" s="112"/>
      <c r="G146" s="1"/>
    </row>
    <row r="147" spans="1:7" x14ac:dyDescent="0.25">
      <c r="A147" s="1"/>
      <c r="B147" s="41" t="s">
        <v>173</v>
      </c>
      <c r="C147" s="41" t="s">
        <v>174</v>
      </c>
      <c r="D147" s="41" t="s">
        <v>164</v>
      </c>
      <c r="E147" s="41" t="s">
        <v>166</v>
      </c>
      <c r="F147" s="41" t="s">
        <v>167</v>
      </c>
      <c r="G147" s="1"/>
    </row>
    <row r="148" spans="1:7" x14ac:dyDescent="0.25">
      <c r="A148" s="1"/>
      <c r="B148" s="46" t="s">
        <v>175</v>
      </c>
      <c r="C148" s="46" t="s">
        <v>176</v>
      </c>
      <c r="D148" s="47">
        <v>3419</v>
      </c>
      <c r="E148" s="47">
        <v>4378</v>
      </c>
      <c r="F148" s="48">
        <v>2755</v>
      </c>
      <c r="G148" s="1"/>
    </row>
    <row r="149" spans="1:7" x14ac:dyDescent="0.25">
      <c r="A149" s="1"/>
      <c r="B149" s="46" t="s">
        <v>175</v>
      </c>
      <c r="C149" s="46" t="s">
        <v>177</v>
      </c>
      <c r="D149" s="47">
        <v>1492</v>
      </c>
      <c r="E149" s="47">
        <v>2126</v>
      </c>
      <c r="F149" s="48">
        <v>2103</v>
      </c>
      <c r="G149" s="1"/>
    </row>
    <row r="150" spans="1:7" x14ac:dyDescent="0.25">
      <c r="A150" s="1"/>
      <c r="B150" s="46" t="s">
        <v>175</v>
      </c>
      <c r="C150" s="49" t="s">
        <v>178</v>
      </c>
      <c r="D150" s="47">
        <v>1371</v>
      </c>
      <c r="E150" s="47">
        <v>1930</v>
      </c>
      <c r="F150" s="48">
        <v>1823</v>
      </c>
      <c r="G150" s="1"/>
    </row>
    <row r="151" spans="1:7" x14ac:dyDescent="0.25">
      <c r="A151" s="1"/>
      <c r="B151" s="46" t="s">
        <v>175</v>
      </c>
      <c r="C151" s="46" t="s">
        <v>179</v>
      </c>
      <c r="D151" s="47">
        <v>1607</v>
      </c>
      <c r="E151" s="47">
        <v>2133</v>
      </c>
      <c r="F151" s="48">
        <v>2102</v>
      </c>
      <c r="G151" s="1"/>
    </row>
    <row r="152" spans="1:7" x14ac:dyDescent="0.25">
      <c r="A152" s="1"/>
      <c r="B152" s="46" t="s">
        <v>175</v>
      </c>
      <c r="C152" s="46" t="s">
        <v>180</v>
      </c>
      <c r="D152" s="50">
        <v>951</v>
      </c>
      <c r="E152" s="47">
        <v>1445</v>
      </c>
      <c r="F152" s="48">
        <v>1416</v>
      </c>
      <c r="G152" s="1"/>
    </row>
    <row r="153" spans="1:7" x14ac:dyDescent="0.25">
      <c r="A153" s="1"/>
      <c r="B153" s="46" t="s">
        <v>175</v>
      </c>
      <c r="C153" s="46" t="s">
        <v>181</v>
      </c>
      <c r="D153" s="50">
        <v>889</v>
      </c>
      <c r="E153" s="47">
        <v>1293</v>
      </c>
      <c r="F153" s="48">
        <v>1526</v>
      </c>
      <c r="G153" s="1"/>
    </row>
    <row r="154" spans="1:7" x14ac:dyDescent="0.25">
      <c r="A154" s="1"/>
      <c r="B154" s="46" t="s">
        <v>175</v>
      </c>
      <c r="C154" s="46" t="s">
        <v>182</v>
      </c>
      <c r="D154" s="47">
        <v>1254</v>
      </c>
      <c r="E154" s="47">
        <v>1989</v>
      </c>
      <c r="F154" s="48">
        <v>1685</v>
      </c>
      <c r="G154" s="1"/>
    </row>
    <row r="155" spans="1:7" x14ac:dyDescent="0.25">
      <c r="A155" s="1"/>
      <c r="B155" s="46" t="s">
        <v>175</v>
      </c>
      <c r="C155" s="46" t="s">
        <v>183</v>
      </c>
      <c r="D155" s="47">
        <v>1025</v>
      </c>
      <c r="E155" s="47">
        <v>1362</v>
      </c>
      <c r="F155" s="48">
        <v>2077</v>
      </c>
      <c r="G155" s="1"/>
    </row>
    <row r="156" spans="1:7" x14ac:dyDescent="0.25">
      <c r="A156" s="1"/>
      <c r="B156" s="46" t="s">
        <v>175</v>
      </c>
      <c r="C156" s="46" t="s">
        <v>184</v>
      </c>
      <c r="D156" s="47">
        <v>1194</v>
      </c>
      <c r="E156" s="47">
        <v>2016</v>
      </c>
      <c r="F156" s="48">
        <v>1452</v>
      </c>
      <c r="G156" s="1"/>
    </row>
    <row r="157" spans="1:7" x14ac:dyDescent="0.25">
      <c r="A157" s="1"/>
      <c r="B157" s="46" t="s">
        <v>175</v>
      </c>
      <c r="C157" s="46" t="s">
        <v>185</v>
      </c>
      <c r="D157" s="50">
        <v>607</v>
      </c>
      <c r="E157" s="50">
        <v>853</v>
      </c>
      <c r="F157" s="48">
        <v>1022</v>
      </c>
      <c r="G157" s="1"/>
    </row>
    <row r="158" spans="1:7" x14ac:dyDescent="0.25">
      <c r="A158" s="1"/>
      <c r="B158" s="46" t="s">
        <v>175</v>
      </c>
      <c r="C158" s="46" t="s">
        <v>186</v>
      </c>
      <c r="D158" s="50">
        <v>626</v>
      </c>
      <c r="E158" s="47">
        <v>1569</v>
      </c>
      <c r="F158" s="48">
        <v>1033</v>
      </c>
      <c r="G158" s="1"/>
    </row>
    <row r="159" spans="1:7" x14ac:dyDescent="0.25">
      <c r="A159" s="1"/>
      <c r="B159" s="46" t="s">
        <v>175</v>
      </c>
      <c r="C159" s="46" t="s">
        <v>187</v>
      </c>
      <c r="D159" s="47">
        <v>1037</v>
      </c>
      <c r="E159" s="47">
        <v>2300</v>
      </c>
      <c r="F159" s="48">
        <v>1598</v>
      </c>
      <c r="G159" s="1"/>
    </row>
    <row r="160" spans="1:7" x14ac:dyDescent="0.25">
      <c r="A160" s="1"/>
      <c r="B160" s="46" t="s">
        <v>175</v>
      </c>
      <c r="C160" s="46" t="s">
        <v>188</v>
      </c>
      <c r="D160" s="50">
        <v>972</v>
      </c>
      <c r="E160" s="47">
        <v>2128</v>
      </c>
      <c r="F160" s="51">
        <v>912</v>
      </c>
      <c r="G160" s="1"/>
    </row>
    <row r="161" spans="1:7" x14ac:dyDescent="0.25">
      <c r="A161" s="1"/>
      <c r="B161" s="46" t="s">
        <v>175</v>
      </c>
      <c r="C161" s="46" t="s">
        <v>189</v>
      </c>
      <c r="D161" s="50">
        <v>88</v>
      </c>
      <c r="E161" s="47">
        <v>1159</v>
      </c>
      <c r="F161" s="51">
        <v>0</v>
      </c>
      <c r="G161" s="1"/>
    </row>
    <row r="162" spans="1:7" x14ac:dyDescent="0.25">
      <c r="A162" s="1"/>
      <c r="B162" s="46" t="s">
        <v>175</v>
      </c>
      <c r="C162" s="46" t="s">
        <v>190</v>
      </c>
      <c r="D162" s="47">
        <v>2052</v>
      </c>
      <c r="E162" s="47">
        <v>2159</v>
      </c>
      <c r="F162" s="48">
        <v>1582</v>
      </c>
      <c r="G162" s="1"/>
    </row>
    <row r="163" spans="1:7" x14ac:dyDescent="0.25">
      <c r="A163" s="1"/>
      <c r="B163" s="46" t="s">
        <v>175</v>
      </c>
      <c r="C163" s="46" t="s">
        <v>191</v>
      </c>
      <c r="D163" s="47">
        <v>1582</v>
      </c>
      <c r="E163" s="47">
        <v>2308</v>
      </c>
      <c r="F163" s="48">
        <v>1699</v>
      </c>
      <c r="G163" s="1"/>
    </row>
    <row r="164" spans="1:7" x14ac:dyDescent="0.25">
      <c r="A164" s="1"/>
      <c r="B164" s="46" t="s">
        <v>175</v>
      </c>
      <c r="C164" s="46" t="s">
        <v>192</v>
      </c>
      <c r="D164" s="47">
        <v>1088</v>
      </c>
      <c r="E164" s="47">
        <v>1218</v>
      </c>
      <c r="F164" s="51">
        <v>981</v>
      </c>
      <c r="G164" s="1"/>
    </row>
    <row r="165" spans="1:7" x14ac:dyDescent="0.25">
      <c r="A165" s="1"/>
      <c r="B165" s="46" t="s">
        <v>175</v>
      </c>
      <c r="C165" s="46" t="s">
        <v>193</v>
      </c>
      <c r="D165" s="50">
        <v>706</v>
      </c>
      <c r="E165" s="47">
        <v>1151</v>
      </c>
      <c r="F165" s="48">
        <v>1145</v>
      </c>
      <c r="G165" s="1"/>
    </row>
    <row r="166" spans="1:7" x14ac:dyDescent="0.25">
      <c r="A166" s="1"/>
      <c r="B166" s="46" t="s">
        <v>175</v>
      </c>
      <c r="C166" s="46" t="s">
        <v>194</v>
      </c>
      <c r="D166" s="47">
        <v>1335</v>
      </c>
      <c r="E166" s="47">
        <v>2098</v>
      </c>
      <c r="F166" s="48">
        <v>1322</v>
      </c>
      <c r="G166" s="1"/>
    </row>
    <row r="167" spans="1:7" x14ac:dyDescent="0.25">
      <c r="A167" s="1"/>
      <c r="B167" s="46" t="s">
        <v>175</v>
      </c>
      <c r="C167" s="46" t="s">
        <v>195</v>
      </c>
      <c r="D167" s="50">
        <v>702</v>
      </c>
      <c r="E167" s="47">
        <v>1162</v>
      </c>
      <c r="F167" s="51">
        <v>877</v>
      </c>
      <c r="G167" s="1"/>
    </row>
    <row r="168" spans="1:7" x14ac:dyDescent="0.25">
      <c r="A168" s="1"/>
      <c r="B168" s="46" t="s">
        <v>175</v>
      </c>
      <c r="C168" s="46" t="s">
        <v>196</v>
      </c>
      <c r="D168" s="50">
        <v>968</v>
      </c>
      <c r="E168" s="47">
        <v>1101</v>
      </c>
      <c r="F168" s="51">
        <v>797</v>
      </c>
      <c r="G168" s="1"/>
    </row>
    <row r="169" spans="1:7" x14ac:dyDescent="0.25">
      <c r="A169" s="1"/>
      <c r="B169" s="46" t="s">
        <v>175</v>
      </c>
      <c r="C169" s="46" t="s">
        <v>197</v>
      </c>
      <c r="D169" s="47">
        <v>1664</v>
      </c>
      <c r="E169" s="47">
        <v>2069</v>
      </c>
      <c r="F169" s="48">
        <v>1710</v>
      </c>
      <c r="G169" s="1"/>
    </row>
    <row r="170" spans="1:7" x14ac:dyDescent="0.25">
      <c r="A170" s="1"/>
      <c r="B170" s="46" t="s">
        <v>175</v>
      </c>
      <c r="C170" s="46" t="s">
        <v>198</v>
      </c>
      <c r="D170" s="50">
        <v>624</v>
      </c>
      <c r="E170" s="50">
        <v>770</v>
      </c>
      <c r="F170" s="51">
        <v>746</v>
      </c>
      <c r="G170" s="1"/>
    </row>
    <row r="171" spans="1:7" x14ac:dyDescent="0.25">
      <c r="A171" s="1"/>
      <c r="B171" s="46" t="s">
        <v>175</v>
      </c>
      <c r="C171" s="46" t="s">
        <v>199</v>
      </c>
      <c r="D171" s="50">
        <v>685</v>
      </c>
      <c r="E171" s="47">
        <v>1501</v>
      </c>
      <c r="F171" s="48">
        <v>1126</v>
      </c>
      <c r="G171" s="1"/>
    </row>
    <row r="172" spans="1:7" x14ac:dyDescent="0.25">
      <c r="A172" s="1"/>
      <c r="B172" s="46" t="s">
        <v>175</v>
      </c>
      <c r="C172" s="46" t="s">
        <v>200</v>
      </c>
      <c r="D172" s="47">
        <v>1248</v>
      </c>
      <c r="E172" s="47">
        <v>1763</v>
      </c>
      <c r="F172" s="48">
        <v>1146</v>
      </c>
      <c r="G172" s="1"/>
    </row>
    <row r="173" spans="1:7" x14ac:dyDescent="0.25">
      <c r="A173" s="1"/>
      <c r="B173" s="46" t="s">
        <v>175</v>
      </c>
      <c r="C173" s="46" t="s">
        <v>201</v>
      </c>
      <c r="D173" s="47">
        <v>1342</v>
      </c>
      <c r="E173" s="47">
        <v>1559</v>
      </c>
      <c r="F173" s="48">
        <v>1307</v>
      </c>
      <c r="G173" s="1"/>
    </row>
    <row r="174" spans="1:7" x14ac:dyDescent="0.25">
      <c r="A174" s="1"/>
      <c r="B174" s="46" t="s">
        <v>175</v>
      </c>
      <c r="C174" s="46" t="s">
        <v>202</v>
      </c>
      <c r="D174" s="50">
        <v>760</v>
      </c>
      <c r="E174" s="50">
        <v>965</v>
      </c>
      <c r="F174" s="51">
        <v>921</v>
      </c>
      <c r="G174" s="1"/>
    </row>
    <row r="175" spans="1:7" x14ac:dyDescent="0.25">
      <c r="A175" s="1"/>
      <c r="B175" s="46" t="s">
        <v>175</v>
      </c>
      <c r="C175" s="46" t="s">
        <v>203</v>
      </c>
      <c r="D175" s="47">
        <v>1187</v>
      </c>
      <c r="E175" s="47">
        <v>1568</v>
      </c>
      <c r="F175" s="48">
        <v>1190</v>
      </c>
      <c r="G175" s="1"/>
    </row>
    <row r="176" spans="1:7" x14ac:dyDescent="0.25">
      <c r="A176" s="1"/>
      <c r="B176" s="46" t="s">
        <v>175</v>
      </c>
      <c r="C176" s="46" t="s">
        <v>204</v>
      </c>
      <c r="D176" s="50">
        <v>0</v>
      </c>
      <c r="E176" s="50">
        <v>0</v>
      </c>
      <c r="F176" s="51">
        <v>277</v>
      </c>
      <c r="G176" s="1"/>
    </row>
    <row r="177" spans="1:7" x14ac:dyDescent="0.25">
      <c r="A177" s="1"/>
      <c r="B177" s="46" t="s">
        <v>175</v>
      </c>
      <c r="C177" s="46" t="s">
        <v>205</v>
      </c>
      <c r="D177" s="50">
        <v>368</v>
      </c>
      <c r="E177" s="47">
        <v>1386</v>
      </c>
      <c r="F177" s="51">
        <v>637</v>
      </c>
      <c r="G177" s="1"/>
    </row>
    <row r="178" spans="1:7" x14ac:dyDescent="0.25">
      <c r="A178" s="1"/>
      <c r="B178" s="46" t="s">
        <v>175</v>
      </c>
      <c r="C178" s="46" t="s">
        <v>206</v>
      </c>
      <c r="D178" s="50">
        <v>317</v>
      </c>
      <c r="E178" s="47">
        <v>1215</v>
      </c>
      <c r="F178" s="51">
        <v>478</v>
      </c>
      <c r="G178" s="1"/>
    </row>
    <row r="179" spans="1:7" x14ac:dyDescent="0.25">
      <c r="A179" s="1"/>
      <c r="B179" s="46" t="s">
        <v>175</v>
      </c>
      <c r="C179" s="46" t="s">
        <v>207</v>
      </c>
      <c r="D179" s="50">
        <v>689</v>
      </c>
      <c r="E179" s="47">
        <v>2544</v>
      </c>
      <c r="F179" s="48">
        <v>1009</v>
      </c>
      <c r="G179" s="1"/>
    </row>
    <row r="180" spans="1:7" x14ac:dyDescent="0.25">
      <c r="A180" s="1"/>
      <c r="B180" s="46" t="s">
        <v>175</v>
      </c>
      <c r="C180" s="46" t="s">
        <v>208</v>
      </c>
      <c r="D180" s="50">
        <v>510</v>
      </c>
      <c r="E180" s="47">
        <v>2583</v>
      </c>
      <c r="F180" s="51">
        <v>861</v>
      </c>
      <c r="G180" s="1"/>
    </row>
    <row r="181" spans="1:7" x14ac:dyDescent="0.25">
      <c r="A181" s="1"/>
      <c r="B181" s="46" t="s">
        <v>175</v>
      </c>
      <c r="C181" s="46" t="s">
        <v>209</v>
      </c>
      <c r="D181" s="50">
        <v>257</v>
      </c>
      <c r="E181" s="47">
        <v>1023</v>
      </c>
      <c r="F181" s="51">
        <v>446</v>
      </c>
      <c r="G181" s="1"/>
    </row>
    <row r="182" spans="1:7" x14ac:dyDescent="0.25">
      <c r="A182" s="1"/>
      <c r="B182" s="46" t="s">
        <v>175</v>
      </c>
      <c r="C182" s="46" t="s">
        <v>210</v>
      </c>
      <c r="D182" s="50">
        <v>335</v>
      </c>
      <c r="E182" s="47">
        <v>1225</v>
      </c>
      <c r="F182" s="51">
        <v>520</v>
      </c>
      <c r="G182" s="1"/>
    </row>
    <row r="183" spans="1:7" x14ac:dyDescent="0.25">
      <c r="A183" s="1"/>
      <c r="B183" s="46" t="s">
        <v>175</v>
      </c>
      <c r="C183" s="46" t="s">
        <v>211</v>
      </c>
      <c r="D183" s="50">
        <v>264</v>
      </c>
      <c r="E183" s="50">
        <v>957</v>
      </c>
      <c r="F183" s="51">
        <v>405</v>
      </c>
      <c r="G183" s="1"/>
    </row>
    <row r="184" spans="1:7" x14ac:dyDescent="0.25">
      <c r="A184" s="1"/>
      <c r="B184" s="46" t="s">
        <v>175</v>
      </c>
      <c r="C184" s="46" t="s">
        <v>212</v>
      </c>
      <c r="D184" s="50">
        <v>285</v>
      </c>
      <c r="E184" s="50">
        <v>869</v>
      </c>
      <c r="F184" s="51">
        <v>434</v>
      </c>
      <c r="G184" s="1"/>
    </row>
    <row r="185" spans="1:7" x14ac:dyDescent="0.25">
      <c r="A185" s="1"/>
      <c r="B185" s="46" t="s">
        <v>175</v>
      </c>
      <c r="C185" s="46" t="s">
        <v>213</v>
      </c>
      <c r="D185" s="50">
        <v>550</v>
      </c>
      <c r="E185" s="47">
        <v>2502</v>
      </c>
      <c r="F185" s="51">
        <v>822</v>
      </c>
      <c r="G185" s="1"/>
    </row>
    <row r="186" spans="1:7" x14ac:dyDescent="0.25">
      <c r="A186" s="1"/>
      <c r="B186" s="46" t="s">
        <v>175</v>
      </c>
      <c r="C186" s="46" t="s">
        <v>214</v>
      </c>
      <c r="D186" s="50">
        <v>266</v>
      </c>
      <c r="E186" s="47">
        <v>1382</v>
      </c>
      <c r="F186" s="51">
        <v>501</v>
      </c>
      <c r="G186" s="1"/>
    </row>
    <row r="187" spans="1:7" x14ac:dyDescent="0.25">
      <c r="A187" s="1"/>
      <c r="B187" s="46" t="s">
        <v>175</v>
      </c>
      <c r="C187" s="46" t="s">
        <v>215</v>
      </c>
      <c r="D187" s="50">
        <v>598</v>
      </c>
      <c r="E187" s="47">
        <v>2107</v>
      </c>
      <c r="F187" s="48">
        <v>1002</v>
      </c>
      <c r="G187" s="1"/>
    </row>
    <row r="188" spans="1:7" x14ac:dyDescent="0.25">
      <c r="A188" s="1"/>
      <c r="B188" s="46" t="s">
        <v>175</v>
      </c>
      <c r="C188" s="46" t="s">
        <v>216</v>
      </c>
      <c r="D188" s="50">
        <v>344</v>
      </c>
      <c r="E188" s="47">
        <v>1641</v>
      </c>
      <c r="F188" s="51">
        <v>765</v>
      </c>
      <c r="G188" s="1"/>
    </row>
    <row r="189" spans="1:7" x14ac:dyDescent="0.25">
      <c r="A189" s="1"/>
      <c r="B189" s="46" t="s">
        <v>175</v>
      </c>
      <c r="C189" s="46" t="s">
        <v>217</v>
      </c>
      <c r="D189" s="50">
        <v>183</v>
      </c>
      <c r="E189" s="50">
        <v>867</v>
      </c>
      <c r="F189" s="51">
        <v>384</v>
      </c>
      <c r="G189" s="1"/>
    </row>
    <row r="190" spans="1:7" x14ac:dyDescent="0.25">
      <c r="A190" s="1"/>
      <c r="B190" s="46" t="s">
        <v>175</v>
      </c>
      <c r="C190" s="46" t="s">
        <v>218</v>
      </c>
      <c r="D190" s="50">
        <v>302</v>
      </c>
      <c r="E190" s="47">
        <v>1326</v>
      </c>
      <c r="F190" s="51">
        <v>586</v>
      </c>
      <c r="G190" s="1"/>
    </row>
    <row r="191" spans="1:7" x14ac:dyDescent="0.25">
      <c r="A191" s="1"/>
      <c r="B191" s="46" t="s">
        <v>175</v>
      </c>
      <c r="C191" s="46" t="s">
        <v>219</v>
      </c>
      <c r="D191" s="50">
        <v>177</v>
      </c>
      <c r="E191" s="50">
        <v>823</v>
      </c>
      <c r="F191" s="51">
        <v>548</v>
      </c>
      <c r="G191" s="1"/>
    </row>
    <row r="192" spans="1:7" x14ac:dyDescent="0.25">
      <c r="A192" s="1"/>
      <c r="B192" s="46" t="s">
        <v>175</v>
      </c>
      <c r="C192" s="46" t="s">
        <v>220</v>
      </c>
      <c r="D192" s="50">
        <v>285</v>
      </c>
      <c r="E192" s="47">
        <v>1249</v>
      </c>
      <c r="F192" s="51">
        <v>533</v>
      </c>
      <c r="G192" s="1"/>
    </row>
    <row r="193" spans="1:7" x14ac:dyDescent="0.25">
      <c r="A193" s="1"/>
      <c r="B193" s="46" t="s">
        <v>175</v>
      </c>
      <c r="C193" s="46" t="s">
        <v>221</v>
      </c>
      <c r="D193" s="50">
        <v>236</v>
      </c>
      <c r="E193" s="47">
        <v>1162</v>
      </c>
      <c r="F193" s="51">
        <v>402</v>
      </c>
      <c r="G193" s="1"/>
    </row>
    <row r="194" spans="1:7" x14ac:dyDescent="0.25">
      <c r="A194" s="1"/>
      <c r="B194" s="46" t="s">
        <v>175</v>
      </c>
      <c r="C194" s="46" t="s">
        <v>222</v>
      </c>
      <c r="D194" s="50">
        <v>293</v>
      </c>
      <c r="E194" s="47">
        <v>1016</v>
      </c>
      <c r="F194" s="51">
        <v>585</v>
      </c>
      <c r="G194" s="1"/>
    </row>
    <row r="195" spans="1:7" x14ac:dyDescent="0.25">
      <c r="A195" s="1"/>
      <c r="B195" s="46" t="s">
        <v>175</v>
      </c>
      <c r="C195" s="46" t="s">
        <v>223</v>
      </c>
      <c r="D195" s="50">
        <v>242</v>
      </c>
      <c r="E195" s="47">
        <v>1363</v>
      </c>
      <c r="F195" s="51">
        <v>428</v>
      </c>
      <c r="G195" s="1"/>
    </row>
    <row r="196" spans="1:7" x14ac:dyDescent="0.25">
      <c r="A196" s="1"/>
      <c r="B196" s="46" t="s">
        <v>175</v>
      </c>
      <c r="C196" s="46" t="s">
        <v>224</v>
      </c>
      <c r="D196" s="50">
        <v>248</v>
      </c>
      <c r="E196" s="47">
        <v>1398</v>
      </c>
      <c r="F196" s="51">
        <v>476</v>
      </c>
      <c r="G196" s="1"/>
    </row>
    <row r="197" spans="1:7" x14ac:dyDescent="0.25">
      <c r="A197" s="1"/>
      <c r="B197" s="46" t="s">
        <v>175</v>
      </c>
      <c r="C197" s="46" t="s">
        <v>225</v>
      </c>
      <c r="D197" s="50">
        <v>292</v>
      </c>
      <c r="E197" s="47">
        <v>1380</v>
      </c>
      <c r="F197" s="51">
        <v>456</v>
      </c>
      <c r="G197" s="1"/>
    </row>
    <row r="198" spans="1:7" x14ac:dyDescent="0.25">
      <c r="A198" s="1"/>
      <c r="B198" s="46" t="s">
        <v>175</v>
      </c>
      <c r="C198" s="46" t="s">
        <v>226</v>
      </c>
      <c r="D198" s="50">
        <v>196</v>
      </c>
      <c r="E198" s="47">
        <v>1238</v>
      </c>
      <c r="F198" s="51">
        <v>493</v>
      </c>
      <c r="G198" s="1"/>
    </row>
    <row r="199" spans="1:7" x14ac:dyDescent="0.25">
      <c r="A199" s="1"/>
      <c r="B199" s="46" t="s">
        <v>175</v>
      </c>
      <c r="C199" s="46" t="s">
        <v>227</v>
      </c>
      <c r="D199" s="50">
        <v>432</v>
      </c>
      <c r="E199" s="47">
        <v>1216</v>
      </c>
      <c r="F199" s="51">
        <v>552</v>
      </c>
      <c r="G199" s="1"/>
    </row>
    <row r="200" spans="1:7" x14ac:dyDescent="0.25">
      <c r="A200" s="1"/>
      <c r="B200" s="46" t="s">
        <v>175</v>
      </c>
      <c r="C200" s="46" t="s">
        <v>228</v>
      </c>
      <c r="D200" s="50">
        <v>420</v>
      </c>
      <c r="E200" s="47">
        <v>1581</v>
      </c>
      <c r="F200" s="51">
        <v>525</v>
      </c>
      <c r="G200" s="1"/>
    </row>
    <row r="201" spans="1:7" x14ac:dyDescent="0.25">
      <c r="A201" s="1"/>
      <c r="B201" s="46" t="s">
        <v>175</v>
      </c>
      <c r="C201" s="46" t="s">
        <v>229</v>
      </c>
      <c r="D201" s="50">
        <v>398</v>
      </c>
      <c r="E201" s="47">
        <v>1759</v>
      </c>
      <c r="F201" s="51">
        <v>682</v>
      </c>
      <c r="G201" s="1"/>
    </row>
    <row r="202" spans="1:7" x14ac:dyDescent="0.25">
      <c r="A202" s="1"/>
      <c r="B202" s="46" t="s">
        <v>175</v>
      </c>
      <c r="C202" s="46" t="s">
        <v>230</v>
      </c>
      <c r="D202" s="50">
        <v>128</v>
      </c>
      <c r="E202" s="50">
        <v>791</v>
      </c>
      <c r="F202" s="51">
        <v>242</v>
      </c>
      <c r="G202" s="1"/>
    </row>
    <row r="203" spans="1:7" x14ac:dyDescent="0.25">
      <c r="A203" s="1"/>
      <c r="B203" s="46" t="s">
        <v>175</v>
      </c>
      <c r="C203" s="46" t="s">
        <v>231</v>
      </c>
      <c r="D203" s="50">
        <v>225</v>
      </c>
      <c r="E203" s="50">
        <v>935</v>
      </c>
      <c r="F203" s="51">
        <v>432</v>
      </c>
      <c r="G203" s="1"/>
    </row>
    <row r="204" spans="1:7" x14ac:dyDescent="0.25">
      <c r="A204" s="1"/>
      <c r="B204" s="46" t="s">
        <v>175</v>
      </c>
      <c r="C204" s="46" t="s">
        <v>232</v>
      </c>
      <c r="D204" s="47">
        <v>1358</v>
      </c>
      <c r="E204" s="47">
        <v>2231</v>
      </c>
      <c r="F204" s="48">
        <v>1391</v>
      </c>
      <c r="G204" s="1"/>
    </row>
    <row r="205" spans="1:7" x14ac:dyDescent="0.25">
      <c r="A205" s="1"/>
      <c r="B205" s="46" t="s">
        <v>175</v>
      </c>
      <c r="C205" s="46" t="s">
        <v>233</v>
      </c>
      <c r="D205" s="47">
        <v>1345</v>
      </c>
      <c r="E205" s="47">
        <v>1791</v>
      </c>
      <c r="F205" s="48">
        <v>1460</v>
      </c>
      <c r="G205" s="1"/>
    </row>
    <row r="206" spans="1:7" x14ac:dyDescent="0.25">
      <c r="A206" s="1"/>
      <c r="B206" s="46" t="s">
        <v>175</v>
      </c>
      <c r="C206" s="46" t="s">
        <v>234</v>
      </c>
      <c r="D206" s="50">
        <v>769</v>
      </c>
      <c r="E206" s="47">
        <v>1948</v>
      </c>
      <c r="F206" s="48">
        <v>1011</v>
      </c>
      <c r="G206" s="1"/>
    </row>
    <row r="207" spans="1:7" x14ac:dyDescent="0.25">
      <c r="A207" s="1"/>
      <c r="B207" s="46" t="s">
        <v>175</v>
      </c>
      <c r="C207" s="46" t="s">
        <v>235</v>
      </c>
      <c r="D207" s="50">
        <v>560</v>
      </c>
      <c r="E207" s="47">
        <v>1835</v>
      </c>
      <c r="F207" s="51">
        <v>642</v>
      </c>
      <c r="G207" s="1"/>
    </row>
    <row r="208" spans="1:7" x14ac:dyDescent="0.25">
      <c r="A208" s="1"/>
      <c r="B208" s="46" t="s">
        <v>175</v>
      </c>
      <c r="C208" s="46" t="s">
        <v>236</v>
      </c>
      <c r="D208" s="50">
        <v>836</v>
      </c>
      <c r="E208" s="47">
        <v>2245</v>
      </c>
      <c r="F208" s="51">
        <v>861</v>
      </c>
      <c r="G208" s="1"/>
    </row>
    <row r="209" spans="1:7" x14ac:dyDescent="0.25">
      <c r="A209" s="1"/>
      <c r="B209" s="46" t="s">
        <v>175</v>
      </c>
      <c r="C209" s="46" t="s">
        <v>237</v>
      </c>
      <c r="D209" s="50">
        <v>587</v>
      </c>
      <c r="E209" s="47">
        <v>1471</v>
      </c>
      <c r="F209" s="51">
        <v>623</v>
      </c>
      <c r="G209" s="1"/>
    </row>
    <row r="210" spans="1:7" x14ac:dyDescent="0.25">
      <c r="A210" s="1"/>
      <c r="B210" s="46" t="s">
        <v>175</v>
      </c>
      <c r="C210" s="46" t="s">
        <v>238</v>
      </c>
      <c r="D210" s="50">
        <v>774</v>
      </c>
      <c r="E210" s="47">
        <v>1403</v>
      </c>
      <c r="F210" s="48">
        <v>1085</v>
      </c>
      <c r="G210" s="1"/>
    </row>
    <row r="211" spans="1:7" x14ac:dyDescent="0.25">
      <c r="A211" s="1"/>
      <c r="B211" s="46" t="s">
        <v>175</v>
      </c>
      <c r="C211" s="46" t="s">
        <v>239</v>
      </c>
      <c r="D211" s="50">
        <v>757</v>
      </c>
      <c r="E211" s="47">
        <v>1203</v>
      </c>
      <c r="F211" s="48">
        <v>1175</v>
      </c>
      <c r="G211" s="1"/>
    </row>
    <row r="212" spans="1:7" x14ac:dyDescent="0.25">
      <c r="A212" s="1"/>
      <c r="B212" s="46" t="s">
        <v>175</v>
      </c>
      <c r="C212" s="46" t="s">
        <v>240</v>
      </c>
      <c r="D212" s="50">
        <v>591</v>
      </c>
      <c r="E212" s="47">
        <v>1439</v>
      </c>
      <c r="F212" s="51">
        <v>858</v>
      </c>
      <c r="G212" s="1"/>
    </row>
    <row r="213" spans="1:7" x14ac:dyDescent="0.25">
      <c r="A213" s="1"/>
      <c r="B213" s="46" t="s">
        <v>175</v>
      </c>
      <c r="C213" s="46" t="s">
        <v>241</v>
      </c>
      <c r="D213" s="50">
        <v>457</v>
      </c>
      <c r="E213" s="47">
        <v>1161</v>
      </c>
      <c r="F213" s="51">
        <v>594</v>
      </c>
      <c r="G213" s="1"/>
    </row>
    <row r="214" spans="1:7" x14ac:dyDescent="0.25">
      <c r="A214" s="1"/>
      <c r="B214" s="46" t="s">
        <v>175</v>
      </c>
      <c r="C214" s="46" t="s">
        <v>242</v>
      </c>
      <c r="D214" s="50">
        <v>494</v>
      </c>
      <c r="E214" s="47">
        <v>1585</v>
      </c>
      <c r="F214" s="51">
        <v>705</v>
      </c>
      <c r="G214" s="1"/>
    </row>
    <row r="215" spans="1:7" x14ac:dyDescent="0.25">
      <c r="A215" s="1"/>
      <c r="B215" s="46" t="s">
        <v>175</v>
      </c>
      <c r="C215" s="46" t="s">
        <v>243</v>
      </c>
      <c r="D215" s="50">
        <v>914</v>
      </c>
      <c r="E215" s="47">
        <v>1727</v>
      </c>
      <c r="F215" s="48">
        <v>1308</v>
      </c>
      <c r="G215" s="1"/>
    </row>
    <row r="216" spans="1:7" x14ac:dyDescent="0.25">
      <c r="A216" s="1"/>
      <c r="B216" s="46" t="s">
        <v>175</v>
      </c>
      <c r="C216" s="46" t="s">
        <v>244</v>
      </c>
      <c r="D216" s="50">
        <v>581</v>
      </c>
      <c r="E216" s="47">
        <v>1448</v>
      </c>
      <c r="F216" s="51">
        <v>885</v>
      </c>
      <c r="G216" s="1"/>
    </row>
    <row r="217" spans="1:7" x14ac:dyDescent="0.25">
      <c r="A217" s="1"/>
      <c r="B217" s="46" t="s">
        <v>175</v>
      </c>
      <c r="C217" s="46" t="s">
        <v>245</v>
      </c>
      <c r="D217" s="50">
        <v>31</v>
      </c>
      <c r="E217" s="50">
        <v>0</v>
      </c>
      <c r="F217" s="51">
        <v>78</v>
      </c>
      <c r="G217" s="1"/>
    </row>
    <row r="218" spans="1:7" x14ac:dyDescent="0.25">
      <c r="A218" s="1"/>
      <c r="B218" s="46" t="s">
        <v>175</v>
      </c>
      <c r="C218" s="46" t="s">
        <v>246</v>
      </c>
      <c r="D218" s="50">
        <v>92</v>
      </c>
      <c r="E218" s="50">
        <v>233</v>
      </c>
      <c r="F218" s="51">
        <v>494</v>
      </c>
      <c r="G218" s="1"/>
    </row>
    <row r="219" spans="1:7" x14ac:dyDescent="0.25">
      <c r="A219" s="1"/>
      <c r="B219" s="46" t="s">
        <v>175</v>
      </c>
      <c r="C219" s="46" t="s">
        <v>247</v>
      </c>
      <c r="D219" s="50">
        <v>486</v>
      </c>
      <c r="E219" s="47">
        <v>1176</v>
      </c>
      <c r="F219" s="51">
        <v>400</v>
      </c>
      <c r="G219" s="1"/>
    </row>
    <row r="220" spans="1:7" x14ac:dyDescent="0.25">
      <c r="A220" s="1"/>
      <c r="B220" s="46" t="s">
        <v>175</v>
      </c>
      <c r="C220" s="46" t="s">
        <v>248</v>
      </c>
      <c r="D220" s="50">
        <v>440</v>
      </c>
      <c r="E220" s="50">
        <v>874</v>
      </c>
      <c r="F220" s="51">
        <v>803</v>
      </c>
      <c r="G220" s="1"/>
    </row>
    <row r="221" spans="1:7" x14ac:dyDescent="0.25">
      <c r="A221" s="1"/>
      <c r="B221" s="46" t="s">
        <v>175</v>
      </c>
      <c r="C221" s="46" t="s">
        <v>249</v>
      </c>
      <c r="D221" s="50">
        <v>127</v>
      </c>
      <c r="E221" s="50">
        <v>695</v>
      </c>
      <c r="F221" s="51">
        <v>440</v>
      </c>
      <c r="G221" s="1"/>
    </row>
    <row r="222" spans="1:7" x14ac:dyDescent="0.25">
      <c r="A222" s="1"/>
      <c r="B222" s="46" t="s">
        <v>175</v>
      </c>
      <c r="C222" s="46" t="s">
        <v>250</v>
      </c>
      <c r="D222" s="50">
        <v>257</v>
      </c>
      <c r="E222" s="47">
        <v>1367</v>
      </c>
      <c r="F222" s="51">
        <v>544</v>
      </c>
      <c r="G222" s="1"/>
    </row>
    <row r="223" spans="1:7" x14ac:dyDescent="0.25">
      <c r="A223" s="1"/>
      <c r="B223" s="46" t="s">
        <v>175</v>
      </c>
      <c r="C223" s="46" t="s">
        <v>251</v>
      </c>
      <c r="D223" s="50">
        <v>399</v>
      </c>
      <c r="E223" s="47">
        <v>1238</v>
      </c>
      <c r="F223" s="51">
        <v>622</v>
      </c>
      <c r="G223" s="1"/>
    </row>
    <row r="224" spans="1:7" x14ac:dyDescent="0.25">
      <c r="A224" s="1"/>
      <c r="B224" s="46" t="s">
        <v>175</v>
      </c>
      <c r="C224" s="46" t="s">
        <v>252</v>
      </c>
      <c r="D224" s="50">
        <v>470</v>
      </c>
      <c r="E224" s="47">
        <v>1609</v>
      </c>
      <c r="F224" s="51">
        <v>662</v>
      </c>
      <c r="G224" s="1"/>
    </row>
    <row r="225" spans="1:7" x14ac:dyDescent="0.25">
      <c r="A225" s="1"/>
      <c r="B225" s="46" t="s">
        <v>175</v>
      </c>
      <c r="C225" s="46" t="s">
        <v>253</v>
      </c>
      <c r="D225" s="50">
        <v>651</v>
      </c>
      <c r="E225" s="47">
        <v>2120</v>
      </c>
      <c r="F225" s="51">
        <v>824</v>
      </c>
      <c r="G225" s="1"/>
    </row>
    <row r="226" spans="1:7" x14ac:dyDescent="0.25">
      <c r="A226" s="1"/>
      <c r="B226" s="46" t="s">
        <v>175</v>
      </c>
      <c r="C226" s="46" t="s">
        <v>254</v>
      </c>
      <c r="D226" s="50">
        <v>757</v>
      </c>
      <c r="E226" s="47">
        <v>2498</v>
      </c>
      <c r="F226" s="51">
        <v>846</v>
      </c>
      <c r="G226" s="1"/>
    </row>
    <row r="227" spans="1:7" x14ac:dyDescent="0.25">
      <c r="A227" s="1"/>
      <c r="B227" s="46" t="s">
        <v>175</v>
      </c>
      <c r="C227" s="46" t="s">
        <v>255</v>
      </c>
      <c r="D227" s="50">
        <v>526</v>
      </c>
      <c r="E227" s="47">
        <v>1902</v>
      </c>
      <c r="F227" s="51">
        <v>743</v>
      </c>
      <c r="G227" s="1"/>
    </row>
    <row r="228" spans="1:7" x14ac:dyDescent="0.25">
      <c r="A228" s="1"/>
      <c r="B228" s="46" t="s">
        <v>175</v>
      </c>
      <c r="C228" s="46" t="s">
        <v>256</v>
      </c>
      <c r="D228" s="50">
        <v>196</v>
      </c>
      <c r="E228" s="50">
        <v>994</v>
      </c>
      <c r="F228" s="51">
        <v>477</v>
      </c>
      <c r="G228" s="1"/>
    </row>
    <row r="229" spans="1:7" x14ac:dyDescent="0.25">
      <c r="A229" s="1"/>
      <c r="B229" s="46" t="s">
        <v>175</v>
      </c>
      <c r="C229" s="46" t="s">
        <v>257</v>
      </c>
      <c r="D229" s="50">
        <v>260</v>
      </c>
      <c r="E229" s="47">
        <v>1010</v>
      </c>
      <c r="F229" s="51">
        <v>575</v>
      </c>
      <c r="G229" s="1"/>
    </row>
    <row r="230" spans="1:7" x14ac:dyDescent="0.25">
      <c r="A230" s="1"/>
      <c r="B230" s="46" t="s">
        <v>175</v>
      </c>
      <c r="C230" s="46" t="s">
        <v>258</v>
      </c>
      <c r="D230" s="50">
        <v>192</v>
      </c>
      <c r="E230" s="50">
        <v>899</v>
      </c>
      <c r="F230" s="51">
        <v>369</v>
      </c>
      <c r="G230" s="1"/>
    </row>
    <row r="231" spans="1:7" x14ac:dyDescent="0.25">
      <c r="A231" s="1"/>
      <c r="B231" s="46" t="s">
        <v>175</v>
      </c>
      <c r="C231" s="46" t="s">
        <v>259</v>
      </c>
      <c r="D231" s="50">
        <v>177</v>
      </c>
      <c r="E231" s="50">
        <v>284</v>
      </c>
      <c r="F231" s="51">
        <v>174</v>
      </c>
      <c r="G231" s="1"/>
    </row>
    <row r="232" spans="1:7" x14ac:dyDescent="0.25">
      <c r="A232" s="1"/>
      <c r="B232" s="46" t="s">
        <v>175</v>
      </c>
      <c r="C232" s="46" t="s">
        <v>260</v>
      </c>
      <c r="D232" s="50">
        <v>741</v>
      </c>
      <c r="E232" s="47">
        <v>1781</v>
      </c>
      <c r="F232" s="48">
        <v>1028</v>
      </c>
      <c r="G232" s="1"/>
    </row>
    <row r="233" spans="1:7" x14ac:dyDescent="0.25">
      <c r="A233" s="1"/>
      <c r="B233" s="46" t="s">
        <v>175</v>
      </c>
      <c r="C233" s="46" t="s">
        <v>261</v>
      </c>
      <c r="D233" s="50">
        <v>174</v>
      </c>
      <c r="E233" s="50">
        <v>773</v>
      </c>
      <c r="F233" s="51">
        <v>237</v>
      </c>
      <c r="G233" s="1"/>
    </row>
    <row r="234" spans="1:7" x14ac:dyDescent="0.25">
      <c r="A234" s="1"/>
      <c r="B234" s="46" t="s">
        <v>175</v>
      </c>
      <c r="C234" s="46" t="s">
        <v>262</v>
      </c>
      <c r="D234" s="50">
        <v>94</v>
      </c>
      <c r="E234" s="50">
        <v>769</v>
      </c>
      <c r="F234" s="51">
        <v>228</v>
      </c>
      <c r="G234" s="1"/>
    </row>
    <row r="235" spans="1:7" x14ac:dyDescent="0.25">
      <c r="A235" s="1"/>
      <c r="B235" s="46" t="s">
        <v>175</v>
      </c>
      <c r="C235" s="46" t="s">
        <v>263</v>
      </c>
      <c r="D235" s="50">
        <v>197</v>
      </c>
      <c r="E235" s="50">
        <v>837</v>
      </c>
      <c r="F235" s="51">
        <v>434</v>
      </c>
      <c r="G235" s="1"/>
    </row>
    <row r="236" spans="1:7" x14ac:dyDescent="0.25">
      <c r="A236" s="1"/>
      <c r="B236" s="46" t="s">
        <v>175</v>
      </c>
      <c r="C236" s="46" t="s">
        <v>264</v>
      </c>
      <c r="D236" s="50">
        <v>318</v>
      </c>
      <c r="E236" s="47">
        <v>1120</v>
      </c>
      <c r="F236" s="51">
        <v>444</v>
      </c>
      <c r="G236" s="1"/>
    </row>
    <row r="237" spans="1:7" x14ac:dyDescent="0.25">
      <c r="A237" s="1"/>
      <c r="B237" s="46" t="s">
        <v>175</v>
      </c>
      <c r="C237" s="46" t="s">
        <v>265</v>
      </c>
      <c r="D237" s="50">
        <v>82</v>
      </c>
      <c r="E237" s="50">
        <v>723</v>
      </c>
      <c r="F237" s="51">
        <v>204</v>
      </c>
      <c r="G237" s="1"/>
    </row>
    <row r="238" spans="1:7" x14ac:dyDescent="0.25">
      <c r="A238" s="1"/>
      <c r="B238" s="46" t="s">
        <v>175</v>
      </c>
      <c r="C238" s="46" t="s">
        <v>266</v>
      </c>
      <c r="D238" s="50">
        <v>206</v>
      </c>
      <c r="E238" s="50">
        <v>550</v>
      </c>
      <c r="F238" s="51">
        <v>229</v>
      </c>
      <c r="G238" s="1"/>
    </row>
    <row r="239" spans="1:7" x14ac:dyDescent="0.25">
      <c r="A239" s="1"/>
      <c r="B239" s="46" t="s">
        <v>175</v>
      </c>
      <c r="C239" s="46" t="s">
        <v>267</v>
      </c>
      <c r="D239" s="50">
        <v>390</v>
      </c>
      <c r="E239" s="47">
        <v>1297</v>
      </c>
      <c r="F239" s="51">
        <v>456</v>
      </c>
      <c r="G239" s="1"/>
    </row>
    <row r="240" spans="1:7" x14ac:dyDescent="0.25">
      <c r="A240" s="1"/>
      <c r="B240" s="46" t="s">
        <v>175</v>
      </c>
      <c r="C240" s="46" t="s">
        <v>268</v>
      </c>
      <c r="D240" s="50">
        <v>111</v>
      </c>
      <c r="E240" s="47">
        <v>1160</v>
      </c>
      <c r="F240" s="51">
        <v>282</v>
      </c>
      <c r="G240" s="1"/>
    </row>
    <row r="241" spans="1:7" x14ac:dyDescent="0.25">
      <c r="A241" s="1"/>
      <c r="B241" s="46" t="s">
        <v>175</v>
      </c>
      <c r="C241" s="46" t="s">
        <v>269</v>
      </c>
      <c r="D241" s="50">
        <v>522</v>
      </c>
      <c r="E241" s="47">
        <v>1667</v>
      </c>
      <c r="F241" s="51">
        <v>556</v>
      </c>
      <c r="G241" s="1"/>
    </row>
    <row r="242" spans="1:7" x14ac:dyDescent="0.25">
      <c r="A242" s="1"/>
      <c r="B242" s="46" t="s">
        <v>175</v>
      </c>
      <c r="C242" s="46" t="s">
        <v>270</v>
      </c>
      <c r="D242" s="50">
        <v>278</v>
      </c>
      <c r="E242" s="47">
        <v>1091</v>
      </c>
      <c r="F242" s="51">
        <v>505</v>
      </c>
      <c r="G242" s="1"/>
    </row>
    <row r="243" spans="1:7" x14ac:dyDescent="0.25">
      <c r="A243" s="1"/>
      <c r="B243" s="46" t="s">
        <v>175</v>
      </c>
      <c r="C243" s="46" t="s">
        <v>271</v>
      </c>
      <c r="D243" s="50">
        <v>0</v>
      </c>
      <c r="E243" s="50">
        <v>0</v>
      </c>
      <c r="F243" s="51">
        <v>0</v>
      </c>
      <c r="G243" s="1"/>
    </row>
    <row r="244" spans="1:7" x14ac:dyDescent="0.25">
      <c r="A244" s="1"/>
      <c r="B244" s="46" t="s">
        <v>175</v>
      </c>
      <c r="C244" s="46" t="s">
        <v>272</v>
      </c>
      <c r="D244" s="50">
        <v>120</v>
      </c>
      <c r="E244" s="47">
        <v>1335</v>
      </c>
      <c r="F244" s="51">
        <v>289</v>
      </c>
      <c r="G244" s="1"/>
    </row>
    <row r="245" spans="1:7" x14ac:dyDescent="0.25">
      <c r="A245" s="1"/>
      <c r="B245" s="46" t="s">
        <v>175</v>
      </c>
      <c r="C245" s="46" t="s">
        <v>273</v>
      </c>
      <c r="D245" s="50">
        <v>316</v>
      </c>
      <c r="E245" s="47">
        <v>1028</v>
      </c>
      <c r="F245" s="51">
        <v>505</v>
      </c>
      <c r="G245" s="1"/>
    </row>
    <row r="246" spans="1:7" x14ac:dyDescent="0.25">
      <c r="A246" s="1"/>
      <c r="B246" s="46" t="s">
        <v>175</v>
      </c>
      <c r="C246" s="46" t="s">
        <v>274</v>
      </c>
      <c r="D246" s="50">
        <v>446</v>
      </c>
      <c r="E246" s="47">
        <v>1763</v>
      </c>
      <c r="F246" s="51">
        <v>527</v>
      </c>
      <c r="G246" s="1"/>
    </row>
    <row r="247" spans="1:7" x14ac:dyDescent="0.25">
      <c r="A247" s="1"/>
      <c r="B247" s="46" t="s">
        <v>175</v>
      </c>
      <c r="C247" s="46" t="s">
        <v>275</v>
      </c>
      <c r="D247" s="50">
        <v>0</v>
      </c>
      <c r="E247" s="50">
        <v>0</v>
      </c>
      <c r="F247" s="51">
        <v>0</v>
      </c>
      <c r="G247" s="1"/>
    </row>
    <row r="248" spans="1:7" x14ac:dyDescent="0.25">
      <c r="A248" s="1"/>
      <c r="B248" s="46" t="s">
        <v>175</v>
      </c>
      <c r="C248" s="46" t="s">
        <v>276</v>
      </c>
      <c r="D248" s="50">
        <v>254</v>
      </c>
      <c r="E248" s="50">
        <v>642</v>
      </c>
      <c r="F248" s="51">
        <v>308</v>
      </c>
      <c r="G248" s="1"/>
    </row>
    <row r="249" spans="1:7" x14ac:dyDescent="0.25">
      <c r="A249" s="1"/>
      <c r="B249" s="46" t="s">
        <v>175</v>
      </c>
      <c r="C249" s="46" t="s">
        <v>277</v>
      </c>
      <c r="D249" s="50">
        <v>157</v>
      </c>
      <c r="E249" s="50">
        <v>440</v>
      </c>
      <c r="F249" s="51">
        <v>436</v>
      </c>
      <c r="G249" s="1"/>
    </row>
    <row r="250" spans="1:7" x14ac:dyDescent="0.25">
      <c r="A250" s="1"/>
      <c r="B250" s="46" t="s">
        <v>175</v>
      </c>
      <c r="C250" s="46" t="s">
        <v>278</v>
      </c>
      <c r="D250" s="50">
        <v>788</v>
      </c>
      <c r="E250" s="50">
        <v>988</v>
      </c>
      <c r="F250" s="51">
        <v>673</v>
      </c>
      <c r="G250" s="1"/>
    </row>
    <row r="251" spans="1:7" x14ac:dyDescent="0.25">
      <c r="A251" s="1"/>
      <c r="B251" s="46" t="s">
        <v>175</v>
      </c>
      <c r="C251" s="46" t="s">
        <v>279</v>
      </c>
      <c r="D251" s="50">
        <v>398</v>
      </c>
      <c r="E251" s="50">
        <v>454</v>
      </c>
      <c r="F251" s="51">
        <v>333</v>
      </c>
      <c r="G251" s="1"/>
    </row>
    <row r="252" spans="1:7" x14ac:dyDescent="0.25">
      <c r="A252" s="1"/>
      <c r="B252" s="46" t="s">
        <v>175</v>
      </c>
      <c r="C252" s="46" t="s">
        <v>280</v>
      </c>
      <c r="D252" s="50">
        <v>796</v>
      </c>
      <c r="E252" s="50">
        <v>912</v>
      </c>
      <c r="F252" s="51">
        <v>687</v>
      </c>
      <c r="G252" s="1"/>
    </row>
    <row r="253" spans="1:7" x14ac:dyDescent="0.25">
      <c r="A253" s="1"/>
      <c r="B253" s="46" t="s">
        <v>175</v>
      </c>
      <c r="C253" s="46" t="s">
        <v>281</v>
      </c>
      <c r="D253" s="50">
        <v>633</v>
      </c>
      <c r="E253" s="47">
        <v>1349</v>
      </c>
      <c r="F253" s="51">
        <v>564</v>
      </c>
      <c r="G253" s="1"/>
    </row>
    <row r="254" spans="1:7" x14ac:dyDescent="0.25">
      <c r="A254" s="1"/>
      <c r="B254" s="46" t="s">
        <v>175</v>
      </c>
      <c r="C254" s="46" t="s">
        <v>282</v>
      </c>
      <c r="D254" s="47">
        <v>1018</v>
      </c>
      <c r="E254" s="47">
        <v>1622</v>
      </c>
      <c r="F254" s="51">
        <v>826</v>
      </c>
      <c r="G254" s="1"/>
    </row>
    <row r="255" spans="1:7" x14ac:dyDescent="0.25">
      <c r="A255" s="1"/>
      <c r="B255" s="46" t="s">
        <v>175</v>
      </c>
      <c r="C255" s="46" t="s">
        <v>283</v>
      </c>
      <c r="D255" s="50">
        <v>356</v>
      </c>
      <c r="E255" s="50">
        <v>429</v>
      </c>
      <c r="F255" s="51">
        <v>621</v>
      </c>
      <c r="G255" s="1"/>
    </row>
    <row r="256" spans="1:7" x14ac:dyDescent="0.25">
      <c r="A256" s="1"/>
      <c r="B256" s="46" t="s">
        <v>175</v>
      </c>
      <c r="C256" s="46" t="s">
        <v>284</v>
      </c>
      <c r="D256" s="47">
        <v>1173</v>
      </c>
      <c r="E256" s="47">
        <v>1342</v>
      </c>
      <c r="F256" s="51">
        <v>605</v>
      </c>
      <c r="G256" s="1"/>
    </row>
    <row r="257" spans="1:7" x14ac:dyDescent="0.25">
      <c r="A257" s="1"/>
      <c r="B257" s="46" t="s">
        <v>175</v>
      </c>
      <c r="C257" s="46" t="s">
        <v>285</v>
      </c>
      <c r="D257" s="50">
        <v>729</v>
      </c>
      <c r="E257" s="47">
        <v>1085</v>
      </c>
      <c r="F257" s="51">
        <v>838</v>
      </c>
      <c r="G257" s="1"/>
    </row>
    <row r="258" spans="1:7" x14ac:dyDescent="0.25">
      <c r="A258" s="1"/>
      <c r="B258" s="46" t="s">
        <v>175</v>
      </c>
      <c r="C258" s="46" t="s">
        <v>286</v>
      </c>
      <c r="D258" s="50">
        <v>935</v>
      </c>
      <c r="E258" s="47">
        <v>1436</v>
      </c>
      <c r="F258" s="48">
        <v>1237</v>
      </c>
      <c r="G258" s="1"/>
    </row>
    <row r="259" spans="1:7" x14ac:dyDescent="0.25">
      <c r="A259" s="1"/>
      <c r="B259" s="46" t="s">
        <v>175</v>
      </c>
      <c r="C259" s="46" t="s">
        <v>287</v>
      </c>
      <c r="D259" s="50">
        <v>930</v>
      </c>
      <c r="E259" s="47">
        <v>1328</v>
      </c>
      <c r="F259" s="48">
        <v>1024</v>
      </c>
      <c r="G259" s="1"/>
    </row>
    <row r="260" spans="1:7" x14ac:dyDescent="0.25">
      <c r="A260" s="1"/>
      <c r="B260" s="46" t="s">
        <v>175</v>
      </c>
      <c r="C260" s="46" t="s">
        <v>288</v>
      </c>
      <c r="D260" s="47">
        <v>1207</v>
      </c>
      <c r="E260" s="47">
        <v>1863</v>
      </c>
      <c r="F260" s="48">
        <v>1375</v>
      </c>
      <c r="G260" s="1"/>
    </row>
    <row r="261" spans="1:7" x14ac:dyDescent="0.25">
      <c r="A261" s="1"/>
      <c r="B261" s="46" t="s">
        <v>175</v>
      </c>
      <c r="C261" s="46" t="s">
        <v>289</v>
      </c>
      <c r="D261" s="47">
        <v>1089</v>
      </c>
      <c r="E261" s="47">
        <v>1554</v>
      </c>
      <c r="F261" s="51">
        <v>945</v>
      </c>
      <c r="G261" s="1"/>
    </row>
    <row r="262" spans="1:7" x14ac:dyDescent="0.25">
      <c r="A262" s="1"/>
      <c r="B262" s="46" t="s">
        <v>175</v>
      </c>
      <c r="C262" s="46" t="s">
        <v>290</v>
      </c>
      <c r="D262" s="47">
        <v>1179</v>
      </c>
      <c r="E262" s="47">
        <v>1541</v>
      </c>
      <c r="F262" s="48">
        <v>1136</v>
      </c>
      <c r="G262" s="1"/>
    </row>
    <row r="263" spans="1:7" x14ac:dyDescent="0.25">
      <c r="A263" s="1"/>
      <c r="B263" s="46" t="s">
        <v>175</v>
      </c>
      <c r="C263" s="46" t="s">
        <v>291</v>
      </c>
      <c r="D263" s="50">
        <v>646</v>
      </c>
      <c r="E263" s="47">
        <v>1144</v>
      </c>
      <c r="F263" s="48">
        <v>1027</v>
      </c>
      <c r="G263" s="1"/>
    </row>
    <row r="264" spans="1:7" x14ac:dyDescent="0.25">
      <c r="A264" s="1"/>
      <c r="B264" s="46" t="s">
        <v>175</v>
      </c>
      <c r="C264" s="46" t="s">
        <v>292</v>
      </c>
      <c r="D264" s="50">
        <v>689</v>
      </c>
      <c r="E264" s="47">
        <v>1352</v>
      </c>
      <c r="F264" s="51">
        <v>777</v>
      </c>
      <c r="G264" s="1"/>
    </row>
    <row r="265" spans="1:7" x14ac:dyDescent="0.25">
      <c r="A265" s="1"/>
      <c r="B265" s="46" t="s">
        <v>175</v>
      </c>
      <c r="C265" s="46" t="s">
        <v>293</v>
      </c>
      <c r="D265" s="50">
        <v>92</v>
      </c>
      <c r="E265" s="47">
        <v>1393</v>
      </c>
      <c r="F265" s="51">
        <v>295</v>
      </c>
      <c r="G265" s="1"/>
    </row>
    <row r="266" spans="1:7" x14ac:dyDescent="0.25">
      <c r="A266" s="1"/>
      <c r="B266" s="46" t="s">
        <v>175</v>
      </c>
      <c r="C266" s="46" t="s">
        <v>294</v>
      </c>
      <c r="D266" s="50">
        <v>361</v>
      </c>
      <c r="E266" s="47">
        <v>4109</v>
      </c>
      <c r="F266" s="51">
        <v>761</v>
      </c>
      <c r="G266" s="1"/>
    </row>
    <row r="267" spans="1:7" x14ac:dyDescent="0.25">
      <c r="A267" s="1"/>
      <c r="B267" s="46" t="s">
        <v>175</v>
      </c>
      <c r="C267" s="46" t="s">
        <v>295</v>
      </c>
      <c r="D267" s="50">
        <v>148</v>
      </c>
      <c r="E267" s="47">
        <v>1510</v>
      </c>
      <c r="F267" s="51">
        <v>300</v>
      </c>
      <c r="G267" s="1"/>
    </row>
    <row r="268" spans="1:7" x14ac:dyDescent="0.25">
      <c r="A268" s="1"/>
      <c r="B268" s="46" t="s">
        <v>175</v>
      </c>
      <c r="C268" s="46" t="s">
        <v>296</v>
      </c>
      <c r="D268" s="50">
        <v>367</v>
      </c>
      <c r="E268" s="47">
        <v>1942</v>
      </c>
      <c r="F268" s="51">
        <v>817</v>
      </c>
      <c r="G268" s="1"/>
    </row>
    <row r="269" spans="1:7" x14ac:dyDescent="0.25">
      <c r="A269" s="1"/>
      <c r="B269" s="46" t="s">
        <v>175</v>
      </c>
      <c r="C269" s="46" t="s">
        <v>297</v>
      </c>
      <c r="D269" s="50">
        <v>96</v>
      </c>
      <c r="E269" s="50">
        <v>249</v>
      </c>
      <c r="F269" s="51">
        <v>191</v>
      </c>
      <c r="G269" s="1"/>
    </row>
    <row r="270" spans="1:7" x14ac:dyDescent="0.25">
      <c r="A270" s="1"/>
      <c r="B270" s="46" t="s">
        <v>175</v>
      </c>
      <c r="C270" s="46" t="s">
        <v>298</v>
      </c>
      <c r="D270" s="50">
        <v>104</v>
      </c>
      <c r="E270" s="50">
        <v>281</v>
      </c>
      <c r="F270" s="51">
        <v>241</v>
      </c>
      <c r="G270" s="1"/>
    </row>
    <row r="271" spans="1:7" x14ac:dyDescent="0.25">
      <c r="A271" s="1"/>
      <c r="B271" s="46" t="s">
        <v>175</v>
      </c>
      <c r="C271" s="46" t="s">
        <v>299</v>
      </c>
      <c r="D271" s="50">
        <v>152</v>
      </c>
      <c r="E271" s="50">
        <v>225</v>
      </c>
      <c r="F271" s="51">
        <v>215</v>
      </c>
      <c r="G271" s="1"/>
    </row>
    <row r="272" spans="1:7" x14ac:dyDescent="0.25">
      <c r="A272" s="1"/>
      <c r="B272" s="46" t="s">
        <v>175</v>
      </c>
      <c r="C272" s="46" t="s">
        <v>300</v>
      </c>
      <c r="D272" s="50">
        <v>661</v>
      </c>
      <c r="E272" s="47">
        <v>1509</v>
      </c>
      <c r="F272" s="51">
        <v>818</v>
      </c>
      <c r="G272" s="1"/>
    </row>
    <row r="273" spans="1:7" x14ac:dyDescent="0.25">
      <c r="A273" s="1"/>
      <c r="B273" s="46" t="s">
        <v>175</v>
      </c>
      <c r="C273" s="46" t="s">
        <v>301</v>
      </c>
      <c r="D273" s="50">
        <v>417</v>
      </c>
      <c r="E273" s="50">
        <v>591</v>
      </c>
      <c r="F273" s="51">
        <v>414</v>
      </c>
      <c r="G273" s="1"/>
    </row>
    <row r="274" spans="1:7" x14ac:dyDescent="0.25">
      <c r="A274" s="1"/>
      <c r="B274" s="46" t="s">
        <v>175</v>
      </c>
      <c r="C274" s="46" t="s">
        <v>302</v>
      </c>
      <c r="D274" s="50">
        <v>588</v>
      </c>
      <c r="E274" s="47">
        <v>1036</v>
      </c>
      <c r="F274" s="51">
        <v>725</v>
      </c>
      <c r="G274" s="1"/>
    </row>
    <row r="275" spans="1:7" x14ac:dyDescent="0.25">
      <c r="A275" s="1"/>
      <c r="B275" s="46" t="s">
        <v>175</v>
      </c>
      <c r="C275" s="46" t="s">
        <v>303</v>
      </c>
      <c r="D275" s="50">
        <v>99</v>
      </c>
      <c r="E275" s="50">
        <v>566</v>
      </c>
      <c r="F275" s="51">
        <v>200</v>
      </c>
      <c r="G275" s="1"/>
    </row>
    <row r="276" spans="1:7" x14ac:dyDescent="0.25">
      <c r="A276" s="1"/>
      <c r="B276" s="46" t="s">
        <v>175</v>
      </c>
      <c r="C276" s="46" t="s">
        <v>304</v>
      </c>
      <c r="D276" s="47">
        <v>1113</v>
      </c>
      <c r="E276" s="47">
        <v>1539</v>
      </c>
      <c r="F276" s="48">
        <v>1209</v>
      </c>
      <c r="G276" s="1"/>
    </row>
    <row r="277" spans="1:7" x14ac:dyDescent="0.25">
      <c r="A277" s="1"/>
      <c r="B277" s="46" t="s">
        <v>175</v>
      </c>
      <c r="C277" s="46" t="s">
        <v>305</v>
      </c>
      <c r="D277" s="47">
        <v>1462</v>
      </c>
      <c r="E277" s="47">
        <v>1993</v>
      </c>
      <c r="F277" s="48">
        <v>1444</v>
      </c>
      <c r="G277" s="1"/>
    </row>
    <row r="278" spans="1:7" x14ac:dyDescent="0.25">
      <c r="A278" s="1"/>
      <c r="B278" s="46" t="s">
        <v>175</v>
      </c>
      <c r="C278" s="46" t="s">
        <v>306</v>
      </c>
      <c r="D278" s="47">
        <v>1094</v>
      </c>
      <c r="E278" s="47">
        <v>1924</v>
      </c>
      <c r="F278" s="48">
        <v>1466</v>
      </c>
      <c r="G278" s="1"/>
    </row>
    <row r="279" spans="1:7" x14ac:dyDescent="0.25">
      <c r="A279" s="1"/>
      <c r="B279" s="46" t="s">
        <v>175</v>
      </c>
      <c r="C279" s="46" t="s">
        <v>307</v>
      </c>
      <c r="D279" s="50">
        <v>924</v>
      </c>
      <c r="E279" s="47">
        <v>1799</v>
      </c>
      <c r="F279" s="48">
        <v>1269</v>
      </c>
      <c r="G279" s="1"/>
    </row>
    <row r="280" spans="1:7" x14ac:dyDescent="0.25">
      <c r="A280" s="1"/>
      <c r="B280" s="46" t="s">
        <v>175</v>
      </c>
      <c r="C280" s="46" t="s">
        <v>308</v>
      </c>
      <c r="D280" s="50">
        <v>0</v>
      </c>
      <c r="E280" s="50">
        <v>0</v>
      </c>
      <c r="F280" s="51">
        <v>0</v>
      </c>
      <c r="G280" s="1"/>
    </row>
    <row r="281" spans="1:7" x14ac:dyDescent="0.25">
      <c r="A281" s="1"/>
      <c r="B281" s="46" t="s">
        <v>175</v>
      </c>
      <c r="C281" s="46" t="s">
        <v>309</v>
      </c>
      <c r="D281" s="50">
        <v>296</v>
      </c>
      <c r="E281" s="50">
        <v>443</v>
      </c>
      <c r="F281" s="51">
        <v>157</v>
      </c>
      <c r="G281" s="1"/>
    </row>
    <row r="282" spans="1:7" x14ac:dyDescent="0.25">
      <c r="A282" s="1"/>
      <c r="B282" s="46" t="s">
        <v>175</v>
      </c>
      <c r="C282" s="46" t="s">
        <v>310</v>
      </c>
      <c r="D282" s="50">
        <v>858</v>
      </c>
      <c r="E282" s="47">
        <v>1562</v>
      </c>
      <c r="F282" s="51">
        <v>832</v>
      </c>
      <c r="G282" s="1"/>
    </row>
    <row r="283" spans="1:7" x14ac:dyDescent="0.25">
      <c r="A283" s="1"/>
      <c r="B283" s="46" t="s">
        <v>175</v>
      </c>
      <c r="C283" s="46" t="s">
        <v>311</v>
      </c>
      <c r="D283" s="50">
        <v>487</v>
      </c>
      <c r="E283" s="50">
        <v>821</v>
      </c>
      <c r="F283" s="51">
        <v>556</v>
      </c>
      <c r="G283" s="1"/>
    </row>
    <row r="284" spans="1:7" x14ac:dyDescent="0.25">
      <c r="A284" s="1"/>
      <c r="B284" s="46" t="s">
        <v>175</v>
      </c>
      <c r="C284" s="46" t="s">
        <v>312</v>
      </c>
      <c r="D284" s="50">
        <v>985</v>
      </c>
      <c r="E284" s="47">
        <v>2100</v>
      </c>
      <c r="F284" s="48">
        <v>1402</v>
      </c>
      <c r="G284" s="1"/>
    </row>
    <row r="285" spans="1:7" x14ac:dyDescent="0.25">
      <c r="A285" s="1"/>
      <c r="B285" s="46" t="s">
        <v>175</v>
      </c>
      <c r="C285" s="46" t="s">
        <v>313</v>
      </c>
      <c r="D285" s="50">
        <v>430</v>
      </c>
      <c r="E285" s="50">
        <v>976</v>
      </c>
      <c r="F285" s="51">
        <v>616</v>
      </c>
      <c r="G285" s="1"/>
    </row>
    <row r="286" spans="1:7" x14ac:dyDescent="0.25">
      <c r="A286" s="1"/>
      <c r="B286" s="46" t="s">
        <v>175</v>
      </c>
      <c r="C286" s="46" t="s">
        <v>314</v>
      </c>
      <c r="D286" s="50">
        <v>11</v>
      </c>
      <c r="E286" s="50">
        <v>4</v>
      </c>
      <c r="F286" s="51">
        <v>351</v>
      </c>
      <c r="G286" s="1"/>
    </row>
    <row r="287" spans="1:7" x14ac:dyDescent="0.25">
      <c r="A287" s="1"/>
      <c r="B287" s="46" t="s">
        <v>175</v>
      </c>
      <c r="C287" s="46" t="s">
        <v>315</v>
      </c>
      <c r="D287" s="50">
        <v>370</v>
      </c>
      <c r="E287" s="50">
        <v>480</v>
      </c>
      <c r="F287" s="51">
        <v>398</v>
      </c>
      <c r="G287" s="1"/>
    </row>
    <row r="288" spans="1:7" x14ac:dyDescent="0.25">
      <c r="A288" s="1"/>
      <c r="B288" s="46" t="s">
        <v>175</v>
      </c>
      <c r="C288" s="46" t="s">
        <v>316</v>
      </c>
      <c r="D288" s="50">
        <v>778</v>
      </c>
      <c r="E288" s="47">
        <v>1343</v>
      </c>
      <c r="F288" s="48">
        <v>1071</v>
      </c>
      <c r="G288" s="1"/>
    </row>
    <row r="289" spans="1:7" x14ac:dyDescent="0.25">
      <c r="A289" s="1"/>
      <c r="B289" s="46" t="s">
        <v>175</v>
      </c>
      <c r="C289" s="46" t="s">
        <v>317</v>
      </c>
      <c r="D289" s="50">
        <v>783</v>
      </c>
      <c r="E289" s="47">
        <v>1429</v>
      </c>
      <c r="F289" s="48">
        <v>1018</v>
      </c>
      <c r="G289" s="1"/>
    </row>
    <row r="290" spans="1:7" x14ac:dyDescent="0.25">
      <c r="A290" s="1"/>
      <c r="B290" s="46" t="s">
        <v>175</v>
      </c>
      <c r="C290" s="46" t="s">
        <v>318</v>
      </c>
      <c r="D290" s="47">
        <v>1376</v>
      </c>
      <c r="E290" s="47">
        <v>2314</v>
      </c>
      <c r="F290" s="48">
        <v>1440</v>
      </c>
      <c r="G290" s="1"/>
    </row>
    <row r="291" spans="1:7" x14ac:dyDescent="0.25">
      <c r="A291" s="1"/>
      <c r="B291" s="46" t="s">
        <v>175</v>
      </c>
      <c r="C291" s="46" t="s">
        <v>319</v>
      </c>
      <c r="D291" s="50">
        <v>717</v>
      </c>
      <c r="E291" s="47">
        <v>1732</v>
      </c>
      <c r="F291" s="48">
        <v>1623</v>
      </c>
      <c r="G291" s="1"/>
    </row>
    <row r="292" spans="1:7" x14ac:dyDescent="0.25">
      <c r="A292" s="1"/>
      <c r="B292" s="46" t="s">
        <v>175</v>
      </c>
      <c r="C292" s="46" t="s">
        <v>320</v>
      </c>
      <c r="D292" s="50">
        <v>301</v>
      </c>
      <c r="E292" s="50">
        <v>720</v>
      </c>
      <c r="F292" s="51">
        <v>629</v>
      </c>
      <c r="G292" s="1"/>
    </row>
    <row r="293" spans="1:7" x14ac:dyDescent="0.25">
      <c r="A293" s="1"/>
      <c r="B293" s="46" t="s">
        <v>175</v>
      </c>
      <c r="C293" s="46" t="s">
        <v>321</v>
      </c>
      <c r="D293" s="50">
        <v>179</v>
      </c>
      <c r="E293" s="50">
        <v>303</v>
      </c>
      <c r="F293" s="51">
        <v>258</v>
      </c>
      <c r="G293" s="1"/>
    </row>
    <row r="294" spans="1:7" x14ac:dyDescent="0.25">
      <c r="A294" s="1"/>
      <c r="B294" s="46" t="s">
        <v>175</v>
      </c>
      <c r="C294" s="46" t="s">
        <v>322</v>
      </c>
      <c r="D294" s="50">
        <v>919</v>
      </c>
      <c r="E294" s="47">
        <v>1445</v>
      </c>
      <c r="F294" s="48">
        <v>1250</v>
      </c>
      <c r="G294" s="1"/>
    </row>
    <row r="295" spans="1:7" x14ac:dyDescent="0.25">
      <c r="A295" s="1"/>
      <c r="B295" s="46" t="s">
        <v>175</v>
      </c>
      <c r="C295" s="46" t="s">
        <v>323</v>
      </c>
      <c r="D295" s="50">
        <v>396</v>
      </c>
      <c r="E295" s="50">
        <v>704</v>
      </c>
      <c r="F295" s="51">
        <v>712</v>
      </c>
      <c r="G295" s="1"/>
    </row>
    <row r="296" spans="1:7" x14ac:dyDescent="0.25">
      <c r="A296" s="1"/>
      <c r="B296" s="46" t="s">
        <v>175</v>
      </c>
      <c r="C296" s="46" t="s">
        <v>324</v>
      </c>
      <c r="D296" s="50">
        <v>387</v>
      </c>
      <c r="E296" s="50">
        <v>735</v>
      </c>
      <c r="F296" s="51">
        <v>677</v>
      </c>
      <c r="G296" s="1"/>
    </row>
    <row r="297" spans="1:7" x14ac:dyDescent="0.25">
      <c r="A297" s="1"/>
      <c r="B297" s="46" t="s">
        <v>175</v>
      </c>
      <c r="C297" s="46" t="s">
        <v>325</v>
      </c>
      <c r="D297" s="50">
        <v>869</v>
      </c>
      <c r="E297" s="47">
        <v>1267</v>
      </c>
      <c r="F297" s="51">
        <v>801</v>
      </c>
      <c r="G297" s="1"/>
    </row>
    <row r="298" spans="1:7" x14ac:dyDescent="0.25">
      <c r="A298" s="1"/>
      <c r="B298" s="46" t="s">
        <v>175</v>
      </c>
      <c r="C298" s="46" t="s">
        <v>326</v>
      </c>
      <c r="D298" s="47">
        <v>1500</v>
      </c>
      <c r="E298" s="47">
        <v>2104</v>
      </c>
      <c r="F298" s="48">
        <v>1570</v>
      </c>
      <c r="G298" s="1"/>
    </row>
    <row r="299" spans="1:7" x14ac:dyDescent="0.25">
      <c r="A299" s="1"/>
      <c r="B299" s="46" t="s">
        <v>175</v>
      </c>
      <c r="C299" s="46" t="s">
        <v>327</v>
      </c>
      <c r="D299" s="47">
        <v>1064</v>
      </c>
      <c r="E299" s="47">
        <v>1509</v>
      </c>
      <c r="F299" s="48">
        <v>1126</v>
      </c>
      <c r="G299" s="1"/>
    </row>
    <row r="300" spans="1:7" x14ac:dyDescent="0.25">
      <c r="A300" s="1"/>
      <c r="B300" s="46" t="s">
        <v>175</v>
      </c>
      <c r="C300" s="46" t="s">
        <v>328</v>
      </c>
      <c r="D300" s="47">
        <v>1272</v>
      </c>
      <c r="E300" s="47">
        <v>2058</v>
      </c>
      <c r="F300" s="48">
        <v>1702</v>
      </c>
      <c r="G300" s="1"/>
    </row>
    <row r="301" spans="1:7" x14ac:dyDescent="0.25">
      <c r="A301" s="1"/>
      <c r="B301" s="46" t="s">
        <v>175</v>
      </c>
      <c r="C301" s="46" t="s">
        <v>329</v>
      </c>
      <c r="D301" s="50">
        <v>916</v>
      </c>
      <c r="E301" s="47">
        <v>1326</v>
      </c>
      <c r="F301" s="51">
        <v>840</v>
      </c>
      <c r="G301" s="1"/>
    </row>
    <row r="302" spans="1:7" x14ac:dyDescent="0.25">
      <c r="A302" s="1"/>
      <c r="B302" s="46" t="s">
        <v>175</v>
      </c>
      <c r="C302" s="46" t="s">
        <v>330</v>
      </c>
      <c r="D302" s="50">
        <v>877</v>
      </c>
      <c r="E302" s="47">
        <v>1498</v>
      </c>
      <c r="F302" s="48">
        <v>1274</v>
      </c>
      <c r="G302" s="1"/>
    </row>
    <row r="303" spans="1:7" x14ac:dyDescent="0.25">
      <c r="A303" s="1"/>
      <c r="B303" s="46" t="s">
        <v>175</v>
      </c>
      <c r="C303" s="46" t="s">
        <v>331</v>
      </c>
      <c r="D303" s="50">
        <v>716</v>
      </c>
      <c r="E303" s="47">
        <v>1119</v>
      </c>
      <c r="F303" s="51">
        <v>837</v>
      </c>
      <c r="G303" s="1"/>
    </row>
    <row r="304" spans="1:7" x14ac:dyDescent="0.25">
      <c r="A304" s="1"/>
      <c r="B304" s="46" t="s">
        <v>175</v>
      </c>
      <c r="C304" s="46" t="s">
        <v>332</v>
      </c>
      <c r="D304" s="50">
        <v>772</v>
      </c>
      <c r="E304" s="47">
        <v>1410</v>
      </c>
      <c r="F304" s="48">
        <v>1199</v>
      </c>
      <c r="G304" s="1"/>
    </row>
    <row r="305" spans="1:7" x14ac:dyDescent="0.25">
      <c r="A305" s="1"/>
      <c r="B305" s="46" t="s">
        <v>175</v>
      </c>
      <c r="C305" s="46" t="s">
        <v>333</v>
      </c>
      <c r="D305" s="47">
        <v>1190</v>
      </c>
      <c r="E305" s="47">
        <v>1969</v>
      </c>
      <c r="F305" s="48">
        <v>1597</v>
      </c>
      <c r="G305" s="1"/>
    </row>
    <row r="306" spans="1:7" x14ac:dyDescent="0.25">
      <c r="A306" s="109"/>
      <c r="B306" s="109"/>
      <c r="C306" s="1"/>
      <c r="D306" s="1"/>
      <c r="E306" s="1"/>
      <c r="F306" s="1"/>
      <c r="G306" s="1"/>
    </row>
  </sheetData>
  <mergeCells count="13">
    <mergeCell ref="D146:F146"/>
    <mergeCell ref="A125:B125"/>
    <mergeCell ref="A128:B128"/>
    <mergeCell ref="A131:B131"/>
    <mergeCell ref="A134:B134"/>
    <mergeCell ref="A136:B136"/>
    <mergeCell ref="A137:B137"/>
    <mergeCell ref="A306:B306"/>
    <mergeCell ref="A139:B139"/>
    <mergeCell ref="A140:B140"/>
    <mergeCell ref="A144:B144"/>
    <mergeCell ref="A145:B145"/>
    <mergeCell ref="A146:B1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7BCB-98F6-4ACD-A09F-5396030064C8}">
  <dimension ref="A1:I22"/>
  <sheetViews>
    <sheetView topLeftCell="A4" workbookViewId="0">
      <selection activeCell="L19" sqref="L19"/>
    </sheetView>
  </sheetViews>
  <sheetFormatPr defaultRowHeight="15" x14ac:dyDescent="0.25"/>
  <cols>
    <col min="1" max="1" width="3.7109375" customWidth="1"/>
    <col min="2" max="3" width="10.7109375" customWidth="1"/>
    <col min="4" max="4" width="13.85546875" customWidth="1"/>
    <col min="5" max="5" width="22.28515625" customWidth="1"/>
    <col min="6" max="6" width="16.28515625" customWidth="1"/>
    <col min="7" max="7" width="23" customWidth="1"/>
    <col min="8" max="8" width="19" customWidth="1"/>
  </cols>
  <sheetData>
    <row r="1" spans="1:9" x14ac:dyDescent="0.25">
      <c r="A1" s="7"/>
      <c r="B1" s="35" t="s">
        <v>334</v>
      </c>
      <c r="C1" s="35" t="s">
        <v>335</v>
      </c>
      <c r="D1" s="35" t="s">
        <v>336</v>
      </c>
      <c r="E1" s="35" t="s">
        <v>337</v>
      </c>
      <c r="F1" s="7"/>
      <c r="G1" s="7"/>
      <c r="H1" s="7"/>
      <c r="I1" s="7"/>
    </row>
    <row r="2" spans="1:9" x14ac:dyDescent="0.25">
      <c r="A2" s="7"/>
      <c r="B2" s="52">
        <v>1</v>
      </c>
      <c r="C2" s="53">
        <v>8000</v>
      </c>
      <c r="D2" s="52" t="s">
        <v>338</v>
      </c>
      <c r="E2" s="52">
        <v>10</v>
      </c>
      <c r="F2" s="7"/>
      <c r="G2" s="7"/>
      <c r="H2" s="7"/>
      <c r="I2" s="7"/>
    </row>
    <row r="3" spans="1:9" x14ac:dyDescent="0.25">
      <c r="A3" s="7"/>
      <c r="B3" s="52">
        <v>2</v>
      </c>
      <c r="C3" s="53">
        <v>11000</v>
      </c>
      <c r="D3" s="52" t="s">
        <v>338</v>
      </c>
      <c r="E3" s="52">
        <v>9</v>
      </c>
      <c r="F3" s="7"/>
      <c r="G3" s="7"/>
      <c r="H3" s="7"/>
      <c r="I3" s="7"/>
    </row>
    <row r="4" spans="1:9" x14ac:dyDescent="0.25">
      <c r="A4" s="7"/>
      <c r="B4" s="52">
        <v>3</v>
      </c>
      <c r="C4" s="53">
        <v>6000</v>
      </c>
      <c r="D4" s="52" t="s">
        <v>339</v>
      </c>
      <c r="E4" s="52">
        <v>5</v>
      </c>
      <c r="F4" s="7"/>
      <c r="G4" s="7"/>
      <c r="H4" s="7"/>
      <c r="I4" s="7"/>
    </row>
    <row r="5" spans="1:9" x14ac:dyDescent="0.25">
      <c r="A5" s="7"/>
      <c r="B5" s="52">
        <v>4</v>
      </c>
      <c r="C5" s="53">
        <v>15000</v>
      </c>
      <c r="D5" s="52" t="s">
        <v>338</v>
      </c>
      <c r="E5" s="52">
        <v>10</v>
      </c>
      <c r="F5" s="7"/>
      <c r="G5" s="7"/>
      <c r="H5" s="7"/>
      <c r="I5" s="7"/>
    </row>
    <row r="6" spans="1:9" x14ac:dyDescent="0.25">
      <c r="A6" s="7"/>
      <c r="B6" s="52">
        <v>5</v>
      </c>
      <c r="C6" s="53">
        <v>10000</v>
      </c>
      <c r="D6" s="52" t="s">
        <v>339</v>
      </c>
      <c r="E6" s="52">
        <v>2</v>
      </c>
      <c r="F6" s="7"/>
      <c r="G6" s="7"/>
      <c r="H6" s="7"/>
      <c r="I6" s="7"/>
    </row>
    <row r="7" spans="1:9" x14ac:dyDescent="0.25">
      <c r="A7" s="7"/>
      <c r="B7" s="52">
        <v>6</v>
      </c>
      <c r="C7" s="53">
        <v>15000</v>
      </c>
      <c r="D7" s="52" t="s">
        <v>338</v>
      </c>
      <c r="E7" s="52">
        <v>5</v>
      </c>
      <c r="F7" s="7"/>
      <c r="G7" s="7"/>
      <c r="H7" s="7"/>
      <c r="I7" s="7"/>
    </row>
    <row r="8" spans="1:9" x14ac:dyDescent="0.25">
      <c r="A8" s="7"/>
      <c r="B8" s="52">
        <v>7</v>
      </c>
      <c r="C8" s="53">
        <v>13000</v>
      </c>
      <c r="D8" s="52" t="s">
        <v>338</v>
      </c>
      <c r="E8" s="52">
        <v>999</v>
      </c>
      <c r="F8" s="7"/>
      <c r="G8" s="7"/>
      <c r="H8" s="7"/>
      <c r="I8" s="7"/>
    </row>
    <row r="9" spans="1:9" x14ac:dyDescent="0.25">
      <c r="A9" s="7"/>
      <c r="B9" s="52">
        <v>8</v>
      </c>
      <c r="C9" s="53">
        <v>8000</v>
      </c>
      <c r="D9" s="52" t="s">
        <v>338</v>
      </c>
      <c r="E9" s="52">
        <v>2</v>
      </c>
      <c r="F9" s="7"/>
      <c r="G9" s="7"/>
      <c r="H9" s="7"/>
      <c r="I9" s="7"/>
    </row>
    <row r="10" spans="1:9" x14ac:dyDescent="0.25">
      <c r="A10" s="7"/>
      <c r="B10" s="52">
        <v>9</v>
      </c>
      <c r="C10" s="53">
        <v>11000</v>
      </c>
      <c r="D10" s="52" t="s">
        <v>339</v>
      </c>
      <c r="E10" s="52">
        <v>5</v>
      </c>
      <c r="F10" s="7"/>
      <c r="G10" s="7"/>
      <c r="H10" s="7"/>
      <c r="I10" s="7"/>
    </row>
    <row r="11" spans="1:9" x14ac:dyDescent="0.25">
      <c r="A11" s="7"/>
      <c r="B11" s="52">
        <v>10</v>
      </c>
      <c r="C11" s="53">
        <v>9000</v>
      </c>
      <c r="D11" s="52" t="s">
        <v>338</v>
      </c>
      <c r="E11" s="52">
        <v>6</v>
      </c>
      <c r="F11" s="7"/>
      <c r="G11" s="7"/>
      <c r="H11" s="7"/>
      <c r="I11" s="7"/>
    </row>
    <row r="12" spans="1:9" x14ac:dyDescent="0.25">
      <c r="A12" s="113"/>
      <c r="B12" s="113"/>
      <c r="C12" s="7"/>
      <c r="D12" s="7"/>
      <c r="E12" s="7"/>
      <c r="F12" s="7"/>
      <c r="G12" s="7"/>
      <c r="H12" s="7"/>
      <c r="I12" s="7"/>
    </row>
    <row r="13" spans="1:9" x14ac:dyDescent="0.25">
      <c r="A13" s="113"/>
      <c r="B13" s="113"/>
      <c r="C13" s="7"/>
      <c r="D13" s="7"/>
      <c r="E13" s="7"/>
      <c r="F13" s="7"/>
      <c r="G13" s="7"/>
      <c r="H13" s="7"/>
      <c r="I13" s="7"/>
    </row>
    <row r="14" spans="1:9" ht="15.75" thickBot="1" x14ac:dyDescent="0.3">
      <c r="A14" s="7"/>
      <c r="B14" s="6" t="s">
        <v>340</v>
      </c>
      <c r="C14" s="7"/>
      <c r="D14" s="7"/>
      <c r="E14" s="7"/>
      <c r="F14" s="7"/>
      <c r="G14" s="7"/>
      <c r="H14" s="7"/>
      <c r="I14" s="7"/>
    </row>
    <row r="15" spans="1:9" ht="15.75" thickBot="1" x14ac:dyDescent="0.3">
      <c r="A15" s="7">
        <v>1</v>
      </c>
      <c r="B15" s="7" t="s">
        <v>341</v>
      </c>
      <c r="C15" s="7"/>
      <c r="D15" s="7"/>
      <c r="E15" s="7"/>
      <c r="F15" s="7"/>
      <c r="G15" s="7"/>
      <c r="H15" s="54">
        <f>SUMIF(D2:D11,"Yes",C2:C11)</f>
        <v>79000</v>
      </c>
      <c r="I15" s="7"/>
    </row>
    <row r="16" spans="1:9" ht="15.75" thickBot="1" x14ac:dyDescent="0.3">
      <c r="A16" s="7">
        <v>2</v>
      </c>
      <c r="B16" s="7" t="s">
        <v>342</v>
      </c>
      <c r="C16" s="7"/>
      <c r="D16" s="7"/>
      <c r="E16" s="7"/>
      <c r="F16" s="7"/>
      <c r="G16" s="7"/>
      <c r="H16" s="54">
        <f>SUMIF(D2:D11,"No",C2:C11)</f>
        <v>27000</v>
      </c>
      <c r="I16" s="7"/>
    </row>
    <row r="17" spans="1:9" ht="15.75" thickBot="1" x14ac:dyDescent="0.3">
      <c r="A17" s="113"/>
      <c r="B17" s="113"/>
      <c r="C17" s="7"/>
      <c r="D17" s="7"/>
      <c r="E17" s="7"/>
      <c r="F17" s="7"/>
      <c r="G17" s="7"/>
      <c r="H17" s="7"/>
      <c r="I17" s="7"/>
    </row>
    <row r="18" spans="1:9" ht="15.75" thickBot="1" x14ac:dyDescent="0.3">
      <c r="A18" s="7">
        <v>3</v>
      </c>
      <c r="B18" s="7" t="s">
        <v>343</v>
      </c>
      <c r="C18" s="7"/>
      <c r="D18" s="7"/>
      <c r="E18" s="7"/>
      <c r="F18" s="7"/>
      <c r="G18" s="7" t="s">
        <v>546</v>
      </c>
      <c r="H18" s="54">
        <f>SUMIF(C2:C11,G18,E2:E11)</f>
        <v>1028</v>
      </c>
      <c r="I18" s="7"/>
    </row>
    <row r="19" spans="1:9" ht="15.75" thickBot="1" x14ac:dyDescent="0.3">
      <c r="A19" s="113"/>
      <c r="B19" s="113"/>
      <c r="C19" s="7"/>
      <c r="D19" s="7"/>
      <c r="E19" s="7"/>
      <c r="F19" s="7"/>
      <c r="G19" s="7"/>
      <c r="H19" s="7"/>
      <c r="I19" s="7"/>
    </row>
    <row r="20" spans="1:9" ht="15.75" thickBot="1" x14ac:dyDescent="0.3">
      <c r="A20" s="7">
        <v>4</v>
      </c>
      <c r="B20" s="7" t="s">
        <v>344</v>
      </c>
      <c r="C20" s="7"/>
      <c r="D20" s="7"/>
      <c r="E20" s="7"/>
      <c r="F20" s="7"/>
      <c r="G20" s="7"/>
      <c r="H20" s="54">
        <f>SUMIF(C2:C11,G18,C2:C11)</f>
        <v>65000</v>
      </c>
      <c r="I20" s="7"/>
    </row>
    <row r="21" spans="1:9" ht="15.75" thickBot="1" x14ac:dyDescent="0.3">
      <c r="A21" s="7">
        <v>5</v>
      </c>
      <c r="B21" s="7" t="s">
        <v>345</v>
      </c>
      <c r="C21" s="7"/>
      <c r="D21" s="7"/>
      <c r="E21" s="7"/>
      <c r="F21" s="7"/>
      <c r="G21" s="7" t="s">
        <v>547</v>
      </c>
      <c r="H21" s="54">
        <f>SUMIF(C2:C11,G21,C2:C11)</f>
        <v>31000</v>
      </c>
      <c r="I21" s="7"/>
    </row>
    <row r="22" spans="1:9" x14ac:dyDescent="0.25">
      <c r="A22" s="113"/>
      <c r="B22" s="113"/>
      <c r="C22" s="7"/>
      <c r="D22" s="7"/>
      <c r="E22" s="7"/>
      <c r="F22" s="7"/>
      <c r="G22" s="7"/>
      <c r="H22" s="7"/>
      <c r="I22" s="7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7223-85C6-47D9-8AE4-4165D8515FD5}">
  <dimension ref="A1:H38"/>
  <sheetViews>
    <sheetView workbookViewId="0">
      <selection activeCell="G5" sqref="G5"/>
    </sheetView>
  </sheetViews>
  <sheetFormatPr defaultRowHeight="15" x14ac:dyDescent="0.25"/>
  <cols>
    <col min="1" max="1" width="31.7109375" customWidth="1"/>
    <col min="2" max="2" width="30.7109375" customWidth="1"/>
    <col min="3" max="3" width="24.85546875" customWidth="1"/>
    <col min="4" max="4" width="23" customWidth="1"/>
    <col min="5" max="5" width="16.7109375" bestFit="1" customWidth="1"/>
    <col min="6" max="6" width="9.28515625" bestFit="1" customWidth="1"/>
    <col min="7" max="7" width="13.42578125" bestFit="1" customWidth="1"/>
  </cols>
  <sheetData>
    <row r="1" spans="1:8" x14ac:dyDescent="0.25">
      <c r="A1" s="7" t="s">
        <v>346</v>
      </c>
      <c r="B1" s="7"/>
      <c r="C1" s="7"/>
      <c r="D1" s="7"/>
      <c r="E1" s="7"/>
      <c r="F1" s="7"/>
      <c r="G1" s="7"/>
      <c r="H1" s="7"/>
    </row>
    <row r="2" spans="1:8" x14ac:dyDescent="0.25">
      <c r="A2" s="7" t="s">
        <v>347</v>
      </c>
      <c r="B2" s="7"/>
      <c r="C2" s="7"/>
      <c r="D2" s="7"/>
      <c r="E2" s="7"/>
      <c r="F2" s="7"/>
      <c r="G2" s="7"/>
      <c r="H2" s="7"/>
    </row>
    <row r="3" spans="1:8" x14ac:dyDescent="0.25">
      <c r="A3" s="7"/>
      <c r="B3" s="7"/>
      <c r="C3" s="7"/>
      <c r="D3" s="7"/>
      <c r="E3" s="7"/>
      <c r="F3" s="7"/>
      <c r="G3" s="7"/>
      <c r="H3" s="7"/>
    </row>
    <row r="4" spans="1:8" x14ac:dyDescent="0.25">
      <c r="A4" s="7" t="s">
        <v>348</v>
      </c>
      <c r="B4" s="7"/>
      <c r="C4" s="7"/>
      <c r="D4" s="45">
        <f>SUMIFS(Population,Continent,"Europe",Currency,"EUR")</f>
        <v>257566863</v>
      </c>
      <c r="E4" s="7"/>
      <c r="F4" s="7"/>
      <c r="G4" s="7"/>
      <c r="H4" s="7"/>
    </row>
    <row r="5" spans="1:8" x14ac:dyDescent="0.25">
      <c r="A5" s="7" t="s">
        <v>349</v>
      </c>
      <c r="B5" s="7"/>
      <c r="C5" s="7"/>
      <c r="D5" s="45">
        <f>SUMIFS(Population,Continent,"Asia",GDP__Billions,G5)</f>
        <v>3212310700</v>
      </c>
      <c r="E5" s="7"/>
      <c r="F5" s="7"/>
      <c r="G5" s="7" t="s">
        <v>548</v>
      </c>
      <c r="H5" s="7"/>
    </row>
    <row r="6" spans="1:8" ht="15.75" thickBot="1" x14ac:dyDescent="0.3">
      <c r="A6" s="7"/>
      <c r="B6" s="7"/>
      <c r="C6" s="7"/>
      <c r="D6" s="7"/>
      <c r="E6" s="7"/>
      <c r="F6" s="7"/>
      <c r="G6" s="7"/>
      <c r="H6" s="7"/>
    </row>
    <row r="7" spans="1:8" x14ac:dyDescent="0.25">
      <c r="A7" s="55" t="s">
        <v>350</v>
      </c>
      <c r="B7" s="56" t="s">
        <v>351</v>
      </c>
      <c r="C7" s="57" t="s">
        <v>352</v>
      </c>
      <c r="D7" s="58" t="s">
        <v>353</v>
      </c>
      <c r="E7" s="58" t="s">
        <v>354</v>
      </c>
      <c r="F7" s="57" t="s">
        <v>355</v>
      </c>
      <c r="G7" s="59" t="s">
        <v>356</v>
      </c>
      <c r="H7" s="7"/>
    </row>
    <row r="8" spans="1:8" x14ac:dyDescent="0.25">
      <c r="A8" s="60" t="s">
        <v>357</v>
      </c>
      <c r="B8" s="61" t="s">
        <v>358</v>
      </c>
      <c r="C8" s="32" t="s">
        <v>359</v>
      </c>
      <c r="D8" s="53">
        <v>1397715000</v>
      </c>
      <c r="E8" s="53">
        <v>9596960</v>
      </c>
      <c r="F8" s="62" t="s">
        <v>360</v>
      </c>
      <c r="G8" s="63">
        <v>14343</v>
      </c>
      <c r="H8" s="7"/>
    </row>
    <row r="9" spans="1:8" x14ac:dyDescent="0.25">
      <c r="A9" s="60" t="s">
        <v>361</v>
      </c>
      <c r="B9" s="61" t="s">
        <v>358</v>
      </c>
      <c r="C9" s="32" t="s">
        <v>362</v>
      </c>
      <c r="D9" s="53">
        <v>1366417754</v>
      </c>
      <c r="E9" s="53">
        <v>3287263</v>
      </c>
      <c r="F9" s="62" t="s">
        <v>363</v>
      </c>
      <c r="G9" s="63">
        <v>2611</v>
      </c>
      <c r="H9" s="7"/>
    </row>
    <row r="10" spans="1:8" x14ac:dyDescent="0.25">
      <c r="A10" s="64" t="s">
        <v>364</v>
      </c>
      <c r="B10" s="61" t="s">
        <v>365</v>
      </c>
      <c r="C10" s="32" t="s">
        <v>366</v>
      </c>
      <c r="D10" s="53">
        <v>328239523</v>
      </c>
      <c r="E10" s="53">
        <v>9833517</v>
      </c>
      <c r="F10" s="62" t="s">
        <v>31</v>
      </c>
      <c r="G10" s="63">
        <v>22675</v>
      </c>
      <c r="H10" s="7"/>
    </row>
    <row r="11" spans="1:8" x14ac:dyDescent="0.25">
      <c r="A11" s="64" t="s">
        <v>367</v>
      </c>
      <c r="B11" s="61" t="s">
        <v>358</v>
      </c>
      <c r="C11" s="32" t="s">
        <v>368</v>
      </c>
      <c r="D11" s="53">
        <v>270203917</v>
      </c>
      <c r="E11" s="53">
        <v>1904569</v>
      </c>
      <c r="F11" s="62" t="s">
        <v>369</v>
      </c>
      <c r="G11" s="63">
        <v>1119</v>
      </c>
      <c r="H11" s="7"/>
    </row>
    <row r="12" spans="1:8" x14ac:dyDescent="0.25">
      <c r="A12" s="60" t="s">
        <v>370</v>
      </c>
      <c r="B12" s="61" t="s">
        <v>358</v>
      </c>
      <c r="C12" s="32" t="s">
        <v>371</v>
      </c>
      <c r="D12" s="53">
        <v>216565318</v>
      </c>
      <c r="E12" s="53">
        <v>796095</v>
      </c>
      <c r="F12" s="62" t="s">
        <v>372</v>
      </c>
      <c r="G12" s="65">
        <v>304</v>
      </c>
      <c r="H12" s="7"/>
    </row>
    <row r="13" spans="1:8" x14ac:dyDescent="0.25">
      <c r="A13" s="64" t="s">
        <v>373</v>
      </c>
      <c r="B13" s="61" t="s">
        <v>374</v>
      </c>
      <c r="C13" s="32" t="s">
        <v>375</v>
      </c>
      <c r="D13" s="53">
        <v>212559417</v>
      </c>
      <c r="E13" s="53">
        <v>8515770</v>
      </c>
      <c r="F13" s="62" t="s">
        <v>376</v>
      </c>
      <c r="G13" s="63">
        <v>1840</v>
      </c>
      <c r="H13" s="7"/>
    </row>
    <row r="14" spans="1:8" x14ac:dyDescent="0.25">
      <c r="A14" s="60" t="s">
        <v>377</v>
      </c>
      <c r="B14" s="61" t="s">
        <v>378</v>
      </c>
      <c r="C14" s="32" t="s">
        <v>366</v>
      </c>
      <c r="D14" s="53">
        <v>200963599</v>
      </c>
      <c r="E14" s="53">
        <v>923768</v>
      </c>
      <c r="F14" s="62" t="s">
        <v>379</v>
      </c>
      <c r="G14" s="65">
        <v>448</v>
      </c>
      <c r="H14" s="7"/>
    </row>
    <row r="15" spans="1:8" x14ac:dyDescent="0.25">
      <c r="A15" s="64" t="s">
        <v>380</v>
      </c>
      <c r="B15" s="61" t="s">
        <v>358</v>
      </c>
      <c r="C15" s="32" t="s">
        <v>381</v>
      </c>
      <c r="D15" s="53">
        <v>163046161</v>
      </c>
      <c r="E15" s="53">
        <v>148460</v>
      </c>
      <c r="F15" s="62" t="s">
        <v>382</v>
      </c>
      <c r="G15" s="65">
        <v>303</v>
      </c>
      <c r="H15" s="7"/>
    </row>
    <row r="16" spans="1:8" x14ac:dyDescent="0.25">
      <c r="A16" s="60" t="s">
        <v>383</v>
      </c>
      <c r="B16" s="61" t="s">
        <v>384</v>
      </c>
      <c r="C16" s="32" t="s">
        <v>385</v>
      </c>
      <c r="D16" s="53">
        <v>144373535</v>
      </c>
      <c r="E16" s="53">
        <v>17098240</v>
      </c>
      <c r="F16" s="62" t="s">
        <v>386</v>
      </c>
      <c r="G16" s="63">
        <v>1700</v>
      </c>
      <c r="H16" s="7"/>
    </row>
    <row r="17" spans="1:8" x14ac:dyDescent="0.25">
      <c r="A17" s="64" t="s">
        <v>387</v>
      </c>
      <c r="B17" s="61" t="s">
        <v>365</v>
      </c>
      <c r="C17" s="32" t="s">
        <v>388</v>
      </c>
      <c r="D17" s="53">
        <v>126014024</v>
      </c>
      <c r="E17" s="53">
        <v>1964375</v>
      </c>
      <c r="F17" s="62" t="s">
        <v>389</v>
      </c>
      <c r="G17" s="63">
        <v>1258</v>
      </c>
      <c r="H17" s="7"/>
    </row>
    <row r="18" spans="1:8" x14ac:dyDescent="0.25">
      <c r="A18" s="60" t="s">
        <v>390</v>
      </c>
      <c r="B18" s="61" t="s">
        <v>358</v>
      </c>
      <c r="C18" s="32" t="s">
        <v>391</v>
      </c>
      <c r="D18" s="53">
        <v>126264931</v>
      </c>
      <c r="E18" s="53">
        <v>377944</v>
      </c>
      <c r="F18" s="62" t="s">
        <v>392</v>
      </c>
      <c r="G18" s="63">
        <v>5082</v>
      </c>
      <c r="H18" s="7"/>
    </row>
    <row r="19" spans="1:8" x14ac:dyDescent="0.25">
      <c r="A19" s="60" t="s">
        <v>393</v>
      </c>
      <c r="B19" s="61" t="s">
        <v>378</v>
      </c>
      <c r="C19" s="32" t="s">
        <v>394</v>
      </c>
      <c r="D19" s="53">
        <v>112078730</v>
      </c>
      <c r="E19" s="53">
        <v>1104300</v>
      </c>
      <c r="F19" s="62" t="s">
        <v>395</v>
      </c>
      <c r="G19" s="65">
        <v>96</v>
      </c>
      <c r="H19" s="7"/>
    </row>
    <row r="20" spans="1:8" x14ac:dyDescent="0.25">
      <c r="A20" s="64" t="s">
        <v>396</v>
      </c>
      <c r="B20" s="61" t="s">
        <v>358</v>
      </c>
      <c r="C20" s="32" t="s">
        <v>397</v>
      </c>
      <c r="D20" s="53">
        <v>108116615</v>
      </c>
      <c r="E20" s="53">
        <v>300000</v>
      </c>
      <c r="F20" s="62" t="s">
        <v>398</v>
      </c>
      <c r="G20" s="65">
        <v>377</v>
      </c>
      <c r="H20" s="7"/>
    </row>
    <row r="21" spans="1:8" x14ac:dyDescent="0.25">
      <c r="A21" s="60" t="s">
        <v>399</v>
      </c>
      <c r="B21" s="61" t="s">
        <v>378</v>
      </c>
      <c r="C21" s="32" t="s">
        <v>400</v>
      </c>
      <c r="D21" s="53">
        <v>100388073</v>
      </c>
      <c r="E21" s="53">
        <v>1001450</v>
      </c>
      <c r="F21" s="62" t="s">
        <v>401</v>
      </c>
      <c r="G21" s="65">
        <v>303</v>
      </c>
      <c r="H21" s="7"/>
    </row>
    <row r="22" spans="1:8" x14ac:dyDescent="0.25">
      <c r="A22" s="60" t="s">
        <v>402</v>
      </c>
      <c r="B22" s="61" t="s">
        <v>358</v>
      </c>
      <c r="C22" s="32" t="s">
        <v>403</v>
      </c>
      <c r="D22" s="53">
        <v>96462106</v>
      </c>
      <c r="E22" s="53">
        <v>331210</v>
      </c>
      <c r="F22" s="62" t="s">
        <v>404</v>
      </c>
      <c r="G22" s="65">
        <v>262</v>
      </c>
      <c r="H22" s="7"/>
    </row>
    <row r="23" spans="1:8" x14ac:dyDescent="0.25">
      <c r="A23" s="64" t="s">
        <v>405</v>
      </c>
      <c r="B23" s="61" t="s">
        <v>378</v>
      </c>
      <c r="C23" s="32" t="s">
        <v>406</v>
      </c>
      <c r="D23" s="53">
        <v>86790567</v>
      </c>
      <c r="E23" s="53">
        <v>2344858</v>
      </c>
      <c r="F23" s="62" t="s">
        <v>407</v>
      </c>
      <c r="G23" s="65">
        <v>47</v>
      </c>
      <c r="H23" s="7"/>
    </row>
    <row r="24" spans="1:8" x14ac:dyDescent="0.25">
      <c r="A24" s="60" t="s">
        <v>408</v>
      </c>
      <c r="B24" s="61" t="s">
        <v>358</v>
      </c>
      <c r="C24" s="32" t="s">
        <v>409</v>
      </c>
      <c r="D24" s="53">
        <v>82913906</v>
      </c>
      <c r="E24" s="53">
        <v>1648195</v>
      </c>
      <c r="F24" s="62" t="s">
        <v>410</v>
      </c>
      <c r="G24" s="65">
        <v>445</v>
      </c>
      <c r="H24" s="7"/>
    </row>
    <row r="25" spans="1:8" x14ac:dyDescent="0.25">
      <c r="A25" s="60" t="s">
        <v>411</v>
      </c>
      <c r="B25" s="61" t="s">
        <v>358</v>
      </c>
      <c r="C25" s="32" t="s">
        <v>412</v>
      </c>
      <c r="D25" s="53">
        <v>83429615</v>
      </c>
      <c r="E25" s="53">
        <v>783562</v>
      </c>
      <c r="F25" s="62" t="s">
        <v>413</v>
      </c>
      <c r="G25" s="65">
        <v>754</v>
      </c>
      <c r="H25" s="7"/>
    </row>
    <row r="26" spans="1:8" x14ac:dyDescent="0.25">
      <c r="A26" s="60" t="s">
        <v>414</v>
      </c>
      <c r="B26" s="61" t="s">
        <v>384</v>
      </c>
      <c r="C26" s="32" t="s">
        <v>415</v>
      </c>
      <c r="D26" s="53">
        <v>83132799</v>
      </c>
      <c r="E26" s="53">
        <v>357022</v>
      </c>
      <c r="F26" s="62" t="s">
        <v>33</v>
      </c>
      <c r="G26" s="63">
        <v>3846</v>
      </c>
      <c r="H26" s="7"/>
    </row>
    <row r="27" spans="1:8" x14ac:dyDescent="0.25">
      <c r="A27" s="60" t="s">
        <v>416</v>
      </c>
      <c r="B27" s="61" t="s">
        <v>384</v>
      </c>
      <c r="C27" s="32" t="s">
        <v>406</v>
      </c>
      <c r="D27" s="53">
        <v>67059887</v>
      </c>
      <c r="E27" s="53">
        <v>643801</v>
      </c>
      <c r="F27" s="62" t="s">
        <v>33</v>
      </c>
      <c r="G27" s="63">
        <v>2716</v>
      </c>
      <c r="H27" s="7"/>
    </row>
    <row r="28" spans="1:8" x14ac:dyDescent="0.25">
      <c r="A28" s="64" t="s">
        <v>417</v>
      </c>
      <c r="B28" s="61" t="s">
        <v>384</v>
      </c>
      <c r="C28" s="32" t="s">
        <v>366</v>
      </c>
      <c r="D28" s="53">
        <v>66834405</v>
      </c>
      <c r="E28" s="53">
        <v>243610</v>
      </c>
      <c r="F28" s="62" t="s">
        <v>32</v>
      </c>
      <c r="G28" s="63">
        <v>2827</v>
      </c>
      <c r="H28" s="7"/>
    </row>
    <row r="29" spans="1:8" x14ac:dyDescent="0.25">
      <c r="A29" s="60" t="s">
        <v>418</v>
      </c>
      <c r="B29" s="61" t="s">
        <v>358</v>
      </c>
      <c r="C29" s="32" t="s">
        <v>419</v>
      </c>
      <c r="D29" s="53">
        <v>69625582</v>
      </c>
      <c r="E29" s="53">
        <v>513120</v>
      </c>
      <c r="F29" s="62" t="s">
        <v>420</v>
      </c>
      <c r="G29" s="65">
        <v>544</v>
      </c>
      <c r="H29" s="7"/>
    </row>
    <row r="30" spans="1:8" x14ac:dyDescent="0.25">
      <c r="A30" s="64" t="s">
        <v>421</v>
      </c>
      <c r="B30" s="61" t="s">
        <v>378</v>
      </c>
      <c r="C30" s="32" t="s">
        <v>422</v>
      </c>
      <c r="D30" s="53">
        <v>58558270</v>
      </c>
      <c r="E30" s="53">
        <v>1219090</v>
      </c>
      <c r="F30" s="62" t="s">
        <v>423</v>
      </c>
      <c r="G30" s="65">
        <v>351</v>
      </c>
      <c r="H30" s="7"/>
    </row>
    <row r="31" spans="1:8" x14ac:dyDescent="0.25">
      <c r="A31" s="60" t="s">
        <v>424</v>
      </c>
      <c r="B31" s="61" t="s">
        <v>378</v>
      </c>
      <c r="C31" s="32" t="s">
        <v>425</v>
      </c>
      <c r="D31" s="53">
        <v>58005463</v>
      </c>
      <c r="E31" s="53">
        <v>947300</v>
      </c>
      <c r="F31" s="62" t="s">
        <v>426</v>
      </c>
      <c r="G31" s="65">
        <v>63</v>
      </c>
      <c r="H31" s="7"/>
    </row>
    <row r="32" spans="1:8" x14ac:dyDescent="0.25">
      <c r="A32" s="60" t="s">
        <v>427</v>
      </c>
      <c r="B32" s="61" t="s">
        <v>384</v>
      </c>
      <c r="C32" s="32" t="s">
        <v>428</v>
      </c>
      <c r="D32" s="53">
        <v>60297396</v>
      </c>
      <c r="E32" s="53">
        <v>301340</v>
      </c>
      <c r="F32" s="62" t="s">
        <v>33</v>
      </c>
      <c r="G32" s="63">
        <v>2001</v>
      </c>
      <c r="H32" s="7"/>
    </row>
    <row r="33" spans="1:8" x14ac:dyDescent="0.25">
      <c r="A33" s="64" t="s">
        <v>429</v>
      </c>
      <c r="B33" s="61" t="s">
        <v>358</v>
      </c>
      <c r="C33" s="32" t="s">
        <v>430</v>
      </c>
      <c r="D33" s="53">
        <v>54045420</v>
      </c>
      <c r="E33" s="53">
        <v>676578</v>
      </c>
      <c r="F33" s="62" t="s">
        <v>431</v>
      </c>
      <c r="G33" s="65">
        <v>76</v>
      </c>
      <c r="H33" s="7"/>
    </row>
    <row r="34" spans="1:8" x14ac:dyDescent="0.25">
      <c r="A34" s="64" t="s">
        <v>432</v>
      </c>
      <c r="B34" s="61" t="s">
        <v>358</v>
      </c>
      <c r="C34" s="32" t="s">
        <v>433</v>
      </c>
      <c r="D34" s="53">
        <v>51709098</v>
      </c>
      <c r="E34" s="53">
        <v>99720</v>
      </c>
      <c r="F34" s="62" t="s">
        <v>434</v>
      </c>
      <c r="G34" s="63">
        <v>2029</v>
      </c>
      <c r="H34" s="7"/>
    </row>
    <row r="35" spans="1:8" x14ac:dyDescent="0.25">
      <c r="A35" s="64" t="s">
        <v>435</v>
      </c>
      <c r="B35" s="61" t="s">
        <v>374</v>
      </c>
      <c r="C35" s="32" t="s">
        <v>388</v>
      </c>
      <c r="D35" s="53">
        <v>50339443</v>
      </c>
      <c r="E35" s="53">
        <v>1138910</v>
      </c>
      <c r="F35" s="62" t="s">
        <v>436</v>
      </c>
      <c r="G35" s="65">
        <v>324</v>
      </c>
      <c r="H35" s="7"/>
    </row>
    <row r="36" spans="1:8" x14ac:dyDescent="0.25">
      <c r="A36" s="60" t="s">
        <v>437</v>
      </c>
      <c r="B36" s="61" t="s">
        <v>378</v>
      </c>
      <c r="C36" s="32" t="s">
        <v>438</v>
      </c>
      <c r="D36" s="53">
        <v>52573973</v>
      </c>
      <c r="E36" s="53">
        <v>580367</v>
      </c>
      <c r="F36" s="62" t="s">
        <v>439</v>
      </c>
      <c r="G36" s="65">
        <v>96</v>
      </c>
      <c r="H36" s="7"/>
    </row>
    <row r="37" spans="1:8" ht="15.75" thickBot="1" x14ac:dyDescent="0.3">
      <c r="A37" s="66" t="s">
        <v>440</v>
      </c>
      <c r="B37" s="67" t="s">
        <v>384</v>
      </c>
      <c r="C37" s="68" t="s">
        <v>388</v>
      </c>
      <c r="D37" s="53">
        <v>47076781</v>
      </c>
      <c r="E37" s="53">
        <v>505370</v>
      </c>
      <c r="F37" s="69" t="s">
        <v>33</v>
      </c>
      <c r="G37" s="70">
        <v>1394</v>
      </c>
      <c r="H37" s="7"/>
    </row>
    <row r="38" spans="1:8" x14ac:dyDescent="0.25">
      <c r="A38" s="7"/>
      <c r="B38" s="7"/>
      <c r="C38" s="7"/>
      <c r="D38" s="7"/>
      <c r="E38" s="7"/>
      <c r="F38" s="7"/>
      <c r="G38" s="7"/>
      <c r="H38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Aggregates 1</vt:lpstr>
      <vt:lpstr>Aggregates 2</vt:lpstr>
      <vt:lpstr>Aggregates 3</vt:lpstr>
      <vt:lpstr>Min Max</vt:lpstr>
      <vt:lpstr>Min Max IF</vt:lpstr>
      <vt:lpstr>IF Test</vt:lpstr>
      <vt:lpstr>SUM Test</vt:lpstr>
      <vt:lpstr>SUMIF Test 1</vt:lpstr>
      <vt:lpstr>SUMIFS Test 2</vt:lpstr>
      <vt:lpstr>Count Test</vt:lpstr>
      <vt:lpstr>COUNT IF Test 1</vt:lpstr>
      <vt:lpstr>COUNT IF Test 2</vt:lpstr>
      <vt:lpstr>COUNTIF Test 3</vt:lpstr>
      <vt:lpstr>_0_19</vt:lpstr>
      <vt:lpstr>_25_49</vt:lpstr>
      <vt:lpstr>_50_75</vt:lpstr>
      <vt:lpstr>A</vt:lpstr>
      <vt:lpstr>Area__Square_KM</vt:lpstr>
      <vt:lpstr>'COUNT IF Test 2'!Area_Sq_KM</vt:lpstr>
      <vt:lpstr>Continent</vt:lpstr>
      <vt:lpstr>'COUNT IF Test 2'!Continent_countif</vt:lpstr>
      <vt:lpstr>Costs</vt:lpstr>
      <vt:lpstr>Country</vt:lpstr>
      <vt:lpstr>'COUNT IF Test 2'!Country_countif</vt:lpstr>
      <vt:lpstr>Currency</vt:lpstr>
      <vt:lpstr>'COUNT IF Test 2'!Currency_countif</vt:lpstr>
      <vt:lpstr>Date</vt:lpstr>
      <vt:lpstr>EUR</vt:lpstr>
      <vt:lpstr>GBP</vt:lpstr>
      <vt:lpstr>GDP__Billions</vt:lpstr>
      <vt:lpstr>'COUNT IF Test 2'!GDP__Billions_countif</vt:lpstr>
      <vt:lpstr>Official_Primary_Language</vt:lpstr>
      <vt:lpstr>'COUNT IF Test 2'!Official_Primary_Language_countif</vt:lpstr>
      <vt:lpstr>Population</vt:lpstr>
      <vt:lpstr>'COUNT IF Test 2'!Population_countif</vt:lpstr>
      <vt:lpstr>Sales_Rep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Ewuraba Arthur-Mensah</cp:lastModifiedBy>
  <dcterms:created xsi:type="dcterms:W3CDTF">2022-09-19T12:38:28Z</dcterms:created>
  <dcterms:modified xsi:type="dcterms:W3CDTF">2025-05-18T21:11:27Z</dcterms:modified>
</cp:coreProperties>
</file>