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2"/>
  <workbookPr/>
  <mc:AlternateContent xmlns:mc="http://schemas.openxmlformats.org/markup-compatibility/2006">
    <mc:Choice Requires="x15">
      <x15ac:absPath xmlns:x15ac="http://schemas.microsoft.com/office/spreadsheetml/2010/11/ac" url="https://alzaperupacking-my.sharepoint.com/personal/aromero_alzaperupacking_com/Documents/I&amp;N APP/Kissflow/Recepcion/"/>
    </mc:Choice>
  </mc:AlternateContent>
  <xr:revisionPtr revIDLastSave="0" documentId="8_{BD38B9FA-2019-4281-BFDC-131E3719189F}" xr6:coauthVersionLast="47" xr6:coauthVersionMax="47" xr10:uidLastSave="{00000000-0000-0000-0000-000000000000}"/>
  <bookViews>
    <workbookView xWindow="-108" yWindow="-108" windowWidth="23256" windowHeight="13896" xr2:uid="{1CB3C674-4B75-42C8-8655-7C5666A3DBC9}"/>
  </bookViews>
  <sheets>
    <sheet name="BD " sheetId="1" r:id="rId1"/>
    <sheet name="Hoja1" sheetId="2" r:id="rId2"/>
  </sheets>
  <calcPr calcId="191028"/>
  <pivotCaches>
    <pivotCache cacheId="10591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S3" i="1" l="1"/>
  <c r="AS4" i="1"/>
  <c r="AS5" i="1"/>
  <c r="AS6" i="1"/>
  <c r="AS7" i="1"/>
  <c r="AS8" i="1"/>
  <c r="AS9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6" i="1"/>
  <c r="AS27" i="1"/>
  <c r="AS28" i="1"/>
  <c r="AS29" i="1"/>
  <c r="AS30" i="1"/>
  <c r="AS31" i="1"/>
  <c r="AS32" i="1"/>
  <c r="AS33" i="1"/>
  <c r="AS34" i="1"/>
  <c r="AS35" i="1"/>
  <c r="AS36" i="1"/>
  <c r="AS37" i="1"/>
  <c r="AS38" i="1"/>
  <c r="AS39" i="1"/>
  <c r="AS40" i="1"/>
  <c r="AS41" i="1"/>
  <c r="AS42" i="1"/>
  <c r="AS43" i="1"/>
  <c r="AS44" i="1"/>
  <c r="AS45" i="1"/>
  <c r="AS2" i="1"/>
  <c r="AJ45" i="1"/>
  <c r="AM45" i="1"/>
  <c r="AP45" i="1" s="1"/>
  <c r="AN45" i="1"/>
  <c r="AQ45" i="1"/>
  <c r="AE45" i="1"/>
  <c r="AK45" i="1" s="1"/>
  <c r="AL45" i="1" s="1"/>
  <c r="AO45" i="1" s="1"/>
  <c r="AF45" i="1"/>
  <c r="AJ44" i="1"/>
  <c r="AM44" i="1"/>
  <c r="AP44" i="1" s="1"/>
  <c r="AN44" i="1"/>
  <c r="AQ44" i="1"/>
  <c r="AE44" i="1"/>
  <c r="AK44" i="1" s="1"/>
  <c r="AL44" i="1" s="1"/>
  <c r="AO44" i="1" s="1"/>
  <c r="AF44" i="1"/>
  <c r="AJ43" i="1"/>
  <c r="AM43" i="1"/>
  <c r="AP43" i="1" s="1"/>
  <c r="AN43" i="1"/>
  <c r="AQ43" i="1"/>
  <c r="AE43" i="1"/>
  <c r="AK43" i="1" s="1"/>
  <c r="AL43" i="1" s="1"/>
  <c r="AO43" i="1" s="1"/>
  <c r="AF43" i="1"/>
  <c r="AJ42" i="1"/>
  <c r="AM42" i="1"/>
  <c r="AP42" i="1" s="1"/>
  <c r="AN42" i="1"/>
  <c r="AQ42" i="1"/>
  <c r="AE42" i="1"/>
  <c r="AK42" i="1" s="1"/>
  <c r="AL42" i="1" s="1"/>
  <c r="AO42" i="1" s="1"/>
  <c r="AF42" i="1"/>
  <c r="AJ41" i="1"/>
  <c r="AM41" i="1"/>
  <c r="AP41" i="1" s="1"/>
  <c r="AN41" i="1"/>
  <c r="AQ41" i="1"/>
  <c r="AE41" i="1"/>
  <c r="AK41" i="1" s="1"/>
  <c r="AL41" i="1" s="1"/>
  <c r="AO41" i="1" s="1"/>
  <c r="AF41" i="1"/>
  <c r="AJ40" i="1"/>
  <c r="AM40" i="1"/>
  <c r="AP40" i="1" s="1"/>
  <c r="AN40" i="1"/>
  <c r="AQ40" i="1"/>
  <c r="AE40" i="1"/>
  <c r="AK40" i="1" s="1"/>
  <c r="AL40" i="1" s="1"/>
  <c r="AO40" i="1" s="1"/>
  <c r="AF40" i="1"/>
  <c r="AJ39" i="1"/>
  <c r="AM39" i="1"/>
  <c r="AP39" i="1" s="1"/>
  <c r="AN39" i="1"/>
  <c r="AQ39" i="1"/>
  <c r="AE39" i="1"/>
  <c r="AK39" i="1" s="1"/>
  <c r="AL39" i="1" s="1"/>
  <c r="AO39" i="1" s="1"/>
  <c r="AF39" i="1"/>
  <c r="AJ38" i="1"/>
  <c r="AM38" i="1"/>
  <c r="AP38" i="1" s="1"/>
  <c r="AN38" i="1"/>
  <c r="AQ38" i="1"/>
  <c r="AE38" i="1"/>
  <c r="AK38" i="1" s="1"/>
  <c r="AL38" i="1" s="1"/>
  <c r="AO38" i="1" s="1"/>
  <c r="AF38" i="1"/>
  <c r="AJ37" i="1"/>
  <c r="AM37" i="1"/>
  <c r="AP37" i="1" s="1"/>
  <c r="AN37" i="1"/>
  <c r="AQ37" i="1"/>
  <c r="AE37" i="1"/>
  <c r="AK37" i="1" s="1"/>
  <c r="AL37" i="1" s="1"/>
  <c r="AO37" i="1" s="1"/>
  <c r="AF37" i="1"/>
  <c r="AJ36" i="1"/>
  <c r="AM36" i="1"/>
  <c r="AP36" i="1" s="1"/>
  <c r="AN36" i="1"/>
  <c r="AQ36" i="1"/>
  <c r="AE36" i="1"/>
  <c r="AK36" i="1" s="1"/>
  <c r="AL36" i="1" s="1"/>
  <c r="AO36" i="1" s="1"/>
  <c r="AF36" i="1"/>
  <c r="AJ35" i="1"/>
  <c r="AM35" i="1"/>
  <c r="AP35" i="1" s="1"/>
  <c r="AN35" i="1"/>
  <c r="AQ35" i="1"/>
  <c r="AE35" i="1"/>
  <c r="AK35" i="1" s="1"/>
  <c r="AL35" i="1" s="1"/>
  <c r="AO35" i="1" s="1"/>
  <c r="AF35" i="1"/>
  <c r="AJ34" i="1"/>
  <c r="AM34" i="1"/>
  <c r="AP34" i="1" s="1"/>
  <c r="AN34" i="1"/>
  <c r="AQ34" i="1"/>
  <c r="AE34" i="1"/>
  <c r="AK34" i="1" s="1"/>
  <c r="AL34" i="1" s="1"/>
  <c r="AO34" i="1" s="1"/>
  <c r="AF34" i="1"/>
  <c r="AJ33" i="1"/>
  <c r="AM33" i="1"/>
  <c r="AP33" i="1" s="1"/>
  <c r="AN33" i="1"/>
  <c r="AQ33" i="1"/>
  <c r="AE33" i="1"/>
  <c r="AK33" i="1" s="1"/>
  <c r="AL33" i="1" s="1"/>
  <c r="AO33" i="1" s="1"/>
  <c r="AF33" i="1"/>
  <c r="AJ32" i="1"/>
  <c r="AM32" i="1"/>
  <c r="AP32" i="1" s="1"/>
  <c r="AN32" i="1"/>
  <c r="AQ32" i="1"/>
  <c r="AE32" i="1"/>
  <c r="AK32" i="1" s="1"/>
  <c r="AL32" i="1" s="1"/>
  <c r="AO32" i="1" s="1"/>
  <c r="AF32" i="1"/>
  <c r="AJ31" i="1"/>
  <c r="AM31" i="1"/>
  <c r="AP31" i="1" s="1"/>
  <c r="AN31" i="1"/>
  <c r="AQ31" i="1"/>
  <c r="AE31" i="1"/>
  <c r="AK31" i="1" s="1"/>
  <c r="AL31" i="1" s="1"/>
  <c r="AO31" i="1" s="1"/>
  <c r="AF31" i="1"/>
  <c r="AJ30" i="1"/>
  <c r="AM30" i="1"/>
  <c r="AP30" i="1" s="1"/>
  <c r="AN30" i="1"/>
  <c r="AQ30" i="1"/>
  <c r="AE30" i="1"/>
  <c r="AK30" i="1" s="1"/>
  <c r="AL30" i="1" s="1"/>
  <c r="AO30" i="1" s="1"/>
  <c r="AF30" i="1"/>
  <c r="AJ29" i="1"/>
  <c r="AM29" i="1"/>
  <c r="AP29" i="1" s="1"/>
  <c r="AN29" i="1"/>
  <c r="AQ29" i="1"/>
  <c r="AE29" i="1"/>
  <c r="AK29" i="1" s="1"/>
  <c r="AL29" i="1" s="1"/>
  <c r="AO29" i="1" s="1"/>
  <c r="AF29" i="1"/>
  <c r="AJ28" i="1"/>
  <c r="AM28" i="1"/>
  <c r="AP28" i="1" s="1"/>
  <c r="AN28" i="1"/>
  <c r="AQ28" i="1"/>
  <c r="AE28" i="1"/>
  <c r="AK28" i="1" s="1"/>
  <c r="AL28" i="1" s="1"/>
  <c r="AO28" i="1" s="1"/>
  <c r="AF28" i="1"/>
  <c r="AE27" i="1"/>
  <c r="AF27" i="1"/>
  <c r="AJ27" i="1"/>
  <c r="AK27" i="1"/>
  <c r="AL27" i="1" s="1"/>
  <c r="AO27" i="1" s="1"/>
  <c r="AM27" i="1"/>
  <c r="AP27" i="1" s="1"/>
  <c r="AN27" i="1"/>
  <c r="AQ27" i="1"/>
  <c r="AE26" i="1"/>
  <c r="AK26" i="1" s="1"/>
  <c r="AL26" i="1" s="1"/>
  <c r="AO26" i="1" s="1"/>
  <c r="AF26" i="1"/>
  <c r="AJ26" i="1"/>
  <c r="AM26" i="1"/>
  <c r="AP26" i="1" s="1"/>
  <c r="AN26" i="1"/>
  <c r="AQ26" i="1"/>
  <c r="AE25" i="1"/>
  <c r="AK25" i="1" s="1"/>
  <c r="AL25" i="1" s="1"/>
  <c r="AO25" i="1" s="1"/>
  <c r="AF25" i="1"/>
  <c r="AJ25" i="1"/>
  <c r="AM25" i="1"/>
  <c r="AP25" i="1" s="1"/>
  <c r="AN25" i="1"/>
  <c r="AQ25" i="1"/>
  <c r="AE24" i="1"/>
  <c r="AK24" i="1" s="1"/>
  <c r="AL24" i="1" s="1"/>
  <c r="AO24" i="1" s="1"/>
  <c r="AF24" i="1"/>
  <c r="AJ24" i="1"/>
  <c r="AM24" i="1"/>
  <c r="AP24" i="1" s="1"/>
  <c r="AN24" i="1"/>
  <c r="AQ24" i="1"/>
  <c r="AE23" i="1"/>
  <c r="AK23" i="1" s="1"/>
  <c r="AL23" i="1" s="1"/>
  <c r="AO23" i="1" s="1"/>
  <c r="AF23" i="1"/>
  <c r="AJ23" i="1"/>
  <c r="AM23" i="1"/>
  <c r="AP23" i="1" s="1"/>
  <c r="AN23" i="1"/>
  <c r="AQ23" i="1"/>
  <c r="AE22" i="1"/>
  <c r="AK22" i="1" s="1"/>
  <c r="AL22" i="1" s="1"/>
  <c r="AO22" i="1" s="1"/>
  <c r="AF22" i="1"/>
  <c r="AJ22" i="1"/>
  <c r="AM22" i="1"/>
  <c r="AP22" i="1" s="1"/>
  <c r="AN22" i="1"/>
  <c r="AQ22" i="1"/>
  <c r="AE21" i="1"/>
  <c r="AK21" i="1" s="1"/>
  <c r="AL21" i="1" s="1"/>
  <c r="AO21" i="1" s="1"/>
  <c r="AF21" i="1"/>
  <c r="AJ21" i="1"/>
  <c r="AM21" i="1"/>
  <c r="AP21" i="1" s="1"/>
  <c r="AN21" i="1"/>
  <c r="AQ21" i="1"/>
  <c r="AE20" i="1"/>
  <c r="AK20" i="1" s="1"/>
  <c r="AL20" i="1" s="1"/>
  <c r="AO20" i="1" s="1"/>
  <c r="AF20" i="1"/>
  <c r="AJ20" i="1"/>
  <c r="AM20" i="1"/>
  <c r="AP20" i="1" s="1"/>
  <c r="AN20" i="1"/>
  <c r="AQ20" i="1"/>
  <c r="AE19" i="1"/>
  <c r="AK19" i="1" s="1"/>
  <c r="AL19" i="1" s="1"/>
  <c r="AO19" i="1" s="1"/>
  <c r="AF19" i="1"/>
  <c r="AJ19" i="1"/>
  <c r="AM19" i="1"/>
  <c r="AP19" i="1" s="1"/>
  <c r="AN19" i="1"/>
  <c r="AQ19" i="1"/>
  <c r="AE18" i="1"/>
  <c r="AK18" i="1" s="1"/>
  <c r="AL18" i="1" s="1"/>
  <c r="AO18" i="1" s="1"/>
  <c r="AF18" i="1"/>
  <c r="AJ18" i="1"/>
  <c r="AM18" i="1"/>
  <c r="AP18" i="1" s="1"/>
  <c r="AN18" i="1"/>
  <c r="AQ18" i="1"/>
  <c r="AE17" i="1"/>
  <c r="AK17" i="1" s="1"/>
  <c r="AL17" i="1" s="1"/>
  <c r="AO17" i="1" s="1"/>
  <c r="AF17" i="1"/>
  <c r="AJ17" i="1"/>
  <c r="AM17" i="1"/>
  <c r="AP17" i="1" s="1"/>
  <c r="AN17" i="1"/>
  <c r="AQ17" i="1"/>
  <c r="AE16" i="1"/>
  <c r="AK16" i="1" s="1"/>
  <c r="AL16" i="1" s="1"/>
  <c r="AO16" i="1" s="1"/>
  <c r="AF16" i="1"/>
  <c r="AJ16" i="1"/>
  <c r="AM16" i="1"/>
  <c r="AP16" i="1" s="1"/>
  <c r="AN16" i="1"/>
  <c r="AQ16" i="1"/>
  <c r="AE15" i="1"/>
  <c r="AK15" i="1" s="1"/>
  <c r="AL15" i="1" s="1"/>
  <c r="AO15" i="1" s="1"/>
  <c r="AF15" i="1"/>
  <c r="AJ15" i="1"/>
  <c r="AM15" i="1"/>
  <c r="AP15" i="1" s="1"/>
  <c r="AN15" i="1"/>
  <c r="AQ15" i="1"/>
  <c r="AE14" i="1"/>
  <c r="AK14" i="1" s="1"/>
  <c r="AL14" i="1" s="1"/>
  <c r="AO14" i="1" s="1"/>
  <c r="AF14" i="1"/>
  <c r="AJ14" i="1"/>
  <c r="AM14" i="1"/>
  <c r="AP14" i="1" s="1"/>
  <c r="AN14" i="1"/>
  <c r="AQ14" i="1"/>
  <c r="AE13" i="1"/>
  <c r="AK13" i="1" s="1"/>
  <c r="AL13" i="1" s="1"/>
  <c r="AO13" i="1" s="1"/>
  <c r="AF13" i="1"/>
  <c r="AJ13" i="1"/>
  <c r="AM13" i="1"/>
  <c r="AP13" i="1" s="1"/>
  <c r="AN13" i="1"/>
  <c r="AQ13" i="1"/>
  <c r="AN2" i="1"/>
  <c r="AN3" i="1"/>
  <c r="AN4" i="1"/>
  <c r="AN5" i="1"/>
  <c r="AN6" i="1"/>
  <c r="AN7" i="1"/>
  <c r="AN8" i="1"/>
  <c r="AN9" i="1"/>
  <c r="AN10" i="1"/>
  <c r="AN11" i="1"/>
  <c r="AN12" i="1"/>
  <c r="AM2" i="1"/>
  <c r="AP2" i="1" s="1"/>
  <c r="AM3" i="1"/>
  <c r="AP3" i="1" s="1"/>
  <c r="AM4" i="1"/>
  <c r="AP4" i="1" s="1"/>
  <c r="AM5" i="1"/>
  <c r="AP5" i="1" s="1"/>
  <c r="AM6" i="1"/>
  <c r="AP6" i="1" s="1"/>
  <c r="AM7" i="1"/>
  <c r="AP7" i="1" s="1"/>
  <c r="AM8" i="1"/>
  <c r="AP8" i="1" s="1"/>
  <c r="AM9" i="1"/>
  <c r="AP9" i="1" s="1"/>
  <c r="AM10" i="1"/>
  <c r="AP10" i="1" s="1"/>
  <c r="AM11" i="1"/>
  <c r="AP11" i="1" s="1"/>
  <c r="AM12" i="1"/>
  <c r="AP12" i="1" s="1"/>
  <c r="AJ3" i="1"/>
  <c r="AQ3" i="1"/>
  <c r="AE3" i="1"/>
  <c r="AK3" i="1" s="1"/>
  <c r="AL3" i="1" s="1"/>
  <c r="AO3" i="1" s="1"/>
  <c r="AF3" i="1"/>
  <c r="AJ8" i="1"/>
  <c r="AQ8" i="1"/>
  <c r="AE8" i="1"/>
  <c r="AK8" i="1" s="1"/>
  <c r="AL8" i="1" s="1"/>
  <c r="AO8" i="1" s="1"/>
  <c r="AF8" i="1"/>
  <c r="AJ4" i="1"/>
  <c r="AQ4" i="1"/>
  <c r="AE4" i="1"/>
  <c r="AK4" i="1" s="1"/>
  <c r="AL4" i="1" s="1"/>
  <c r="AO4" i="1" s="1"/>
  <c r="AF4" i="1"/>
  <c r="AJ9" i="1"/>
  <c r="AQ9" i="1"/>
  <c r="AE9" i="1"/>
  <c r="AK9" i="1" s="1"/>
  <c r="AL9" i="1" s="1"/>
  <c r="AO9" i="1" s="1"/>
  <c r="AF9" i="1"/>
  <c r="AJ6" i="1"/>
  <c r="AQ6" i="1"/>
  <c r="AE6" i="1"/>
  <c r="AK6" i="1" s="1"/>
  <c r="AL6" i="1" s="1"/>
  <c r="AO6" i="1" s="1"/>
  <c r="AF6" i="1"/>
  <c r="AJ11" i="1"/>
  <c r="AQ11" i="1"/>
  <c r="AE11" i="1"/>
  <c r="AK11" i="1" s="1"/>
  <c r="AL11" i="1" s="1"/>
  <c r="AO11" i="1" s="1"/>
  <c r="AF11" i="1"/>
  <c r="AJ5" i="1"/>
  <c r="AQ5" i="1"/>
  <c r="AE5" i="1"/>
  <c r="AK5" i="1" s="1"/>
  <c r="AL5" i="1" s="1"/>
  <c r="AO5" i="1" s="1"/>
  <c r="AF5" i="1"/>
  <c r="AJ10" i="1"/>
  <c r="AQ10" i="1"/>
  <c r="AE10" i="1"/>
  <c r="AK10" i="1" s="1"/>
  <c r="AL10" i="1" s="1"/>
  <c r="AO10" i="1" s="1"/>
  <c r="AF10" i="1"/>
  <c r="AJ2" i="1"/>
  <c r="AQ2" i="1"/>
  <c r="AE2" i="1"/>
  <c r="AK2" i="1" s="1"/>
  <c r="AL2" i="1" s="1"/>
  <c r="AO2" i="1" s="1"/>
  <c r="AF2" i="1"/>
  <c r="AJ12" i="1"/>
  <c r="AQ12" i="1"/>
  <c r="AE12" i="1"/>
  <c r="AK12" i="1" s="1"/>
  <c r="AL12" i="1" s="1"/>
  <c r="AO12" i="1" s="1"/>
  <c r="AF12" i="1"/>
  <c r="AJ7" i="1"/>
  <c r="AQ7" i="1"/>
  <c r="AE7" i="1"/>
  <c r="AK7" i="1" s="1"/>
  <c r="AL7" i="1" s="1"/>
  <c r="AO7" i="1" s="1"/>
  <c r="AF7" i="1"/>
</calcChain>
</file>

<file path=xl/sharedStrings.xml><?xml version="1.0" encoding="utf-8"?>
<sst xmlns="http://schemas.openxmlformats.org/spreadsheetml/2006/main" count="760" uniqueCount="170">
  <si>
    <t>KEY</t>
  </si>
  <si>
    <t>Fecha Salida Campo</t>
  </si>
  <si>
    <t>Hora salida Campo</t>
  </si>
  <si>
    <t>Fecha y hora recepcion</t>
  </si>
  <si>
    <t>Hora recepcion</t>
  </si>
  <si>
    <t>GUIA</t>
  </si>
  <si>
    <t>N° VIAJE</t>
  </si>
  <si>
    <t>PLACA</t>
  </si>
  <si>
    <t>PESO NETO CAMPO</t>
  </si>
  <si>
    <t>N° PALLET</t>
  </si>
  <si>
    <t>EMPRESA</t>
  </si>
  <si>
    <t>FUNDO</t>
  </si>
  <si>
    <t>KILOS BRUTOS</t>
  </si>
  <si>
    <t>VARIEDAD</t>
  </si>
  <si>
    <t>KILOS NETOS</t>
  </si>
  <si>
    <t>TIPO PRODUCTO</t>
  </si>
  <si>
    <t>KILOS BRUTO</t>
  </si>
  <si>
    <t>KILOS NETO</t>
  </si>
  <si>
    <t>MODULO</t>
  </si>
  <si>
    <t>TURNO</t>
  </si>
  <si>
    <t>PESO PALLET</t>
  </si>
  <si>
    <t>N° JABAS</t>
  </si>
  <si>
    <t>N° JARRAS</t>
  </si>
  <si>
    <t>DESTINO</t>
  </si>
  <si>
    <t>N° JARRAS VACIAS</t>
  </si>
  <si>
    <t>N° JABAS VACIAS</t>
  </si>
  <si>
    <t>N° TARJETA PALLET</t>
  </si>
  <si>
    <t>CODIGO QR</t>
  </si>
  <si>
    <t>TRAZABILIDAD</t>
  </si>
  <si>
    <t>USUARIO</t>
  </si>
  <si>
    <t>FECHA DE CREACION</t>
  </si>
  <si>
    <t>PESO PROMEDIO JARRA</t>
  </si>
  <si>
    <t>JABA</t>
  </si>
  <si>
    <t>Columna1</t>
  </si>
  <si>
    <t>TEMPERATURA</t>
  </si>
  <si>
    <t>PESO PROMEDIO JABA</t>
  </si>
  <si>
    <t>FECHARECEPCION</t>
  </si>
  <si>
    <t>Fecha recepcion</t>
  </si>
  <si>
    <t>PESO CAMPO</t>
  </si>
  <si>
    <t>PESO BRUTO</t>
  </si>
  <si>
    <t>SEMANA</t>
  </si>
  <si>
    <t>DIF</t>
  </si>
  <si>
    <t>TRASLADO</t>
  </si>
  <si>
    <t>Guia consolidada</t>
  </si>
  <si>
    <t>CODIGO</t>
  </si>
  <si>
    <t>ABGSA20250601184935MODULO 1TURNO 1</t>
  </si>
  <si>
    <t>17/06/2025</t>
  </si>
  <si>
    <t>EG07-00004318</t>
  </si>
  <si>
    <t>TAB937</t>
  </si>
  <si>
    <t>PALLET - 000015</t>
  </si>
  <si>
    <t>AGRICOLA BLUE GOLD S.A.C</t>
  </si>
  <si>
    <t>SAN ANDRES</t>
  </si>
  <si>
    <t>SEKOYA POP</t>
  </si>
  <si>
    <t>CONVENCIONAL</t>
  </si>
  <si>
    <t>MODULO 1</t>
  </si>
  <si>
    <t>TURNO 1</t>
  </si>
  <si>
    <t>EXPORTABLE</t>
  </si>
  <si>
    <t>011656</t>
  </si>
  <si>
    <t>ABGSA20250601184935</t>
  </si>
  <si>
    <t>GRANDE</t>
  </si>
  <si>
    <t>ABGSA20250601184938MODULO 1TURNO 1</t>
  </si>
  <si>
    <t>011657</t>
  </si>
  <si>
    <t>ABGSA20250601184938</t>
  </si>
  <si>
    <t>ABGSA20250601184943MODULO 1TURNO 1</t>
  </si>
  <si>
    <t>011658</t>
  </si>
  <si>
    <t>ABGSA20250601184943</t>
  </si>
  <si>
    <t>ABGSA20250601184946MODULO 1TURNO 2</t>
  </si>
  <si>
    <t>TURNO 2</t>
  </si>
  <si>
    <t>011654</t>
  </si>
  <si>
    <t>ABGSA20250601184946</t>
  </si>
  <si>
    <t>ABGSA20250601184941MODULO 1TURNO 2</t>
  </si>
  <si>
    <t>011655</t>
  </si>
  <si>
    <t>ABGSA20250601184941</t>
  </si>
  <si>
    <t>ABGSA20250601184935MODULO 1TURNO 2</t>
  </si>
  <si>
    <t>ABGSA20250601184938MODULO 1TURNO 2</t>
  </si>
  <si>
    <t>ABGSA20250601184943MODULO 1TURNO 2</t>
  </si>
  <si>
    <t>ABGSA20250601184946MODULO 1TURNO 3</t>
  </si>
  <si>
    <t>TURNO 3</t>
  </si>
  <si>
    <t>ABGSA20250601184941MODULO 1TURNO 3</t>
  </si>
  <si>
    <t>ABGSA20250601184935MODULO 1TURNO 3</t>
  </si>
  <si>
    <t>ABGSA20250601184354MODULO 1TURNO 8</t>
  </si>
  <si>
    <t>EG07-00004323</t>
  </si>
  <si>
    <t>PALLET - 000016</t>
  </si>
  <si>
    <t>TURNO 8</t>
  </si>
  <si>
    <t>011664</t>
  </si>
  <si>
    <t>ABGSA20250601184354</t>
  </si>
  <si>
    <t>ABGSA20250601184230MODULO 1TURNO 8</t>
  </si>
  <si>
    <t>011663</t>
  </si>
  <si>
    <t>ABGSA20250601184230</t>
  </si>
  <si>
    <t>ABGSA20250601184240MODULO 1TURNO 8</t>
  </si>
  <si>
    <t>011661</t>
  </si>
  <si>
    <t>ABGSA20250601184240</t>
  </si>
  <si>
    <t>ABGSA20250601184240MODULO 1TURNO 10</t>
  </si>
  <si>
    <t>TURNO 10</t>
  </si>
  <si>
    <t>ABGSA20250601184240MODULO 1TURNO 9</t>
  </si>
  <si>
    <t>TURNO 9</t>
  </si>
  <si>
    <t>ABGSA20250601184253MODULO 1TURNO 8</t>
  </si>
  <si>
    <t>011662</t>
  </si>
  <si>
    <t>ABGSA20250601184253</t>
  </si>
  <si>
    <t>ABGSA20250601184253MODULO 1TURNO 9</t>
  </si>
  <si>
    <t>ABGSA20250601184228MODULO 1TURNO 8</t>
  </si>
  <si>
    <t>011660</t>
  </si>
  <si>
    <t>ABGSA20250601184228</t>
  </si>
  <si>
    <t>ABGSA20250601184228MODULO 1TURNO 10</t>
  </si>
  <si>
    <t>ABGSA20250601184228MODULO 1TURNO 9</t>
  </si>
  <si>
    <t>ABGSA20250601185041MODULO 1TURNO 10</t>
  </si>
  <si>
    <t>011659</t>
  </si>
  <si>
    <t>ABGSA20250601185041</t>
  </si>
  <si>
    <t>ABGSA20250601185041MODULO 1TURNO 8</t>
  </si>
  <si>
    <t>ABGSA20250601185041MODULO 1TURNO 9</t>
  </si>
  <si>
    <t>ABGVH20250605080330MODULO 2TURNO 15</t>
  </si>
  <si>
    <t>EG07-00004324</t>
  </si>
  <si>
    <t>PALLET - 000017</t>
  </si>
  <si>
    <t xml:space="preserve">VISTA HERMOSA </t>
  </si>
  <si>
    <t xml:space="preserve">SEKOYA POP </t>
  </si>
  <si>
    <t>MODULO 2</t>
  </si>
  <si>
    <t>TURNO 15</t>
  </si>
  <si>
    <t>011240</t>
  </si>
  <si>
    <t>ABGVH20250605080330</t>
  </si>
  <si>
    <t>ABGVH20250605080332MODULO 2TURNO 16</t>
  </si>
  <si>
    <t>TURNO 16</t>
  </si>
  <si>
    <t>011239</t>
  </si>
  <si>
    <t>ABGVH20250605080332</t>
  </si>
  <si>
    <t>63082903MODULO 1TURNO 1</t>
  </si>
  <si>
    <t>18/06/2025</t>
  </si>
  <si>
    <t>EG07-00004215</t>
  </si>
  <si>
    <t>PALLET - 000018</t>
  </si>
  <si>
    <t>CERRO VERDE</t>
  </si>
  <si>
    <t>123</t>
  </si>
  <si>
    <t>MODULO 1TURNO 2</t>
  </si>
  <si>
    <t>ABGVH20250605080353MODULO 2TURNO 13</t>
  </si>
  <si>
    <t>EG07-00004326</t>
  </si>
  <si>
    <t>PALLET - 000019</t>
  </si>
  <si>
    <t>TURNO 13</t>
  </si>
  <si>
    <t>011993</t>
  </si>
  <si>
    <t>ABGVH20250605080353</t>
  </si>
  <si>
    <t>ABGVH20250605080353MODULO 2TURNO 14</t>
  </si>
  <si>
    <t>TURNO 14</t>
  </si>
  <si>
    <t>ABGVH20250605080438MODULO 2TURNO 14</t>
  </si>
  <si>
    <t>011994</t>
  </si>
  <si>
    <t>ABGVH20250605080438</t>
  </si>
  <si>
    <t>ABGVH20250605080438MODULO 2TURNO 15</t>
  </si>
  <si>
    <t>ABGVH20250605080438MODULO 2TURNO 13</t>
  </si>
  <si>
    <t>ABGVH20250605080328MODULO 2TURNO 14</t>
  </si>
  <si>
    <t>011995</t>
  </si>
  <si>
    <t>ABGVH20250605080328</t>
  </si>
  <si>
    <t>ABGVH20250605080328MODULO 2TURNO 12</t>
  </si>
  <si>
    <t>TURNO 12</t>
  </si>
  <si>
    <t>ABGVH20250605080437MODULO 2TURNO 13</t>
  </si>
  <si>
    <t>011996</t>
  </si>
  <si>
    <t>ABGVH20250605080437</t>
  </si>
  <si>
    <t>ABGVH20250605080326MODULO 2TURNO 15</t>
  </si>
  <si>
    <t>011997</t>
  </si>
  <si>
    <t>ABGVH20250605080326</t>
  </si>
  <si>
    <t>ABGVH20250605080326MODULO 2TURNO 13</t>
  </si>
  <si>
    <t>ABGVH20250605080326MODULO 2TURNO 14</t>
  </si>
  <si>
    <t>ABGVH20250605080326MODULO 2TURNO 16</t>
  </si>
  <si>
    <t>ABGVH20250605080351MODULO 2TURNO 15</t>
  </si>
  <si>
    <t>011999</t>
  </si>
  <si>
    <t>ABGVH20250605080351</t>
  </si>
  <si>
    <t>ABGVH20250605080351MODULO 2TURNO 14</t>
  </si>
  <si>
    <t>ABGVH20250605080351MODULO 2TURNO 16</t>
  </si>
  <si>
    <t>ABGVH20250605080351MODULO 2TURNO 13</t>
  </si>
  <si>
    <t>Suma de KILOS BRUTO</t>
  </si>
  <si>
    <t>Suma de PESO CAMPO</t>
  </si>
  <si>
    <t>Suma de KILOS NETO</t>
  </si>
  <si>
    <t>Suma de N° JABAS</t>
  </si>
  <si>
    <t>Suma de DIF</t>
  </si>
  <si>
    <t>Total AGRICOLA BLUE GOLD S.A.C</t>
  </si>
  <si>
    <t>Total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</si>
</sst>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F400]h:mm:ss\ AM/PM"/>
  </numFmts>
  <fonts count="4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pivotButton="1"/>
    <xf numFmtId="164" fontId="0" fillId="0" borderId="0" xfId="0" applyNumberFormat="1"/>
    <xf numFmtId="1" fontId="0" fillId="0" borderId="0" xfId="0" applyNumberFormat="1"/>
    <xf numFmtId="2" fontId="0" fillId="0" borderId="0" xfId="0" applyNumberFormat="1"/>
    <xf numFmtId="0" fontId="2" fillId="3" borderId="0" xfId="0" applyFont="1" applyFill="1" applyAlignment="1">
      <alignment horizontal="center"/>
    </xf>
    <xf numFmtId="1" fontId="2" fillId="3" borderId="0" xfId="0" applyNumberFormat="1" applyFont="1" applyFill="1" applyAlignment="1">
      <alignment horizontal="center"/>
    </xf>
    <xf numFmtId="22" fontId="0" fillId="2" borderId="0" xfId="0" applyNumberFormat="1" applyFill="1" applyAlignment="1">
      <alignment horizontal="center"/>
    </xf>
    <xf numFmtId="165" fontId="0" fillId="2" borderId="0" xfId="0" applyNumberFormat="1" applyFill="1" applyAlignment="1">
      <alignment horizontal="center"/>
    </xf>
    <xf numFmtId="49" fontId="0" fillId="2" borderId="0" xfId="0" applyNumberFormat="1" applyFill="1" applyAlignment="1">
      <alignment horizontal="center"/>
    </xf>
    <xf numFmtId="14" fontId="0" fillId="2" borderId="0" xfId="0" applyNumberFormat="1" applyFill="1" applyAlignment="1">
      <alignment horizontal="center"/>
    </xf>
    <xf numFmtId="2" fontId="0" fillId="2" borderId="0" xfId="0" applyNumberFormat="1" applyFill="1" applyAlignment="1">
      <alignment horizontal="center"/>
    </xf>
    <xf numFmtId="1" fontId="2" fillId="0" borderId="0" xfId="0" applyNumberFormat="1" applyFont="1" applyAlignment="1">
      <alignment horizontal="center"/>
    </xf>
    <xf numFmtId="0" fontId="0" fillId="4" borderId="0" xfId="0" applyFill="1" applyAlignment="1">
      <alignment horizontal="center"/>
    </xf>
    <xf numFmtId="164" fontId="0" fillId="4" borderId="0" xfId="0" applyNumberFormat="1" applyFill="1" applyAlignment="1">
      <alignment horizontal="center"/>
    </xf>
    <xf numFmtId="0" fontId="3" fillId="2" borderId="0" xfId="1" applyFill="1" applyAlignment="1">
      <alignment horizontal="center"/>
    </xf>
  </cellXfs>
  <cellStyles count="2">
    <cellStyle name="Hipervínculo" xfId="1" builtinId="8"/>
    <cellStyle name="Normal" xfId="0" builtinId="0"/>
  </cellStyles>
  <dxfs count="47">
    <dxf>
      <numFmt numFmtId="0" formatCode="General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165" formatCode="[$-F400]h:mm:ss\ AM/PM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2" formatCode="0.00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numFmt numFmtId="1" formatCode="0"/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numFmt numFmtId="1" formatCode="0"/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</dxf>
    <dxf>
      <numFmt numFmtId="166" formatCode="dd/mm/yyyy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166" formatCode="dd/mm/yyyy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2" formatCode="0.00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2" formatCode="0.00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166" formatCode="dd/mm/yyyy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165" formatCode="[$-F400]h:mm:ss\ AM/PM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167" formatCode="dd/mm/yyyy\ h:mm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165" formatCode="[$-F400]h:mm:ss\ AM/PM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167" formatCode="dd/mm/yyyy\ h:mm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sony Romero" refreshedDate="45825.727346412037" createdVersion="8" refreshedVersion="8" minRefreshableVersion="3" recordCount="12" xr:uid="{E47626B4-1E67-4083-8A09-5582B92AB480}">
  <cacheSource type="worksheet">
    <worksheetSource name="Tabla1"/>
  </cacheSource>
  <cacheFields count="44">
    <cacheField name="KEY" numFmtId="0">
      <sharedItems/>
    </cacheField>
    <cacheField name="Fecha Salida Campo" numFmtId="22">
      <sharedItems/>
    </cacheField>
    <cacheField name="Hora salida Campo" numFmtId="165">
      <sharedItems containsSemiMixedTypes="0" containsNonDate="0" containsDate="1" containsString="0" minDate="1899-12-30T13:00:00" maxDate="1899-12-30T14:20:00"/>
    </cacheField>
    <cacheField name="Fecha y hora recepcion" numFmtId="22">
      <sharedItems count="1">
        <s v="17/06/2025"/>
      </sharedItems>
    </cacheField>
    <cacheField name="Hora recepcion" numFmtId="165">
      <sharedItems containsSemiMixedTypes="0" containsNonDate="0" containsDate="1" containsString="0" minDate="1899-12-30T15:00:00" maxDate="1899-12-30T16:20:00"/>
    </cacheField>
    <cacheField name="GUIA" numFmtId="0">
      <sharedItems/>
    </cacheField>
    <cacheField name="N° VIAJE" numFmtId="0">
      <sharedItems containsSemiMixedTypes="0" containsString="0" containsNumber="1" containsInteger="1" minValue="1" maxValue="1"/>
    </cacheField>
    <cacheField name="PLACA" numFmtId="0">
      <sharedItems/>
    </cacheField>
    <cacheField name="PESO NETO CAMPO" numFmtId="0">
      <sharedItems containsSemiMixedTypes="0" containsString="0" containsNumber="1" minValue="130.5" maxValue="399"/>
    </cacheField>
    <cacheField name="N° PALLET" numFmtId="0">
      <sharedItems/>
    </cacheField>
    <cacheField name="EMPRESA" numFmtId="0">
      <sharedItems count="1">
        <s v="AGRICOLA BLUE GOLD S.A.C"/>
      </sharedItems>
    </cacheField>
    <cacheField name="FUNDO" numFmtId="0">
      <sharedItems count="2">
        <s v="VISTA HERMOSA "/>
        <s v="SAN ANDRES"/>
      </sharedItems>
    </cacheField>
    <cacheField name="KILOS BRUTOS" numFmtId="0">
      <sharedItems containsSemiMixedTypes="0" containsString="0" containsNumber="1" containsInteger="1" minValue="186" maxValue="529"/>
    </cacheField>
    <cacheField name="VARIEDAD" numFmtId="0">
      <sharedItems/>
    </cacheField>
    <cacheField name="KILOS NETOS" numFmtId="0">
      <sharedItems containsSemiMixedTypes="0" containsString="0" containsNumber="1" minValue="136.62" maxValue="403.32"/>
    </cacheField>
    <cacheField name="TIPO PRODUCTO" numFmtId="0">
      <sharedItems/>
    </cacheField>
    <cacheField name="KILOS BRUTO" numFmtId="164">
      <sharedItems containsSemiMixedTypes="0" containsString="0" containsNumber="1" minValue="37.200000000000003" maxValue="529"/>
    </cacheField>
    <cacheField name="KILOS NETO" numFmtId="164">
      <sharedItems containsSemiMixedTypes="0" containsString="0" containsNumber="1" minValue="27.32" maxValue="403.32"/>
    </cacheField>
    <cacheField name="MODULO" numFmtId="0">
      <sharedItems/>
    </cacheField>
    <cacheField name="TURNO" numFmtId="0">
      <sharedItems/>
    </cacheField>
    <cacheField name="PESO PALLET" numFmtId="0">
      <sharedItems containsSemiMixedTypes="0" containsString="0" containsNumber="1" containsInteger="1" minValue="12" maxValue="16"/>
    </cacheField>
    <cacheField name="N° JABAS" numFmtId="0">
      <sharedItems containsSemiMixedTypes="0" containsString="0" containsNumber="1" containsInteger="1" minValue="3" maxValue="42"/>
    </cacheField>
    <cacheField name="N° JARRAS" numFmtId="0">
      <sharedItems containsSemiMixedTypes="0" containsString="0" containsNumber="1" containsInteger="1" minValue="15" maxValue="294"/>
    </cacheField>
    <cacheField name="DESTINO" numFmtId="0">
      <sharedItems/>
    </cacheField>
    <cacheField name="N° JARRAS VACIAS" numFmtId="0">
      <sharedItems containsNonDate="0" containsString="0" containsBlank="1"/>
    </cacheField>
    <cacheField name="N° JABAS VACIAS" numFmtId="0">
      <sharedItems containsNonDate="0" containsString="0" containsBlank="1"/>
    </cacheField>
    <cacheField name="N° TARJETA PALLET" numFmtId="49">
      <sharedItems/>
    </cacheField>
    <cacheField name="CODIGO QR" numFmtId="0">
      <sharedItems/>
    </cacheField>
    <cacheField name="TRAZABILIDAD" numFmtId="0">
      <sharedItems containsNonDate="0" containsString="0" containsBlank="1"/>
    </cacheField>
    <cacheField name="USUARIO" numFmtId="0">
      <sharedItems containsNonDate="0" containsString="0" containsBlank="1"/>
    </cacheField>
    <cacheField name="FECHA DE CREACION" numFmtId="14">
      <sharedItems/>
    </cacheField>
    <cacheField name="PESO PROMEDIO JARRA" numFmtId="2">
      <sharedItems containsSemiMixedTypes="0" containsString="0" containsNumber="1" minValue="1.3011904761904762" maxValue="2.6805555555555554"/>
    </cacheField>
    <cacheField name="JABA" numFmtId="0">
      <sharedItems/>
    </cacheField>
    <cacheField name="Columna1" numFmtId="0">
      <sharedItems containsNonDate="0" containsString="0" containsBlank="1"/>
    </cacheField>
    <cacheField name="TEMPERATURA" numFmtId="0">
      <sharedItems containsSemiMixedTypes="0" containsString="0" containsNumber="1" minValue="19.399999999999999" maxValue="22"/>
    </cacheField>
    <cacheField name="PESO PROMEDIO JABA" numFmtId="2">
      <sharedItems containsSemiMixedTypes="0" containsString="0" containsNumber="1" minValue="9.1066666666666674" maxValue="16.084166666666665"/>
    </cacheField>
    <cacheField name="FECHARECEPCION" numFmtId="14">
      <sharedItems/>
    </cacheField>
    <cacheField name="Fecha recepcion" numFmtId="14">
      <sharedItems/>
    </cacheField>
    <cacheField name="PESO CAMPO" numFmtId="1">
      <sharedItems containsSemiMixedTypes="0" containsString="0" containsNumber="1" minValue="11.863636363636363" maxValue="399"/>
    </cacheField>
    <cacheField name="PESO BRUTO" numFmtId="1">
      <sharedItems containsSemiMixedTypes="0" containsString="0" containsNumber="1" minValue="16.90909090909091" maxValue="529"/>
    </cacheField>
    <cacheField name="SEMANA" numFmtId="0">
      <sharedItems containsSemiMixedTypes="0" containsString="0" containsNumber="1" containsInteger="1" minValue="25" maxValue="25"/>
    </cacheField>
    <cacheField name="DIF" numFmtId="2">
      <sharedItems containsSemiMixedTypes="0" containsString="0" containsNumber="1" minValue="4.3199999999999932" maxValue="191.55181818181819"/>
    </cacheField>
    <cacheField name="TRASLADO" numFmtId="165">
      <sharedItems containsSemiMixedTypes="0" containsNonDate="0" containsDate="1" containsString="0" minDate="1899-12-30T02:00:00" maxDate="1899-12-30T02:00:00"/>
    </cacheField>
    <cacheField name="Guia consolidada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s v="ABGSA20250601184122MODULO 1TURNO 10"/>
    <s v="17/06/2025"/>
    <d v="1899-12-30T13:00:00"/>
    <x v="0"/>
    <d v="1899-12-30T15:00:00"/>
    <s v="EG07-00004215"/>
    <n v="1"/>
    <s v="TAB937"/>
    <n v="399"/>
    <s v="PALLET - 000013"/>
    <x v="0"/>
    <x v="0"/>
    <n v="529"/>
    <s v="SEKOYA POP "/>
    <n v="403.32"/>
    <s v="CONVENCIONAL"/>
    <n v="529"/>
    <n v="403.32"/>
    <s v="MODULO 1"/>
    <s v="TURNO 10"/>
    <n v="16"/>
    <n v="42"/>
    <n v="294"/>
    <s v="EXPORTABLE"/>
    <m/>
    <m/>
    <s v="011827"/>
    <s v="ABGSA20250601184122"/>
    <m/>
    <m/>
    <s v="17/06/2025"/>
    <n v="1.3718367346938776"/>
    <s v="GRANDE"/>
    <m/>
    <n v="22"/>
    <n v="9.6028571428571432"/>
    <s v="17/06/2025"/>
    <s v="17/06/2025"/>
    <n v="399"/>
    <n v="529"/>
    <n v="25"/>
    <n v="4.3199999999999932"/>
    <d v="1899-12-30T02:00:00"/>
    <m/>
  </r>
  <r>
    <s v="ABGSA20250601184935MODULO 1TURNO 2"/>
    <s v="17/06/2025"/>
    <d v="1899-12-30T14:20:00"/>
    <x v="0"/>
    <d v="1899-12-30T16:20:00"/>
    <s v="EG07-00004318"/>
    <n v="1"/>
    <s v="TAB937"/>
    <n v="354.5"/>
    <s v="PALLET - 000015"/>
    <x v="0"/>
    <x v="1"/>
    <n v="480"/>
    <s v="SEKOYA POP"/>
    <n v="369.3"/>
    <s v="CONVENCIONAL"/>
    <n v="233.85"/>
    <n v="179.92"/>
    <s v="MODULO 1"/>
    <s v="TURNO 2"/>
    <n v="12"/>
    <n v="19"/>
    <n v="133"/>
    <s v="EXPORTABLE"/>
    <m/>
    <m/>
    <s v="011656"/>
    <s v="ABGSA20250601184935"/>
    <m/>
    <m/>
    <s v="17/06/2025"/>
    <n v="1.352781954887218"/>
    <s v="GRANDE"/>
    <m/>
    <n v="19.399999999999999"/>
    <n v="9.4694736842105254"/>
    <s v="17/06/2025"/>
    <s v="17/06/2025"/>
    <n v="32.227272727272727"/>
    <n v="43.636363636363633"/>
    <n v="25"/>
    <n v="147.69272727272727"/>
    <d v="1899-12-30T02:00:00"/>
    <m/>
  </r>
  <r>
    <s v="ABGSA20250601184935MODULO 1TURNO 3"/>
    <s v="17/06/2025"/>
    <d v="1899-12-30T14:20:00"/>
    <x v="0"/>
    <d v="1899-12-30T16:20:00"/>
    <s v="EG07-00004318"/>
    <n v="1"/>
    <s v="TAB937"/>
    <n v="354.5"/>
    <s v="PALLET - 000015"/>
    <x v="0"/>
    <x v="1"/>
    <n v="480"/>
    <s v="SEKOYA POP"/>
    <n v="369.3"/>
    <s v="CONVENCIONAL"/>
    <n v="172.31"/>
    <n v="132.57"/>
    <s v="MODULO 1"/>
    <s v="TURNO 3"/>
    <n v="12"/>
    <n v="14"/>
    <n v="98"/>
    <s v="EXPORTABLE"/>
    <m/>
    <m/>
    <s v="011656"/>
    <s v="ABGSA20250601184935"/>
    <m/>
    <m/>
    <s v="17/06/2025"/>
    <n v="1.3527551020408162"/>
    <s v="GRANDE"/>
    <m/>
    <n v="19.399999999999999"/>
    <n v="9.4692857142857143"/>
    <s v="17/06/2025"/>
    <s v="17/06/2025"/>
    <n v="32.227272727272727"/>
    <n v="43.636363636363633"/>
    <n v="25"/>
    <n v="100.34272727272727"/>
    <d v="1899-12-30T02:00:00"/>
    <m/>
  </r>
  <r>
    <s v="ABGSA20250601184935MODULO 1TURNO 1"/>
    <s v="17/06/2025"/>
    <d v="1899-12-30T14:20:00"/>
    <x v="0"/>
    <d v="1899-12-30T16:20:00"/>
    <s v="EG07-00004318"/>
    <n v="1"/>
    <s v="TAB937"/>
    <n v="354.5"/>
    <s v="PALLET - 000015"/>
    <x v="0"/>
    <x v="1"/>
    <n v="480"/>
    <s v="SEKOYA POP"/>
    <n v="369.3"/>
    <s v="CONVENCIONAL"/>
    <n v="73.849999999999994"/>
    <n v="56.82"/>
    <s v="MODULO 1"/>
    <s v="TURNO 1"/>
    <n v="12"/>
    <n v="6"/>
    <n v="39"/>
    <s v="EXPORTABLE"/>
    <m/>
    <m/>
    <s v="011656"/>
    <s v="ABGSA20250601184935"/>
    <m/>
    <m/>
    <s v="17/06/2025"/>
    <n v="1.456923076923077"/>
    <s v="GRANDE"/>
    <m/>
    <n v="19.399999999999999"/>
    <n v="9.4700000000000006"/>
    <s v="17/06/2025"/>
    <s v="17/06/2025"/>
    <n v="32.227272727272727"/>
    <n v="43.636363636363633"/>
    <n v="25"/>
    <n v="24.592727272727274"/>
    <d v="1899-12-30T02:00:00"/>
    <m/>
  </r>
  <r>
    <s v="ABGSA20250601184946MODULO 1TURNO 3"/>
    <s v="17/06/2025"/>
    <d v="1899-12-30T14:20:00"/>
    <x v="0"/>
    <d v="1899-12-30T16:20:00"/>
    <s v="EG07-00004318"/>
    <n v="1"/>
    <s v="TAB937"/>
    <n v="322.5"/>
    <s v="PALLET - 000015"/>
    <x v="0"/>
    <x v="1"/>
    <n v="437"/>
    <s v="SEKOYA POP"/>
    <n v="336.1"/>
    <s v="CONVENCIONAL"/>
    <n v="287.17"/>
    <n v="220.87"/>
    <s v="MODULO 1"/>
    <s v="TURNO 3"/>
    <n v="12"/>
    <n v="23"/>
    <n v="161"/>
    <s v="EXPORTABLE"/>
    <m/>
    <m/>
    <s v="011654"/>
    <s v="ABGSA20250601184946"/>
    <m/>
    <m/>
    <s v="17/06/2025"/>
    <n v="1.3718633540372671"/>
    <s v="GRANDE"/>
    <m/>
    <n v="19.399999999999999"/>
    <n v="9.6030434782608705"/>
    <s v="17/06/2025"/>
    <s v="17/06/2025"/>
    <n v="29.318181818181817"/>
    <n v="39.727272727272727"/>
    <n v="25"/>
    <n v="191.55181818181819"/>
    <d v="1899-12-30T02:00:00"/>
    <m/>
  </r>
  <r>
    <s v="ABGSA20250601184946MODULO 1TURNO 2"/>
    <s v="17/06/2025"/>
    <d v="1899-12-30T14:20:00"/>
    <x v="0"/>
    <d v="1899-12-30T16:20:00"/>
    <s v="EG07-00004318"/>
    <n v="1"/>
    <s v="TAB937"/>
    <n v="322.5"/>
    <s v="PALLET - 000015"/>
    <x v="0"/>
    <x v="1"/>
    <n v="437"/>
    <s v="SEKOYA POP"/>
    <n v="336.1"/>
    <s v="CONVENCIONAL"/>
    <n v="149.83000000000001"/>
    <n v="115.23"/>
    <s v="MODULO 1"/>
    <s v="TURNO 2"/>
    <n v="12"/>
    <n v="12"/>
    <n v="84"/>
    <s v="EXPORTABLE"/>
    <m/>
    <m/>
    <s v="011654"/>
    <s v="ABGSA20250601184946"/>
    <m/>
    <m/>
    <s v="17/06/2025"/>
    <n v="1.3717857142857144"/>
    <s v="GRANDE"/>
    <m/>
    <n v="19.399999999999999"/>
    <n v="9.6025000000000009"/>
    <s v="17/06/2025"/>
    <s v="17/06/2025"/>
    <n v="29.318181818181817"/>
    <n v="39.727272727272727"/>
    <n v="25"/>
    <n v="85.911818181818191"/>
    <d v="1899-12-30T02:00:00"/>
    <m/>
  </r>
  <r>
    <s v="ABGSA20250601184941MODULO 1TURNO 3"/>
    <s v="17/06/2025"/>
    <d v="1899-12-30T14:20:00"/>
    <x v="0"/>
    <d v="1899-12-30T16:20:00"/>
    <s v="EG07-00004318"/>
    <n v="1"/>
    <s v="TAB937"/>
    <n v="319.5"/>
    <s v="PALLET - 000015"/>
    <x v="0"/>
    <x v="1"/>
    <n v="436"/>
    <s v="SEKOYA POP"/>
    <n v="335.1"/>
    <s v="CONVENCIONAL"/>
    <n v="274.06"/>
    <n v="210.63"/>
    <s v="MODULO 1"/>
    <s v="TURNO 3"/>
    <n v="12"/>
    <n v="22"/>
    <n v="154"/>
    <s v="EXPORTABLE"/>
    <m/>
    <m/>
    <s v="011655"/>
    <s v="ABGSA20250601184941"/>
    <m/>
    <m/>
    <s v="17/06/2025"/>
    <n v="1.3677272727272727"/>
    <s v="GRANDE"/>
    <m/>
    <n v="19.399999999999999"/>
    <n v="9.5740909090909092"/>
    <s v="17/06/2025"/>
    <s v="17/06/2025"/>
    <n v="29.045454545454547"/>
    <n v="39.636363636363633"/>
    <n v="25"/>
    <n v="181.58454545454543"/>
    <d v="1899-12-30T02:00:00"/>
    <m/>
  </r>
  <r>
    <s v="ABGSA20250601184941MODULO 1TURNO 2"/>
    <s v="17/06/2025"/>
    <d v="1899-12-30T14:20:00"/>
    <x v="0"/>
    <d v="1899-12-30T16:20:00"/>
    <s v="EG07-00004318"/>
    <n v="1"/>
    <s v="TAB937"/>
    <n v="319.5"/>
    <s v="PALLET - 000015"/>
    <x v="0"/>
    <x v="1"/>
    <n v="436"/>
    <s v="SEKOYA POP"/>
    <n v="335.1"/>
    <s v="CONVENCIONAL"/>
    <n v="161.94"/>
    <n v="124.47"/>
    <s v="MODULO 1"/>
    <s v="TURNO 2"/>
    <n v="12"/>
    <n v="13"/>
    <n v="91"/>
    <s v="EXPORTABLE"/>
    <m/>
    <m/>
    <s v="011655"/>
    <s v="ABGSA20250601184941"/>
    <m/>
    <m/>
    <s v="17/06/2025"/>
    <n v="1.3678021978021977"/>
    <s v="GRANDE"/>
    <m/>
    <n v="19.399999999999999"/>
    <n v="9.5746153846153845"/>
    <s v="17/06/2025"/>
    <s v="17/06/2025"/>
    <n v="29.045454545454547"/>
    <n v="39.636363636363633"/>
    <n v="25"/>
    <n v="95.424545454545452"/>
    <d v="1899-12-30T02:00:00"/>
    <m/>
  </r>
  <r>
    <s v="ABGSA20250601184943MODULO 1TURNO 2"/>
    <s v="17/06/2025"/>
    <d v="1899-12-30T14:20:00"/>
    <x v="0"/>
    <d v="1899-12-30T16:20:00"/>
    <s v="EG07-00004318"/>
    <n v="1"/>
    <s v="TAB937"/>
    <n v="135"/>
    <s v="PALLET - 000015"/>
    <x v="0"/>
    <x v="1"/>
    <n v="291"/>
    <s v="SEKOYA POP"/>
    <n v="241.26"/>
    <s v="CONVENCIONAL"/>
    <n v="232.8"/>
    <n v="193.01"/>
    <s v="MODULO 1"/>
    <s v="TURNO 2"/>
    <n v="12"/>
    <n v="12"/>
    <n v="84"/>
    <s v="EXPORTABLE"/>
    <m/>
    <m/>
    <s v="011658"/>
    <s v="ABGSA20250601184943"/>
    <m/>
    <m/>
    <s v="17/06/2025"/>
    <n v="2.297738095238095"/>
    <s v="GRANDE"/>
    <m/>
    <n v="19.399999999999999"/>
    <n v="16.084166666666665"/>
    <s v="17/06/2025"/>
    <s v="17/06/2025"/>
    <n v="12.272727272727273"/>
    <n v="26.454545454545453"/>
    <n v="25"/>
    <n v="180.73727272727271"/>
    <d v="1899-12-30T02:00:00"/>
    <m/>
  </r>
  <r>
    <s v="ABGSA20250601184943MODULO 1TURNO 1"/>
    <s v="17/06/2025"/>
    <d v="1899-12-30T14:20:00"/>
    <x v="0"/>
    <d v="1899-12-30T16:20:00"/>
    <s v="EG07-00004318"/>
    <n v="1"/>
    <s v="TAB937"/>
    <n v="135"/>
    <s v="PALLET - 000015"/>
    <x v="0"/>
    <x v="1"/>
    <n v="291"/>
    <s v="SEKOYA POP"/>
    <n v="241.26"/>
    <s v="CONVENCIONAL"/>
    <n v="58.2"/>
    <n v="48.25"/>
    <s v="MODULO 1"/>
    <s v="TURNO 1"/>
    <n v="12"/>
    <n v="3"/>
    <n v="18"/>
    <s v="EXPORTABLE"/>
    <m/>
    <m/>
    <s v="011658"/>
    <s v="ABGSA20250601184943"/>
    <m/>
    <m/>
    <s v="17/06/2025"/>
    <n v="2.6805555555555554"/>
    <s v="GRANDE"/>
    <m/>
    <n v="19.399999999999999"/>
    <n v="16.083333333333332"/>
    <s v="17/06/2025"/>
    <s v="17/06/2025"/>
    <n v="12.272727272727273"/>
    <n v="26.454545454545453"/>
    <n v="25"/>
    <n v="35.977272727272727"/>
    <d v="1899-12-30T02:00:00"/>
    <m/>
  </r>
  <r>
    <s v="ABGSA20250601184938MODULO 1TURNO 2"/>
    <s v="17/06/2025"/>
    <d v="1899-12-30T14:20:00"/>
    <x v="0"/>
    <d v="1899-12-30T16:20:00"/>
    <s v="EG07-00004318"/>
    <n v="1"/>
    <s v="TAB937"/>
    <n v="130.5"/>
    <s v="PALLET - 000015"/>
    <x v="0"/>
    <x v="1"/>
    <n v="186"/>
    <s v="SEKOYA POP"/>
    <n v="136.62"/>
    <s v="CONVENCIONAL"/>
    <n v="148.80000000000001"/>
    <n v="109.3"/>
    <s v="MODULO 1"/>
    <s v="TURNO 2"/>
    <n v="12"/>
    <n v="12"/>
    <n v="84"/>
    <s v="EXPORTABLE"/>
    <m/>
    <m/>
    <s v="011657"/>
    <s v="ABGSA20250601184938"/>
    <m/>
    <m/>
    <s v="17/06/2025"/>
    <n v="1.3011904761904762"/>
    <s v="GRANDE"/>
    <m/>
    <n v="19.399999999999999"/>
    <n v="9.1083333333333325"/>
    <s v="17/06/2025"/>
    <s v="17/06/2025"/>
    <n v="11.863636363636363"/>
    <n v="16.90909090909091"/>
    <n v="25"/>
    <n v="97.436363636363637"/>
    <d v="1899-12-30T02:00:00"/>
    <m/>
  </r>
  <r>
    <s v="ABGSA20250601184938MODULO 1TURNO 1"/>
    <s v="17/06/2025"/>
    <d v="1899-12-30T14:20:00"/>
    <x v="0"/>
    <d v="1899-12-30T16:20:00"/>
    <s v="EG07-00004318"/>
    <n v="1"/>
    <s v="TAB937"/>
    <n v="130.5"/>
    <s v="PALLET - 000015"/>
    <x v="0"/>
    <x v="1"/>
    <n v="186"/>
    <s v="SEKOYA POP"/>
    <n v="136.62"/>
    <s v="CONVENCIONAL"/>
    <n v="37.200000000000003"/>
    <n v="27.32"/>
    <s v="MODULO 1"/>
    <s v="TURNO 1"/>
    <n v="12"/>
    <n v="3"/>
    <n v="15"/>
    <s v="EXPORTABLE"/>
    <m/>
    <m/>
    <s v="011657"/>
    <s v="ABGSA20250601184938"/>
    <m/>
    <m/>
    <s v="17/06/2025"/>
    <n v="1.8213333333333332"/>
    <s v="GRANDE"/>
    <m/>
    <n v="19.399999999999999"/>
    <n v="9.1066666666666674"/>
    <s v="17/06/2025"/>
    <s v="17/06/2025"/>
    <n v="11.863636363636363"/>
    <n v="16.90909090909091"/>
    <n v="25"/>
    <n v="15.456363636363637"/>
    <d v="1899-12-30T02:00:0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83D888-2D1A-4107-90EB-D55F2A0CFACB}" name="TablaDinámica1" cacheId="1059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A3:G6" firstHeaderRow="0" firstDataRow="1" firstDataCol="2" rowPageCount="1" colPageCount="1"/>
  <pivotFields count="44">
    <pivotField compact="0" outline="0" showAll="0"/>
    <pivotField compact="0" outline="0" showAll="0"/>
    <pivotField compact="0" numFmtId="165" outline="0" showAll="0"/>
    <pivotField axis="axisPage" compact="0" outline="0" multipleItemSelectionAllowed="1" showAll="0">
      <items count="2">
        <item x="0"/>
        <item t="default"/>
      </items>
    </pivotField>
    <pivotField compact="0" numFmtId="165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2">
        <item x="0"/>
        <item t="default"/>
      </items>
    </pivotField>
    <pivotField axis="axisRow" compact="0" outline="0" showAll="0">
      <items count="3">
        <item x="1"/>
        <item h="1"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dataField="1" compact="0" numFmtId="164" outline="0" showAll="0"/>
    <pivotField dataField="1" compact="0" numFmtId="164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2" outline="0" showAll="0"/>
    <pivotField compact="0" outline="0" showAll="0"/>
    <pivotField compact="0" outline="0" showAll="0"/>
    <pivotField compact="0" outline="0" showAll="0"/>
    <pivotField compact="0" numFmtId="2" outline="0" showAll="0"/>
    <pivotField compact="0" outline="0" showAll="0"/>
    <pivotField compact="0" outline="0" showAll="0"/>
    <pivotField dataField="1" compact="0" numFmtId="1" outline="0" showAll="0"/>
    <pivotField compact="0" numFmtId="1" outline="0" showAll="0"/>
    <pivotField compact="0" outline="0" showAll="0"/>
    <pivotField dataField="1" compact="0" numFmtId="2" outline="0" showAll="0"/>
    <pivotField compact="0" numFmtId="165" outline="0" showAll="0"/>
    <pivotField compact="0" outline="0" showAll="0"/>
  </pivotFields>
  <rowFields count="2">
    <field x="10"/>
    <field x="11"/>
  </rowFields>
  <rowItems count="3">
    <i>
      <x/>
      <x/>
    </i>
    <i t="default">
      <x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pageFields count="1">
    <pageField fld="3" hier="-1"/>
  </pageFields>
  <dataFields count="5">
    <dataField name="Suma de KILOS BRUTO" fld="16" baseField="0" baseItem="0" numFmtId="164"/>
    <dataField name="Suma de PESO CAMPO" fld="38" baseField="0" baseItem="0" numFmtId="1"/>
    <dataField name="Suma de KILOS NETO" fld="17" baseField="0" baseItem="0" numFmtId="164"/>
    <dataField name="Suma de N° JABAS" fld="21" baseField="0" baseItem="0"/>
    <dataField name="Suma de DIF" fld="41" baseField="0" baseItem="0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B4C556-E3AD-4BA9-9132-C48DE4A2038F}" name="Tabla1" displayName="Tabla1" ref="A1:AS45" totalsRowShown="0" headerRowDxfId="46" dataDxfId="45">
  <autoFilter ref="A1:AS45" xr:uid="{54B4C556-E3AD-4BA9-9132-C48DE4A2038F}"/>
  <sortState xmlns:xlrd2="http://schemas.microsoft.com/office/spreadsheetml/2017/richdata2" ref="A2:AR12">
    <sortCondition ref="T1:T12"/>
  </sortState>
  <tableColumns count="45">
    <tableColumn id="1" xr3:uid="{92406469-14E1-4077-AFAF-9861A19A8F53}" name="KEY" dataDxfId="44"/>
    <tableColumn id="2" xr3:uid="{95091B52-F9EB-4F69-8EA5-35A3FB7C8948}" name="Fecha Salida Campo" dataDxfId="43"/>
    <tableColumn id="45" xr3:uid="{5E964552-1225-41DD-9850-D381C3BBB847}" name="Hora salida Campo" dataDxfId="42"/>
    <tableColumn id="3" xr3:uid="{A863462A-91A8-408C-AE8A-7DEDE5AAD812}" name="Fecha y hora recepcion" dataDxfId="41"/>
    <tableColumn id="46" xr3:uid="{42FB9240-7D72-4023-ACCF-05478930CDDC}" name="Hora recepcion" dataDxfId="40"/>
    <tableColumn id="4" xr3:uid="{BCCD7CBC-18DC-470B-94A9-4E80CDA75D39}" name="GUIA" dataDxfId="39"/>
    <tableColumn id="5" xr3:uid="{28BE950B-EA90-40F7-9B4D-BCE326B29B9E}" name="N° VIAJE" dataDxfId="38"/>
    <tableColumn id="6" xr3:uid="{BAF11C74-BBDF-47E4-A410-8362E4FE06D3}" name="PLACA" dataDxfId="37"/>
    <tableColumn id="7" xr3:uid="{126F7E6B-5AC4-4B60-98C9-7371A2018E89}" name="PESO NETO CAMPO" dataDxfId="36"/>
    <tableColumn id="8" xr3:uid="{5DA016AB-770E-4865-B892-2D95CA283D98}" name="N° PALLET" dataDxfId="35"/>
    <tableColumn id="9" xr3:uid="{056A1EBC-1170-4AD0-A20C-1F0D8405F39F}" name="EMPRESA" dataDxfId="34"/>
    <tableColumn id="10" xr3:uid="{2175645D-663E-448D-8156-BD9EC83AB629}" name="FUNDO" dataDxfId="33"/>
    <tableColumn id="11" xr3:uid="{5D79B3DA-311E-41ED-95AE-0451EC33A3D6}" name="KILOS BRUTOS" dataDxfId="32"/>
    <tableColumn id="12" xr3:uid="{0D90FA46-8672-48E1-AAB3-E7239801A33C}" name="VARIEDAD" dataDxfId="31"/>
    <tableColumn id="13" xr3:uid="{E9C2FD9B-7829-45E0-BFFD-FDBC7DBCA067}" name="KILOS NETOS" dataDxfId="30"/>
    <tableColumn id="14" xr3:uid="{E5B01711-1642-4C38-A74E-1C32AA28CBB0}" name="TIPO PRODUCTO" dataDxfId="29"/>
    <tableColumn id="15" xr3:uid="{26B0E250-D547-4D14-A701-8208B4A8C986}" name="KILOS BRUTO" dataDxfId="28"/>
    <tableColumn id="16" xr3:uid="{1CECFE3D-FD6E-4B4C-8662-21DCE1A8D5FE}" name="KILOS NETO" dataDxfId="27"/>
    <tableColumn id="17" xr3:uid="{ED0A9484-546D-4EE0-AC5B-02D418D20216}" name="MODULO" dataDxfId="26"/>
    <tableColumn id="18" xr3:uid="{1AAFB86E-48A6-445F-87D3-B2B18ED3CC7B}" name="TURNO" dataDxfId="25"/>
    <tableColumn id="19" xr3:uid="{05E8269A-26AD-4B4D-A08B-4A1953B97FE0}" name="PESO PALLET" dataDxfId="24"/>
    <tableColumn id="20" xr3:uid="{AC53FB5B-2DD5-4295-966D-49E65CFE4C25}" name="N° JABAS" dataDxfId="23"/>
    <tableColumn id="21" xr3:uid="{9DDE589F-DFF2-48F8-8590-A2EA03C76E93}" name="N° JARRAS" dataDxfId="22"/>
    <tableColumn id="22" xr3:uid="{2B7E5420-9D7B-45E4-8503-58F62D6D3FAC}" name="DESTINO" dataDxfId="21"/>
    <tableColumn id="23" xr3:uid="{A7C216D1-5768-4912-A8C2-3A1DCEA3FBCC}" name="N° JARRAS VACIAS" dataDxfId="20"/>
    <tableColumn id="24" xr3:uid="{19677543-A40D-4B4A-924F-78510EC2A767}" name="N° JABAS VACIAS" dataDxfId="19"/>
    <tableColumn id="25" xr3:uid="{D4A245BF-2BC7-43DE-BAEA-2AEDBF2734E0}" name="N° TARJETA PALLET" dataDxfId="18"/>
    <tableColumn id="26" xr3:uid="{758FF523-1294-470B-A0FD-521491F38673}" name="CODIGO QR" dataDxfId="17"/>
    <tableColumn id="27" xr3:uid="{12DBCAC3-0680-472D-AB73-8203D3B0F867}" name="TRAZABILIDAD" dataDxfId="16"/>
    <tableColumn id="28" xr3:uid="{6043A645-4176-4AC6-9B00-42BA72D2CB58}" name="USUARIO" dataDxfId="15"/>
    <tableColumn id="29" xr3:uid="{CDA58DF7-2389-403C-A2EA-3ECC80EB00A6}" name="FECHA DE CREACION" dataDxfId="14">
      <calculatedColumnFormula>+Tabla1[[#This Row],[Fecha y hora recepcion]]</calculatedColumnFormula>
    </tableColumn>
    <tableColumn id="30" xr3:uid="{CDE0C754-CE81-4A68-BF89-70821E3432BB}" name="PESO PROMEDIO JARRA" dataDxfId="13">
      <calculatedColumnFormula>+Tabla1[[#This Row],[KILOS NETO]]/Tabla1[[#This Row],[N° JARRAS]]</calculatedColumnFormula>
    </tableColumn>
    <tableColumn id="31" xr3:uid="{7538B50C-0F85-44B8-B919-32E99799E0F5}" name="JABA" dataDxfId="12"/>
    <tableColumn id="32" xr3:uid="{F3421DE1-1CB2-4DAA-9650-2E714A193B6A}" name="Columna1" dataDxfId="11"/>
    <tableColumn id="33" xr3:uid="{9A5A92C9-400A-43AD-B645-465F5F2D9EC4}" name="TEMPERATURA" dataDxfId="10"/>
    <tableColumn id="34" xr3:uid="{2A5175A7-89BE-46DD-B341-2BDCE76B0CFC}" name="PESO PROMEDIO JABA" dataDxfId="9">
      <calculatedColumnFormula>+Tabla1[[#This Row],[KILOS NETO]]/Tabla1[[#This Row],[N° JABAS]]</calculatedColumnFormula>
    </tableColumn>
    <tableColumn id="35" xr3:uid="{BE98AD61-595E-4693-8F76-AD710016C1AE}" name="FECHARECEPCION" dataDxfId="8">
      <calculatedColumnFormula>+Tabla1[[#This Row],[FECHA DE CREACION]]</calculatedColumnFormula>
    </tableColumn>
    <tableColumn id="36" xr3:uid="{C2EEC45A-1171-47E5-9B86-C1035CBF6728}" name="Fecha recepcion" dataDxfId="7">
      <calculatedColumnFormula>+Tabla1[[#This Row],[FECHARECEPCION]]</calculatedColumnFormula>
    </tableColumn>
    <tableColumn id="37" xr3:uid="{6587808A-26EB-403D-8522-F27D17F84157}" name="PESO CAMPO" dataDxfId="6">
      <calculatedColumnFormula>Tabla1[[#This Row],[PESO NETO CAMPO]]/COUNTIFS(Tabla1[N° PALLET],Tabla1[[#This Row],[N° PALLET]],Tabla1[Hora recepcion],Tabla1[[#This Row],[Hora recepcion]])</calculatedColumnFormula>
    </tableColumn>
    <tableColumn id="38" xr3:uid="{E8C9A083-A0C4-4A26-A7F3-BBDC95D19375}" name="PESO BRUTO" dataDxfId="5">
      <calculatedColumnFormula>Tabla1[[#This Row],[KILOS BRUTOS]]/COUNTIFS(Tabla1[N° PALLET],Tabla1[[#This Row],[N° PALLET]],Tabla1[Hora recepcion],Tabla1[[#This Row],[Hora recepcion]])</calculatedColumnFormula>
    </tableColumn>
    <tableColumn id="39" xr3:uid="{BE2F8047-87F8-4096-874B-69E81967F171}" name="SEMANA" dataDxfId="4">
      <calculatedColumnFormula>_xlfn.ISOWEEKNUM(Tabla1[[#This Row],[Fecha recepcion]])</calculatedColumnFormula>
    </tableColumn>
    <tableColumn id="40" xr3:uid="{9AF5EB1B-F062-4209-9A32-A35BEA124B80}" name="DIF" dataDxfId="3">
      <calculatedColumnFormula>Tabla1[[#This Row],[KILOS NETO]]-Tabla1[[#This Row],[PESO CAMPO]]</calculatedColumnFormula>
    </tableColumn>
    <tableColumn id="41" xr3:uid="{52747914-88AC-4B2E-ADC9-337E75F517B1}" name="TRASLADO" dataDxfId="2">
      <calculatedColumnFormula>+Tabla1[[#This Row],[Hora recepcion]]-Tabla1[[#This Row],[Hora salida Campo]]</calculatedColumnFormula>
    </tableColumn>
    <tableColumn id="42" xr3:uid="{D2CAFE23-CB8F-4381-AB2A-B1D7C487099F}" name="Guia consolidada" dataDxfId="1"/>
    <tableColumn id="43" xr3:uid="{3B81BE94-80A6-4C53-AE23-ED815A75792A}" name="CODIGO" dataDxfId="0">
      <calculatedColumnFormula>HYPERLINK("https://quickchart.io/qr?text=" &amp; Tabla1[[#This Row],[KEY]], "Ver QR")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F3561-6E86-4C90-B69A-7B4BB0CD280A}">
  <dimension ref="A1:AS45"/>
  <sheetViews>
    <sheetView showGridLines="0" tabSelected="1" topLeftCell="AF1" workbookViewId="0">
      <selection activeCell="AN21" sqref="AN21"/>
    </sheetView>
  </sheetViews>
  <sheetFormatPr defaultColWidth="11.42578125" defaultRowHeight="14.45"/>
  <cols>
    <col min="1" max="1" width="38.5703125" bestFit="1" customWidth="1"/>
    <col min="2" max="2" width="22.5703125" style="1" bestFit="1" customWidth="1"/>
    <col min="3" max="3" width="22.5703125" style="3" customWidth="1"/>
    <col min="4" max="4" width="24.42578125" style="1" bestFit="1" customWidth="1"/>
    <col min="5" max="5" width="24.42578125" style="3" customWidth="1"/>
    <col min="6" max="6" width="14" style="2" bestFit="1" customWidth="1"/>
    <col min="7" max="7" width="12.28515625" style="2" bestFit="1" customWidth="1"/>
    <col min="8" max="8" width="10.85546875" style="2" bestFit="1" customWidth="1"/>
    <col min="9" max="9" width="21.5703125" style="2" bestFit="1" customWidth="1"/>
    <col min="10" max="10" width="16.140625" style="2" customWidth="1"/>
    <col min="11" max="11" width="24.28515625" style="2" customWidth="1"/>
    <col min="12" max="12" width="14.5703125" style="2" customWidth="1"/>
    <col min="13" max="13" width="15" style="2" customWidth="1"/>
    <col min="14" max="14" width="11.28515625" style="2" customWidth="1"/>
    <col min="15" max="15" width="13.85546875" style="2" customWidth="1"/>
    <col min="16" max="16" width="24.85546875" style="2" customWidth="1"/>
    <col min="17" max="17" width="13.85546875" style="21" customWidth="1"/>
    <col min="18" max="18" width="12.7109375" style="20" customWidth="1"/>
    <col min="19" max="19" width="10.7109375" style="2" customWidth="1"/>
    <col min="20" max="20" width="9.28515625" style="2" customWidth="1"/>
    <col min="21" max="21" width="13.7109375" style="2" customWidth="1"/>
    <col min="22" max="22" width="10.42578125" style="2" customWidth="1"/>
    <col min="23" max="23" width="11.5703125" style="2" customWidth="1"/>
    <col min="24" max="24" width="11.42578125" style="2" customWidth="1"/>
    <col min="25" max="25" width="18.140625" style="2" hidden="1" customWidth="1"/>
    <col min="26" max="26" width="17" style="2" hidden="1" customWidth="1"/>
    <col min="27" max="27" width="18.28515625" style="5" customWidth="1"/>
    <col min="28" max="28" width="20.7109375" style="2" customWidth="1"/>
    <col min="29" max="29" width="17.28515625" style="2" customWidth="1"/>
    <col min="30" max="30" width="13.140625" style="2" customWidth="1"/>
    <col min="31" max="31" width="23" style="4" customWidth="1"/>
    <col min="32" max="32" width="25" style="2" customWidth="1"/>
    <col min="33" max="33" width="9.42578125" style="2" customWidth="1"/>
    <col min="34" max="34" width="13.85546875" style="2" hidden="1" customWidth="1"/>
    <col min="35" max="35" width="17.42578125" style="2" customWidth="1"/>
    <col min="36" max="36" width="23.85546875" style="2" customWidth="1"/>
    <col min="37" max="37" width="21.140625" style="4" customWidth="1"/>
    <col min="38" max="38" width="19.140625" style="4" customWidth="1"/>
    <col min="39" max="39" width="16.5703125" style="12" bestFit="1" customWidth="1"/>
    <col min="40" max="40" width="16" style="12" bestFit="1" customWidth="1"/>
    <col min="41" max="41" width="12.5703125" style="2" customWidth="1"/>
    <col min="42" max="42" width="8.28515625" style="2" customWidth="1"/>
    <col min="43" max="43" width="14.28515625" style="3" customWidth="1"/>
    <col min="44" max="44" width="19.85546875" style="2" customWidth="1"/>
  </cols>
  <sheetData>
    <row r="1" spans="1:45">
      <c r="A1" s="2" t="s">
        <v>0</v>
      </c>
      <c r="B1" s="1" t="s">
        <v>1</v>
      </c>
      <c r="C1" s="3" t="s">
        <v>2</v>
      </c>
      <c r="D1" s="1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0" t="s">
        <v>16</v>
      </c>
      <c r="R1" s="20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5" t="s">
        <v>26</v>
      </c>
      <c r="AB1" s="2" t="s">
        <v>27</v>
      </c>
      <c r="AC1" s="2" t="s">
        <v>28</v>
      </c>
      <c r="AD1" s="2" t="s">
        <v>29</v>
      </c>
      <c r="AE1" s="4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4" t="s">
        <v>36</v>
      </c>
      <c r="AL1" s="4" t="s">
        <v>37</v>
      </c>
      <c r="AM1" s="12" t="s">
        <v>38</v>
      </c>
      <c r="AN1" s="12" t="s">
        <v>39</v>
      </c>
      <c r="AO1" s="2" t="s">
        <v>40</v>
      </c>
      <c r="AP1" s="2" t="s">
        <v>41</v>
      </c>
      <c r="AQ1" s="3" t="s">
        <v>42</v>
      </c>
      <c r="AR1" s="2" t="s">
        <v>43</v>
      </c>
      <c r="AS1" s="2" t="s">
        <v>44</v>
      </c>
    </row>
    <row r="2" spans="1:45">
      <c r="A2" s="2" t="s">
        <v>45</v>
      </c>
      <c r="B2" s="1" t="s">
        <v>46</v>
      </c>
      <c r="C2" s="3">
        <v>0.59722222222222221</v>
      </c>
      <c r="D2" s="1" t="s">
        <v>46</v>
      </c>
      <c r="E2" s="3">
        <v>0.68055555555555558</v>
      </c>
      <c r="F2" s="2" t="s">
        <v>47</v>
      </c>
      <c r="G2" s="2">
        <v>1</v>
      </c>
      <c r="H2" s="2" t="s">
        <v>48</v>
      </c>
      <c r="I2" s="2">
        <v>354.5</v>
      </c>
      <c r="J2" s="2" t="s">
        <v>49</v>
      </c>
      <c r="K2" s="2" t="s">
        <v>50</v>
      </c>
      <c r="L2" s="2" t="s">
        <v>51</v>
      </c>
      <c r="M2" s="2">
        <v>480</v>
      </c>
      <c r="N2" s="2" t="s">
        <v>52</v>
      </c>
      <c r="O2" s="2">
        <v>369.3</v>
      </c>
      <c r="P2" s="2" t="s">
        <v>53</v>
      </c>
      <c r="Q2" s="21">
        <v>73.849999999999994</v>
      </c>
      <c r="R2" s="21">
        <v>56.82</v>
      </c>
      <c r="S2" s="2" t="s">
        <v>54</v>
      </c>
      <c r="T2" s="2" t="s">
        <v>55</v>
      </c>
      <c r="U2" s="2">
        <v>12</v>
      </c>
      <c r="V2" s="2">
        <v>6</v>
      </c>
      <c r="W2" s="2">
        <v>39</v>
      </c>
      <c r="X2" s="2" t="s">
        <v>56</v>
      </c>
      <c r="AA2" s="5" t="s">
        <v>57</v>
      </c>
      <c r="AB2" s="2" t="s">
        <v>58</v>
      </c>
      <c r="AE2" s="4" t="str">
        <f>+Tabla1[[#This Row],[Fecha y hora recepcion]]</f>
        <v>17/06/2025</v>
      </c>
      <c r="AF2" s="7">
        <f>+Tabla1[[#This Row],[KILOS NETO]]/Tabla1[[#This Row],[N° JARRAS]]</f>
        <v>1.456923076923077</v>
      </c>
      <c r="AG2" s="2" t="s">
        <v>59</v>
      </c>
      <c r="AI2" s="2">
        <v>19.399999999999999</v>
      </c>
      <c r="AJ2" s="7">
        <f>+Tabla1[[#This Row],[KILOS NETO]]/Tabla1[[#This Row],[N° JABAS]]</f>
        <v>9.4700000000000006</v>
      </c>
      <c r="AK2" s="4" t="str">
        <f>+Tabla1[[#This Row],[FECHA DE CREACION]]</f>
        <v>17/06/2025</v>
      </c>
      <c r="AL2" s="4" t="str">
        <f>+Tabla1[[#This Row],[FECHARECEPCION]]</f>
        <v>17/06/2025</v>
      </c>
      <c r="AM2" s="13">
        <f>Tabla1[[#This Row],[PESO NETO CAMPO]]/COUNTIFS(Tabla1[N° PALLET],Tabla1[[#This Row],[N° PALLET]],Tabla1[Hora recepcion],Tabla1[[#This Row],[Hora recepcion]])</f>
        <v>32.227272727272727</v>
      </c>
      <c r="AN2" s="13">
        <f>Tabla1[[#This Row],[KILOS BRUTOS]]/COUNTIFS(Tabla1[N° PALLET],Tabla1[[#This Row],[N° PALLET]],Tabla1[Hora recepcion],Tabla1[[#This Row],[Hora recepcion]])</f>
        <v>43.636363636363633</v>
      </c>
      <c r="AO2" s="2" t="e">
        <f>_xlfn.ISOWEEKNUM(Tabla1[[#This Row],[Fecha recepcion]])</f>
        <v>#VALUE!</v>
      </c>
      <c r="AP2" s="7">
        <f>Tabla1[[#This Row],[KILOS NETO]]-Tabla1[[#This Row],[PESO CAMPO]]</f>
        <v>24.592727272727274</v>
      </c>
      <c r="AQ2" s="3">
        <f>+Tabla1[[#This Row],[Hora recepcion]]-Tabla1[[#This Row],[Hora salida Campo]]</f>
        <v>8.333333333333337E-2</v>
      </c>
      <c r="AS2" s="22" t="str">
        <f>HYPERLINK("https://quickchart.io/qr?text=" &amp; Tabla1[[#This Row],[KEY]], "Ver QR")</f>
        <v>Ver QR</v>
      </c>
    </row>
    <row r="3" spans="1:45">
      <c r="A3" s="2" t="s">
        <v>60</v>
      </c>
      <c r="B3" s="1" t="s">
        <v>46</v>
      </c>
      <c r="C3" s="3">
        <v>0.59722222222222221</v>
      </c>
      <c r="D3" s="1" t="s">
        <v>46</v>
      </c>
      <c r="E3" s="3">
        <v>0.68055555555555558</v>
      </c>
      <c r="F3" s="2" t="s">
        <v>47</v>
      </c>
      <c r="G3" s="2">
        <v>1</v>
      </c>
      <c r="H3" s="2" t="s">
        <v>48</v>
      </c>
      <c r="I3" s="2">
        <v>130.5</v>
      </c>
      <c r="J3" s="2" t="s">
        <v>49</v>
      </c>
      <c r="K3" s="2" t="s">
        <v>50</v>
      </c>
      <c r="L3" s="2" t="s">
        <v>51</v>
      </c>
      <c r="M3" s="2">
        <v>186</v>
      </c>
      <c r="N3" s="2" t="s">
        <v>52</v>
      </c>
      <c r="O3" s="2">
        <v>136.62</v>
      </c>
      <c r="P3" s="2" t="s">
        <v>53</v>
      </c>
      <c r="Q3" s="21">
        <v>37.200000000000003</v>
      </c>
      <c r="R3" s="21">
        <v>27.32</v>
      </c>
      <c r="S3" s="2" t="s">
        <v>54</v>
      </c>
      <c r="T3" s="2" t="s">
        <v>55</v>
      </c>
      <c r="U3" s="2">
        <v>12</v>
      </c>
      <c r="V3" s="2">
        <v>3</v>
      </c>
      <c r="W3" s="2">
        <v>15</v>
      </c>
      <c r="X3" s="2" t="s">
        <v>56</v>
      </c>
      <c r="AA3" s="5" t="s">
        <v>61</v>
      </c>
      <c r="AB3" s="2" t="s">
        <v>62</v>
      </c>
      <c r="AE3" s="4" t="str">
        <f>+Tabla1[[#This Row],[Fecha y hora recepcion]]</f>
        <v>17/06/2025</v>
      </c>
      <c r="AF3" s="7">
        <f>+Tabla1[[#This Row],[KILOS NETO]]/Tabla1[[#This Row],[N° JARRAS]]</f>
        <v>1.8213333333333332</v>
      </c>
      <c r="AG3" s="2" t="s">
        <v>59</v>
      </c>
      <c r="AI3" s="2">
        <v>19.399999999999999</v>
      </c>
      <c r="AJ3" s="7">
        <f>+Tabla1[[#This Row],[KILOS NETO]]/Tabla1[[#This Row],[N° JABAS]]</f>
        <v>9.1066666666666674</v>
      </c>
      <c r="AK3" s="4" t="str">
        <f>+Tabla1[[#This Row],[FECHA DE CREACION]]</f>
        <v>17/06/2025</v>
      </c>
      <c r="AL3" s="4" t="str">
        <f>+Tabla1[[#This Row],[FECHARECEPCION]]</f>
        <v>17/06/2025</v>
      </c>
      <c r="AM3" s="13">
        <f>Tabla1[[#This Row],[PESO NETO CAMPO]]/COUNTIFS(Tabla1[N° PALLET],Tabla1[[#This Row],[N° PALLET]],Tabla1[Hora recepcion],Tabla1[[#This Row],[Hora recepcion]])</f>
        <v>11.863636363636363</v>
      </c>
      <c r="AN3" s="13">
        <f>Tabla1[[#This Row],[KILOS BRUTOS]]/COUNTIFS(Tabla1[N° PALLET],Tabla1[[#This Row],[N° PALLET]],Tabla1[Hora recepcion],Tabla1[[#This Row],[Hora recepcion]])</f>
        <v>16.90909090909091</v>
      </c>
      <c r="AO3" s="2" t="e">
        <f>_xlfn.ISOWEEKNUM(Tabla1[[#This Row],[Fecha recepcion]])</f>
        <v>#VALUE!</v>
      </c>
      <c r="AP3" s="7">
        <f>Tabla1[[#This Row],[KILOS NETO]]-Tabla1[[#This Row],[PESO CAMPO]]</f>
        <v>15.456363636363637</v>
      </c>
      <c r="AQ3" s="3">
        <f>+Tabla1[[#This Row],[Hora recepcion]]-Tabla1[[#This Row],[Hora salida Campo]]</f>
        <v>8.333333333333337E-2</v>
      </c>
      <c r="AS3" s="22" t="str">
        <f>HYPERLINK("https://quickchart.io/qr?text=" &amp; Tabla1[[#This Row],[KEY]], "Ver QR")</f>
        <v>Ver QR</v>
      </c>
    </row>
    <row r="4" spans="1:45">
      <c r="A4" s="2" t="s">
        <v>63</v>
      </c>
      <c r="B4" s="1" t="s">
        <v>46</v>
      </c>
      <c r="C4" s="3">
        <v>0.59722222222222221</v>
      </c>
      <c r="D4" s="1" t="s">
        <v>46</v>
      </c>
      <c r="E4" s="3">
        <v>0.68055555555555558</v>
      </c>
      <c r="F4" s="2" t="s">
        <v>47</v>
      </c>
      <c r="G4" s="2">
        <v>1</v>
      </c>
      <c r="H4" s="2" t="s">
        <v>48</v>
      </c>
      <c r="I4" s="2">
        <v>135</v>
      </c>
      <c r="J4" s="2" t="s">
        <v>49</v>
      </c>
      <c r="K4" s="2" t="s">
        <v>50</v>
      </c>
      <c r="L4" s="2" t="s">
        <v>51</v>
      </c>
      <c r="M4" s="2">
        <v>291</v>
      </c>
      <c r="N4" s="2" t="s">
        <v>52</v>
      </c>
      <c r="O4" s="2">
        <v>241.26</v>
      </c>
      <c r="P4" s="2" t="s">
        <v>53</v>
      </c>
      <c r="Q4" s="21">
        <v>58.2</v>
      </c>
      <c r="R4" s="21">
        <v>48.25</v>
      </c>
      <c r="S4" s="2" t="s">
        <v>54</v>
      </c>
      <c r="T4" s="2" t="s">
        <v>55</v>
      </c>
      <c r="U4" s="2">
        <v>12</v>
      </c>
      <c r="V4" s="2">
        <v>3</v>
      </c>
      <c r="W4" s="2">
        <v>18</v>
      </c>
      <c r="X4" s="2" t="s">
        <v>56</v>
      </c>
      <c r="AA4" s="5" t="s">
        <v>64</v>
      </c>
      <c r="AB4" s="2" t="s">
        <v>65</v>
      </c>
      <c r="AE4" s="4" t="str">
        <f>+Tabla1[[#This Row],[Fecha y hora recepcion]]</f>
        <v>17/06/2025</v>
      </c>
      <c r="AF4" s="7">
        <f>+Tabla1[[#This Row],[KILOS NETO]]/Tabla1[[#This Row],[N° JARRAS]]</f>
        <v>2.6805555555555554</v>
      </c>
      <c r="AG4" s="2" t="s">
        <v>59</v>
      </c>
      <c r="AI4" s="2">
        <v>19.399999999999999</v>
      </c>
      <c r="AJ4" s="7">
        <f>+Tabla1[[#This Row],[KILOS NETO]]/Tabla1[[#This Row],[N° JABAS]]</f>
        <v>16.083333333333332</v>
      </c>
      <c r="AK4" s="4" t="str">
        <f>+Tabla1[[#This Row],[FECHA DE CREACION]]</f>
        <v>17/06/2025</v>
      </c>
      <c r="AL4" s="4" t="str">
        <f>+Tabla1[[#This Row],[FECHARECEPCION]]</f>
        <v>17/06/2025</v>
      </c>
      <c r="AM4" s="13">
        <f>Tabla1[[#This Row],[PESO NETO CAMPO]]/COUNTIFS(Tabla1[N° PALLET],Tabla1[[#This Row],[N° PALLET]],Tabla1[Hora recepcion],Tabla1[[#This Row],[Hora recepcion]])</f>
        <v>12.272727272727273</v>
      </c>
      <c r="AN4" s="13">
        <f>Tabla1[[#This Row],[KILOS BRUTOS]]/COUNTIFS(Tabla1[N° PALLET],Tabla1[[#This Row],[N° PALLET]],Tabla1[Hora recepcion],Tabla1[[#This Row],[Hora recepcion]])</f>
        <v>26.454545454545453</v>
      </c>
      <c r="AO4" s="2" t="e">
        <f>_xlfn.ISOWEEKNUM(Tabla1[[#This Row],[Fecha recepcion]])</f>
        <v>#VALUE!</v>
      </c>
      <c r="AP4" s="7">
        <f>Tabla1[[#This Row],[KILOS NETO]]-Tabla1[[#This Row],[PESO CAMPO]]</f>
        <v>35.977272727272727</v>
      </c>
      <c r="AQ4" s="3">
        <f>+Tabla1[[#This Row],[Hora recepcion]]-Tabla1[[#This Row],[Hora salida Campo]]</f>
        <v>8.333333333333337E-2</v>
      </c>
      <c r="AS4" s="22" t="str">
        <f>HYPERLINK("https://quickchart.io/qr?text=" &amp; Tabla1[[#This Row],[KEY]], "Ver QR")</f>
        <v>Ver QR</v>
      </c>
    </row>
    <row r="5" spans="1:45">
      <c r="A5" s="2" t="s">
        <v>66</v>
      </c>
      <c r="B5" s="1" t="s">
        <v>46</v>
      </c>
      <c r="C5" s="3">
        <v>0.59722222222222221</v>
      </c>
      <c r="D5" s="1" t="s">
        <v>46</v>
      </c>
      <c r="E5" s="3">
        <v>0.68055555555555558</v>
      </c>
      <c r="F5" s="2" t="s">
        <v>47</v>
      </c>
      <c r="G5" s="2">
        <v>1</v>
      </c>
      <c r="H5" s="2" t="s">
        <v>48</v>
      </c>
      <c r="I5" s="2">
        <v>322.5</v>
      </c>
      <c r="J5" s="2" t="s">
        <v>49</v>
      </c>
      <c r="K5" s="2" t="s">
        <v>50</v>
      </c>
      <c r="L5" s="2" t="s">
        <v>51</v>
      </c>
      <c r="M5" s="2">
        <v>437</v>
      </c>
      <c r="N5" s="2" t="s">
        <v>52</v>
      </c>
      <c r="O5" s="2">
        <v>336.1</v>
      </c>
      <c r="P5" s="2" t="s">
        <v>53</v>
      </c>
      <c r="Q5" s="21">
        <v>149.83000000000001</v>
      </c>
      <c r="R5" s="21">
        <v>115.23</v>
      </c>
      <c r="S5" s="2" t="s">
        <v>54</v>
      </c>
      <c r="T5" s="2" t="s">
        <v>67</v>
      </c>
      <c r="U5" s="2">
        <v>12</v>
      </c>
      <c r="V5" s="2">
        <v>12</v>
      </c>
      <c r="W5" s="2">
        <v>84</v>
      </c>
      <c r="X5" s="2" t="s">
        <v>56</v>
      </c>
      <c r="AA5" s="5" t="s">
        <v>68</v>
      </c>
      <c r="AB5" s="2" t="s">
        <v>69</v>
      </c>
      <c r="AE5" s="4" t="str">
        <f>+Tabla1[[#This Row],[Fecha y hora recepcion]]</f>
        <v>17/06/2025</v>
      </c>
      <c r="AF5" s="7">
        <f>+Tabla1[[#This Row],[KILOS NETO]]/Tabla1[[#This Row],[N° JARRAS]]</f>
        <v>1.3717857142857144</v>
      </c>
      <c r="AG5" s="2" t="s">
        <v>59</v>
      </c>
      <c r="AI5" s="2">
        <v>19.399999999999999</v>
      </c>
      <c r="AJ5" s="7">
        <f>+Tabla1[[#This Row],[KILOS NETO]]/Tabla1[[#This Row],[N° JABAS]]</f>
        <v>9.6025000000000009</v>
      </c>
      <c r="AK5" s="4" t="str">
        <f>+Tabla1[[#This Row],[FECHA DE CREACION]]</f>
        <v>17/06/2025</v>
      </c>
      <c r="AL5" s="4" t="str">
        <f>+Tabla1[[#This Row],[FECHARECEPCION]]</f>
        <v>17/06/2025</v>
      </c>
      <c r="AM5" s="13">
        <f>Tabla1[[#This Row],[PESO NETO CAMPO]]/COUNTIFS(Tabla1[N° PALLET],Tabla1[[#This Row],[N° PALLET]],Tabla1[Hora recepcion],Tabla1[[#This Row],[Hora recepcion]])</f>
        <v>29.318181818181817</v>
      </c>
      <c r="AN5" s="13">
        <f>Tabla1[[#This Row],[KILOS BRUTOS]]/COUNTIFS(Tabla1[N° PALLET],Tabla1[[#This Row],[N° PALLET]],Tabla1[Hora recepcion],Tabla1[[#This Row],[Hora recepcion]])</f>
        <v>39.727272727272727</v>
      </c>
      <c r="AO5" s="2" t="e">
        <f>_xlfn.ISOWEEKNUM(Tabla1[[#This Row],[Fecha recepcion]])</f>
        <v>#VALUE!</v>
      </c>
      <c r="AP5" s="7">
        <f>Tabla1[[#This Row],[KILOS NETO]]-Tabla1[[#This Row],[PESO CAMPO]]</f>
        <v>85.911818181818191</v>
      </c>
      <c r="AQ5" s="3">
        <f>+Tabla1[[#This Row],[Hora recepcion]]-Tabla1[[#This Row],[Hora salida Campo]]</f>
        <v>8.333333333333337E-2</v>
      </c>
      <c r="AS5" s="22" t="str">
        <f>HYPERLINK("https://quickchart.io/qr?text=" &amp; Tabla1[[#This Row],[KEY]], "Ver QR")</f>
        <v>Ver QR</v>
      </c>
    </row>
    <row r="6" spans="1:45">
      <c r="A6" s="2" t="s">
        <v>70</v>
      </c>
      <c r="B6" s="1" t="s">
        <v>46</v>
      </c>
      <c r="C6" s="3">
        <v>0.59722222222222221</v>
      </c>
      <c r="D6" s="1" t="s">
        <v>46</v>
      </c>
      <c r="E6" s="3">
        <v>0.68055555555555558</v>
      </c>
      <c r="F6" s="2" t="s">
        <v>47</v>
      </c>
      <c r="G6" s="2">
        <v>1</v>
      </c>
      <c r="H6" s="2" t="s">
        <v>48</v>
      </c>
      <c r="I6" s="2">
        <v>319.5</v>
      </c>
      <c r="J6" s="2" t="s">
        <v>49</v>
      </c>
      <c r="K6" s="2" t="s">
        <v>50</v>
      </c>
      <c r="L6" s="2" t="s">
        <v>51</v>
      </c>
      <c r="M6" s="2">
        <v>436</v>
      </c>
      <c r="N6" s="2" t="s">
        <v>52</v>
      </c>
      <c r="O6" s="2">
        <v>335.1</v>
      </c>
      <c r="P6" s="2" t="s">
        <v>53</v>
      </c>
      <c r="Q6" s="21">
        <v>161.94</v>
      </c>
      <c r="R6" s="21">
        <v>124.47</v>
      </c>
      <c r="S6" s="2" t="s">
        <v>54</v>
      </c>
      <c r="T6" s="2" t="s">
        <v>67</v>
      </c>
      <c r="U6" s="2">
        <v>12</v>
      </c>
      <c r="V6" s="2">
        <v>13</v>
      </c>
      <c r="W6" s="2">
        <v>91</v>
      </c>
      <c r="X6" s="2" t="s">
        <v>56</v>
      </c>
      <c r="AA6" s="5" t="s">
        <v>71</v>
      </c>
      <c r="AB6" s="2" t="s">
        <v>72</v>
      </c>
      <c r="AE6" s="4" t="str">
        <f>+Tabla1[[#This Row],[Fecha y hora recepcion]]</f>
        <v>17/06/2025</v>
      </c>
      <c r="AF6" s="7">
        <f>+Tabla1[[#This Row],[KILOS NETO]]/Tabla1[[#This Row],[N° JARRAS]]</f>
        <v>1.3678021978021977</v>
      </c>
      <c r="AG6" s="2" t="s">
        <v>59</v>
      </c>
      <c r="AI6" s="2">
        <v>19.399999999999999</v>
      </c>
      <c r="AJ6" s="7">
        <f>+Tabla1[[#This Row],[KILOS NETO]]/Tabla1[[#This Row],[N° JABAS]]</f>
        <v>9.5746153846153845</v>
      </c>
      <c r="AK6" s="4" t="str">
        <f>+Tabla1[[#This Row],[FECHA DE CREACION]]</f>
        <v>17/06/2025</v>
      </c>
      <c r="AL6" s="4" t="str">
        <f>+Tabla1[[#This Row],[FECHARECEPCION]]</f>
        <v>17/06/2025</v>
      </c>
      <c r="AM6" s="13">
        <f>Tabla1[[#This Row],[PESO NETO CAMPO]]/COUNTIFS(Tabla1[N° PALLET],Tabla1[[#This Row],[N° PALLET]],Tabla1[Hora recepcion],Tabla1[[#This Row],[Hora recepcion]])</f>
        <v>29.045454545454547</v>
      </c>
      <c r="AN6" s="13">
        <f>Tabla1[[#This Row],[KILOS BRUTOS]]/COUNTIFS(Tabla1[N° PALLET],Tabla1[[#This Row],[N° PALLET]],Tabla1[Hora recepcion],Tabla1[[#This Row],[Hora recepcion]])</f>
        <v>39.636363636363633</v>
      </c>
      <c r="AO6" s="2" t="e">
        <f>_xlfn.ISOWEEKNUM(Tabla1[[#This Row],[Fecha recepcion]])</f>
        <v>#VALUE!</v>
      </c>
      <c r="AP6" s="7">
        <f>Tabla1[[#This Row],[KILOS NETO]]-Tabla1[[#This Row],[PESO CAMPO]]</f>
        <v>95.424545454545452</v>
      </c>
      <c r="AQ6" s="3">
        <f>+Tabla1[[#This Row],[Hora recepcion]]-Tabla1[[#This Row],[Hora salida Campo]]</f>
        <v>8.333333333333337E-2</v>
      </c>
      <c r="AS6" s="22" t="str">
        <f>HYPERLINK("https://quickchart.io/qr?text=" &amp; Tabla1[[#This Row],[KEY]], "Ver QR")</f>
        <v>Ver QR</v>
      </c>
    </row>
    <row r="7" spans="1:45">
      <c r="A7" s="2" t="s">
        <v>73</v>
      </c>
      <c r="B7" s="1" t="s">
        <v>46</v>
      </c>
      <c r="C7" s="3">
        <v>0.59722222222222221</v>
      </c>
      <c r="D7" s="1" t="s">
        <v>46</v>
      </c>
      <c r="E7" s="3">
        <v>0.68055555555555558</v>
      </c>
      <c r="F7" s="2" t="s">
        <v>47</v>
      </c>
      <c r="G7" s="2">
        <v>1</v>
      </c>
      <c r="H7" s="2" t="s">
        <v>48</v>
      </c>
      <c r="I7" s="2">
        <v>354.5</v>
      </c>
      <c r="J7" s="2" t="s">
        <v>49</v>
      </c>
      <c r="K7" s="2" t="s">
        <v>50</v>
      </c>
      <c r="L7" s="2" t="s">
        <v>51</v>
      </c>
      <c r="M7" s="2">
        <v>480</v>
      </c>
      <c r="N7" s="2" t="s">
        <v>52</v>
      </c>
      <c r="O7" s="2">
        <v>369.3</v>
      </c>
      <c r="P7" s="2" t="s">
        <v>53</v>
      </c>
      <c r="Q7" s="21">
        <v>233.85</v>
      </c>
      <c r="R7" s="21">
        <v>179.92</v>
      </c>
      <c r="S7" s="2" t="s">
        <v>54</v>
      </c>
      <c r="T7" s="2" t="s">
        <v>67</v>
      </c>
      <c r="U7" s="2">
        <v>12</v>
      </c>
      <c r="V7" s="2">
        <v>19</v>
      </c>
      <c r="W7" s="2">
        <v>133</v>
      </c>
      <c r="X7" s="2" t="s">
        <v>56</v>
      </c>
      <c r="AA7" s="5" t="s">
        <v>57</v>
      </c>
      <c r="AB7" s="2" t="s">
        <v>58</v>
      </c>
      <c r="AE7" s="4" t="str">
        <f>+Tabla1[[#This Row],[Fecha y hora recepcion]]</f>
        <v>17/06/2025</v>
      </c>
      <c r="AF7" s="7">
        <f>+Tabla1[[#This Row],[KILOS NETO]]/Tabla1[[#This Row],[N° JARRAS]]</f>
        <v>1.352781954887218</v>
      </c>
      <c r="AG7" s="2" t="s">
        <v>59</v>
      </c>
      <c r="AI7" s="2">
        <v>19.399999999999999</v>
      </c>
      <c r="AJ7" s="7">
        <f>+Tabla1[[#This Row],[KILOS NETO]]/Tabla1[[#This Row],[N° JABAS]]</f>
        <v>9.4694736842105254</v>
      </c>
      <c r="AK7" s="4" t="str">
        <f>+Tabla1[[#This Row],[FECHA DE CREACION]]</f>
        <v>17/06/2025</v>
      </c>
      <c r="AL7" s="4" t="str">
        <f>+Tabla1[[#This Row],[FECHARECEPCION]]</f>
        <v>17/06/2025</v>
      </c>
      <c r="AM7" s="13">
        <f>Tabla1[[#This Row],[PESO NETO CAMPO]]/COUNTIFS(Tabla1[N° PALLET],Tabla1[[#This Row],[N° PALLET]],Tabla1[Hora recepcion],Tabla1[[#This Row],[Hora recepcion]])</f>
        <v>32.227272727272727</v>
      </c>
      <c r="AN7" s="13">
        <f>Tabla1[[#This Row],[KILOS BRUTOS]]/COUNTIFS(Tabla1[N° PALLET],Tabla1[[#This Row],[N° PALLET]],Tabla1[Hora recepcion],Tabla1[[#This Row],[Hora recepcion]])</f>
        <v>43.636363636363633</v>
      </c>
      <c r="AO7" s="2" t="e">
        <f>_xlfn.ISOWEEKNUM(Tabla1[[#This Row],[Fecha recepcion]])</f>
        <v>#VALUE!</v>
      </c>
      <c r="AP7" s="7">
        <f>Tabla1[[#This Row],[KILOS NETO]]-Tabla1[[#This Row],[PESO CAMPO]]</f>
        <v>147.69272727272727</v>
      </c>
      <c r="AQ7" s="3">
        <f>+Tabla1[[#This Row],[Hora recepcion]]-Tabla1[[#This Row],[Hora salida Campo]]</f>
        <v>8.333333333333337E-2</v>
      </c>
      <c r="AS7" s="22" t="str">
        <f>HYPERLINK("https://quickchart.io/qr?text=" &amp; Tabla1[[#This Row],[KEY]], "Ver QR")</f>
        <v>Ver QR</v>
      </c>
    </row>
    <row r="8" spans="1:45">
      <c r="A8" s="2" t="s">
        <v>74</v>
      </c>
      <c r="B8" s="1" t="s">
        <v>46</v>
      </c>
      <c r="C8" s="3">
        <v>0.59722222222222221</v>
      </c>
      <c r="D8" s="1" t="s">
        <v>46</v>
      </c>
      <c r="E8" s="3">
        <v>0.68055555555555558</v>
      </c>
      <c r="F8" s="2" t="s">
        <v>47</v>
      </c>
      <c r="G8" s="2">
        <v>1</v>
      </c>
      <c r="H8" s="2" t="s">
        <v>48</v>
      </c>
      <c r="I8" s="2">
        <v>130.5</v>
      </c>
      <c r="J8" s="2" t="s">
        <v>49</v>
      </c>
      <c r="K8" s="2" t="s">
        <v>50</v>
      </c>
      <c r="L8" s="2" t="s">
        <v>51</v>
      </c>
      <c r="M8" s="2">
        <v>186</v>
      </c>
      <c r="N8" s="2" t="s">
        <v>52</v>
      </c>
      <c r="O8" s="2">
        <v>136.62</v>
      </c>
      <c r="P8" s="2" t="s">
        <v>53</v>
      </c>
      <c r="Q8" s="21">
        <v>148.80000000000001</v>
      </c>
      <c r="R8" s="21">
        <v>109.3</v>
      </c>
      <c r="S8" s="2" t="s">
        <v>54</v>
      </c>
      <c r="T8" s="2" t="s">
        <v>67</v>
      </c>
      <c r="U8" s="2">
        <v>12</v>
      </c>
      <c r="V8" s="2">
        <v>12</v>
      </c>
      <c r="W8" s="2">
        <v>84</v>
      </c>
      <c r="X8" s="2" t="s">
        <v>56</v>
      </c>
      <c r="AA8" s="5" t="s">
        <v>61</v>
      </c>
      <c r="AB8" s="2" t="s">
        <v>62</v>
      </c>
      <c r="AE8" s="4" t="str">
        <f>+Tabla1[[#This Row],[Fecha y hora recepcion]]</f>
        <v>17/06/2025</v>
      </c>
      <c r="AF8" s="7">
        <f>+Tabla1[[#This Row],[KILOS NETO]]/Tabla1[[#This Row],[N° JARRAS]]</f>
        <v>1.3011904761904762</v>
      </c>
      <c r="AG8" s="2" t="s">
        <v>59</v>
      </c>
      <c r="AI8" s="2">
        <v>19.399999999999999</v>
      </c>
      <c r="AJ8" s="7">
        <f>+Tabla1[[#This Row],[KILOS NETO]]/Tabla1[[#This Row],[N° JABAS]]</f>
        <v>9.1083333333333325</v>
      </c>
      <c r="AK8" s="4" t="str">
        <f>+Tabla1[[#This Row],[FECHA DE CREACION]]</f>
        <v>17/06/2025</v>
      </c>
      <c r="AL8" s="4" t="str">
        <f>+Tabla1[[#This Row],[FECHARECEPCION]]</f>
        <v>17/06/2025</v>
      </c>
      <c r="AM8" s="13">
        <f>Tabla1[[#This Row],[PESO NETO CAMPO]]/COUNTIFS(Tabla1[N° PALLET],Tabla1[[#This Row],[N° PALLET]],Tabla1[Hora recepcion],Tabla1[[#This Row],[Hora recepcion]])</f>
        <v>11.863636363636363</v>
      </c>
      <c r="AN8" s="13">
        <f>Tabla1[[#This Row],[KILOS BRUTOS]]/COUNTIFS(Tabla1[N° PALLET],Tabla1[[#This Row],[N° PALLET]],Tabla1[Hora recepcion],Tabla1[[#This Row],[Hora recepcion]])</f>
        <v>16.90909090909091</v>
      </c>
      <c r="AO8" s="2" t="e">
        <f>_xlfn.ISOWEEKNUM(Tabla1[[#This Row],[Fecha recepcion]])</f>
        <v>#VALUE!</v>
      </c>
      <c r="AP8" s="7">
        <f>Tabla1[[#This Row],[KILOS NETO]]-Tabla1[[#This Row],[PESO CAMPO]]</f>
        <v>97.436363636363637</v>
      </c>
      <c r="AQ8" s="3">
        <f>+Tabla1[[#This Row],[Hora recepcion]]-Tabla1[[#This Row],[Hora salida Campo]]</f>
        <v>8.333333333333337E-2</v>
      </c>
      <c r="AS8" s="22" t="str">
        <f>HYPERLINK("https://quickchart.io/qr?text=" &amp; Tabla1[[#This Row],[KEY]], "Ver QR")</f>
        <v>Ver QR</v>
      </c>
    </row>
    <row r="9" spans="1:45">
      <c r="A9" s="2" t="s">
        <v>75</v>
      </c>
      <c r="B9" s="1" t="s">
        <v>46</v>
      </c>
      <c r="C9" s="3">
        <v>0.59722222222222221</v>
      </c>
      <c r="D9" s="1" t="s">
        <v>46</v>
      </c>
      <c r="E9" s="3">
        <v>0.68055555555555558</v>
      </c>
      <c r="F9" s="2" t="s">
        <v>47</v>
      </c>
      <c r="G9" s="2">
        <v>1</v>
      </c>
      <c r="H9" s="2" t="s">
        <v>48</v>
      </c>
      <c r="I9" s="2">
        <v>135</v>
      </c>
      <c r="J9" s="2" t="s">
        <v>49</v>
      </c>
      <c r="K9" s="2" t="s">
        <v>50</v>
      </c>
      <c r="L9" s="2" t="s">
        <v>51</v>
      </c>
      <c r="M9" s="2">
        <v>291</v>
      </c>
      <c r="N9" s="2" t="s">
        <v>52</v>
      </c>
      <c r="O9" s="2">
        <v>241.26</v>
      </c>
      <c r="P9" s="2" t="s">
        <v>53</v>
      </c>
      <c r="Q9" s="21">
        <v>232.8</v>
      </c>
      <c r="R9" s="21">
        <v>193.01</v>
      </c>
      <c r="S9" s="2" t="s">
        <v>54</v>
      </c>
      <c r="T9" s="2" t="s">
        <v>67</v>
      </c>
      <c r="U9" s="2">
        <v>12</v>
      </c>
      <c r="V9" s="2">
        <v>12</v>
      </c>
      <c r="W9" s="2">
        <v>84</v>
      </c>
      <c r="X9" s="2" t="s">
        <v>56</v>
      </c>
      <c r="AA9" s="5" t="s">
        <v>64</v>
      </c>
      <c r="AB9" s="2" t="s">
        <v>65</v>
      </c>
      <c r="AE9" s="4" t="str">
        <f>+Tabla1[[#This Row],[Fecha y hora recepcion]]</f>
        <v>17/06/2025</v>
      </c>
      <c r="AF9" s="7">
        <f>+Tabla1[[#This Row],[KILOS NETO]]/Tabla1[[#This Row],[N° JARRAS]]</f>
        <v>2.297738095238095</v>
      </c>
      <c r="AG9" s="2" t="s">
        <v>59</v>
      </c>
      <c r="AI9" s="2">
        <v>19.399999999999999</v>
      </c>
      <c r="AJ9" s="7">
        <f>+Tabla1[[#This Row],[KILOS NETO]]/Tabla1[[#This Row],[N° JABAS]]</f>
        <v>16.084166666666665</v>
      </c>
      <c r="AK9" s="4" t="str">
        <f>+Tabla1[[#This Row],[FECHA DE CREACION]]</f>
        <v>17/06/2025</v>
      </c>
      <c r="AL9" s="4" t="str">
        <f>+Tabla1[[#This Row],[FECHARECEPCION]]</f>
        <v>17/06/2025</v>
      </c>
      <c r="AM9" s="13">
        <f>Tabla1[[#This Row],[PESO NETO CAMPO]]/COUNTIFS(Tabla1[N° PALLET],Tabla1[[#This Row],[N° PALLET]],Tabla1[Hora recepcion],Tabla1[[#This Row],[Hora recepcion]])</f>
        <v>12.272727272727273</v>
      </c>
      <c r="AN9" s="13">
        <f>Tabla1[[#This Row],[KILOS BRUTOS]]/COUNTIFS(Tabla1[N° PALLET],Tabla1[[#This Row],[N° PALLET]],Tabla1[Hora recepcion],Tabla1[[#This Row],[Hora recepcion]])</f>
        <v>26.454545454545453</v>
      </c>
      <c r="AO9" s="2" t="e">
        <f>_xlfn.ISOWEEKNUM(Tabla1[[#This Row],[Fecha recepcion]])</f>
        <v>#VALUE!</v>
      </c>
      <c r="AP9" s="7">
        <f>Tabla1[[#This Row],[KILOS NETO]]-Tabla1[[#This Row],[PESO CAMPO]]</f>
        <v>180.73727272727271</v>
      </c>
      <c r="AQ9" s="3">
        <f>+Tabla1[[#This Row],[Hora recepcion]]-Tabla1[[#This Row],[Hora salida Campo]]</f>
        <v>8.333333333333337E-2</v>
      </c>
      <c r="AS9" s="22" t="str">
        <f>HYPERLINK("https://quickchart.io/qr?text=" &amp; Tabla1[[#This Row],[KEY]], "Ver QR")</f>
        <v>Ver QR</v>
      </c>
    </row>
    <row r="10" spans="1:45">
      <c r="A10" s="2" t="s">
        <v>76</v>
      </c>
      <c r="B10" s="1" t="s">
        <v>46</v>
      </c>
      <c r="C10" s="3">
        <v>0.59722222222222221</v>
      </c>
      <c r="D10" s="1" t="s">
        <v>46</v>
      </c>
      <c r="E10" s="3">
        <v>0.68055555555555558</v>
      </c>
      <c r="F10" s="2" t="s">
        <v>47</v>
      </c>
      <c r="G10" s="2">
        <v>1</v>
      </c>
      <c r="H10" s="2" t="s">
        <v>48</v>
      </c>
      <c r="I10" s="2">
        <v>322.5</v>
      </c>
      <c r="J10" s="2" t="s">
        <v>49</v>
      </c>
      <c r="K10" s="2" t="s">
        <v>50</v>
      </c>
      <c r="L10" s="2" t="s">
        <v>51</v>
      </c>
      <c r="M10" s="2">
        <v>437</v>
      </c>
      <c r="N10" s="2" t="s">
        <v>52</v>
      </c>
      <c r="O10" s="2">
        <v>336.1</v>
      </c>
      <c r="P10" s="2" t="s">
        <v>53</v>
      </c>
      <c r="Q10" s="21">
        <v>287.17</v>
      </c>
      <c r="R10" s="21">
        <v>220.87</v>
      </c>
      <c r="S10" s="2" t="s">
        <v>54</v>
      </c>
      <c r="T10" s="2" t="s">
        <v>77</v>
      </c>
      <c r="U10" s="2">
        <v>12</v>
      </c>
      <c r="V10" s="2">
        <v>23</v>
      </c>
      <c r="W10" s="2">
        <v>161</v>
      </c>
      <c r="X10" s="2" t="s">
        <v>56</v>
      </c>
      <c r="AA10" s="5" t="s">
        <v>68</v>
      </c>
      <c r="AB10" s="2" t="s">
        <v>69</v>
      </c>
      <c r="AE10" s="4" t="str">
        <f>+Tabla1[[#This Row],[Fecha y hora recepcion]]</f>
        <v>17/06/2025</v>
      </c>
      <c r="AF10" s="7">
        <f>+Tabla1[[#This Row],[KILOS NETO]]/Tabla1[[#This Row],[N° JARRAS]]</f>
        <v>1.3718633540372671</v>
      </c>
      <c r="AG10" s="2" t="s">
        <v>59</v>
      </c>
      <c r="AI10" s="2">
        <v>19.399999999999999</v>
      </c>
      <c r="AJ10" s="7">
        <f>+Tabla1[[#This Row],[KILOS NETO]]/Tabla1[[#This Row],[N° JABAS]]</f>
        <v>9.6030434782608705</v>
      </c>
      <c r="AK10" s="4" t="str">
        <f>+Tabla1[[#This Row],[FECHA DE CREACION]]</f>
        <v>17/06/2025</v>
      </c>
      <c r="AL10" s="4" t="str">
        <f>+Tabla1[[#This Row],[FECHARECEPCION]]</f>
        <v>17/06/2025</v>
      </c>
      <c r="AM10" s="13">
        <f>Tabla1[[#This Row],[PESO NETO CAMPO]]/COUNTIFS(Tabla1[N° PALLET],Tabla1[[#This Row],[N° PALLET]],Tabla1[Hora recepcion],Tabla1[[#This Row],[Hora recepcion]])</f>
        <v>29.318181818181817</v>
      </c>
      <c r="AN10" s="13">
        <f>Tabla1[[#This Row],[KILOS BRUTOS]]/COUNTIFS(Tabla1[N° PALLET],Tabla1[[#This Row],[N° PALLET]],Tabla1[Hora recepcion],Tabla1[[#This Row],[Hora recepcion]])</f>
        <v>39.727272727272727</v>
      </c>
      <c r="AO10" s="2" t="e">
        <f>_xlfn.ISOWEEKNUM(Tabla1[[#This Row],[Fecha recepcion]])</f>
        <v>#VALUE!</v>
      </c>
      <c r="AP10" s="7">
        <f>Tabla1[[#This Row],[KILOS NETO]]-Tabla1[[#This Row],[PESO CAMPO]]</f>
        <v>191.55181818181819</v>
      </c>
      <c r="AQ10" s="3">
        <f>+Tabla1[[#This Row],[Hora recepcion]]-Tabla1[[#This Row],[Hora salida Campo]]</f>
        <v>8.333333333333337E-2</v>
      </c>
      <c r="AS10" s="22" t="str">
        <f>HYPERLINK("https://quickchart.io/qr?text=" &amp; Tabla1[[#This Row],[KEY]], "Ver QR")</f>
        <v>Ver QR</v>
      </c>
    </row>
    <row r="11" spans="1:45">
      <c r="A11" s="2" t="s">
        <v>78</v>
      </c>
      <c r="B11" s="1" t="s">
        <v>46</v>
      </c>
      <c r="C11" s="3">
        <v>0.59722222222222221</v>
      </c>
      <c r="D11" s="1" t="s">
        <v>46</v>
      </c>
      <c r="E11" s="3">
        <v>0.68055555555555558</v>
      </c>
      <c r="F11" s="2" t="s">
        <v>47</v>
      </c>
      <c r="G11" s="2">
        <v>1</v>
      </c>
      <c r="H11" s="2" t="s">
        <v>48</v>
      </c>
      <c r="I11" s="2">
        <v>319.5</v>
      </c>
      <c r="J11" s="2" t="s">
        <v>49</v>
      </c>
      <c r="K11" s="2" t="s">
        <v>50</v>
      </c>
      <c r="L11" s="2" t="s">
        <v>51</v>
      </c>
      <c r="M11" s="2">
        <v>436</v>
      </c>
      <c r="N11" s="2" t="s">
        <v>52</v>
      </c>
      <c r="O11" s="2">
        <v>335.1</v>
      </c>
      <c r="P11" s="2" t="s">
        <v>53</v>
      </c>
      <c r="Q11" s="21">
        <v>274.06</v>
      </c>
      <c r="R11" s="21">
        <v>210.63</v>
      </c>
      <c r="S11" s="2" t="s">
        <v>54</v>
      </c>
      <c r="T11" s="2" t="s">
        <v>77</v>
      </c>
      <c r="U11" s="2">
        <v>12</v>
      </c>
      <c r="V11" s="2">
        <v>22</v>
      </c>
      <c r="W11" s="2">
        <v>154</v>
      </c>
      <c r="X11" s="2" t="s">
        <v>56</v>
      </c>
      <c r="AA11" s="5" t="s">
        <v>71</v>
      </c>
      <c r="AB11" s="2" t="s">
        <v>72</v>
      </c>
      <c r="AE11" s="4" t="str">
        <f>+Tabla1[[#This Row],[Fecha y hora recepcion]]</f>
        <v>17/06/2025</v>
      </c>
      <c r="AF11" s="7">
        <f>+Tabla1[[#This Row],[KILOS NETO]]/Tabla1[[#This Row],[N° JARRAS]]</f>
        <v>1.3677272727272727</v>
      </c>
      <c r="AG11" s="2" t="s">
        <v>59</v>
      </c>
      <c r="AI11" s="2">
        <v>19.399999999999999</v>
      </c>
      <c r="AJ11" s="7">
        <f>+Tabla1[[#This Row],[KILOS NETO]]/Tabla1[[#This Row],[N° JABAS]]</f>
        <v>9.5740909090909092</v>
      </c>
      <c r="AK11" s="4" t="str">
        <f>+Tabla1[[#This Row],[FECHA DE CREACION]]</f>
        <v>17/06/2025</v>
      </c>
      <c r="AL11" s="4" t="str">
        <f>+Tabla1[[#This Row],[FECHARECEPCION]]</f>
        <v>17/06/2025</v>
      </c>
      <c r="AM11" s="13">
        <f>Tabla1[[#This Row],[PESO NETO CAMPO]]/COUNTIFS(Tabla1[N° PALLET],Tabla1[[#This Row],[N° PALLET]],Tabla1[Hora recepcion],Tabla1[[#This Row],[Hora recepcion]])</f>
        <v>29.045454545454547</v>
      </c>
      <c r="AN11" s="13">
        <f>Tabla1[[#This Row],[KILOS BRUTOS]]/COUNTIFS(Tabla1[N° PALLET],Tabla1[[#This Row],[N° PALLET]],Tabla1[Hora recepcion],Tabla1[[#This Row],[Hora recepcion]])</f>
        <v>39.636363636363633</v>
      </c>
      <c r="AO11" s="2" t="e">
        <f>_xlfn.ISOWEEKNUM(Tabla1[[#This Row],[Fecha recepcion]])</f>
        <v>#VALUE!</v>
      </c>
      <c r="AP11" s="7">
        <f>Tabla1[[#This Row],[KILOS NETO]]-Tabla1[[#This Row],[PESO CAMPO]]</f>
        <v>181.58454545454543</v>
      </c>
      <c r="AQ11" s="3">
        <f>+Tabla1[[#This Row],[Hora recepcion]]-Tabla1[[#This Row],[Hora salida Campo]]</f>
        <v>8.333333333333337E-2</v>
      </c>
      <c r="AS11" s="22" t="str">
        <f>HYPERLINK("https://quickchart.io/qr?text=" &amp; Tabla1[[#This Row],[KEY]], "Ver QR")</f>
        <v>Ver QR</v>
      </c>
    </row>
    <row r="12" spans="1:45">
      <c r="A12" s="2" t="s">
        <v>79</v>
      </c>
      <c r="B12" s="1" t="s">
        <v>46</v>
      </c>
      <c r="C12" s="3">
        <v>0.59722222222222221</v>
      </c>
      <c r="D12" s="1" t="s">
        <v>46</v>
      </c>
      <c r="E12" s="3">
        <v>0.68055555555555558</v>
      </c>
      <c r="F12" s="2" t="s">
        <v>47</v>
      </c>
      <c r="G12" s="2">
        <v>1</v>
      </c>
      <c r="H12" s="2" t="s">
        <v>48</v>
      </c>
      <c r="I12" s="2">
        <v>354.5</v>
      </c>
      <c r="J12" s="2" t="s">
        <v>49</v>
      </c>
      <c r="K12" s="2" t="s">
        <v>50</v>
      </c>
      <c r="L12" s="2" t="s">
        <v>51</v>
      </c>
      <c r="M12" s="2">
        <v>480</v>
      </c>
      <c r="N12" s="2" t="s">
        <v>52</v>
      </c>
      <c r="O12" s="2">
        <v>369.3</v>
      </c>
      <c r="P12" s="2" t="s">
        <v>53</v>
      </c>
      <c r="Q12" s="21">
        <v>172.31</v>
      </c>
      <c r="R12" s="21">
        <v>132.57</v>
      </c>
      <c r="S12" s="2" t="s">
        <v>54</v>
      </c>
      <c r="T12" s="2" t="s">
        <v>77</v>
      </c>
      <c r="U12" s="2">
        <v>12</v>
      </c>
      <c r="V12" s="2">
        <v>14</v>
      </c>
      <c r="W12" s="2">
        <v>98</v>
      </c>
      <c r="X12" s="2" t="s">
        <v>56</v>
      </c>
      <c r="AA12" s="5" t="s">
        <v>57</v>
      </c>
      <c r="AB12" s="2" t="s">
        <v>58</v>
      </c>
      <c r="AE12" s="4" t="str">
        <f>+Tabla1[[#This Row],[Fecha y hora recepcion]]</f>
        <v>17/06/2025</v>
      </c>
      <c r="AF12" s="7">
        <f>+Tabla1[[#This Row],[KILOS NETO]]/Tabla1[[#This Row],[N° JARRAS]]</f>
        <v>1.3527551020408162</v>
      </c>
      <c r="AG12" s="2" t="s">
        <v>59</v>
      </c>
      <c r="AI12" s="2">
        <v>19.399999999999999</v>
      </c>
      <c r="AJ12" s="7">
        <f>+Tabla1[[#This Row],[KILOS NETO]]/Tabla1[[#This Row],[N° JABAS]]</f>
        <v>9.4692857142857143</v>
      </c>
      <c r="AK12" s="4" t="str">
        <f>+Tabla1[[#This Row],[FECHA DE CREACION]]</f>
        <v>17/06/2025</v>
      </c>
      <c r="AL12" s="4" t="str">
        <f>+Tabla1[[#This Row],[FECHARECEPCION]]</f>
        <v>17/06/2025</v>
      </c>
      <c r="AM12" s="13">
        <f>Tabla1[[#This Row],[PESO NETO CAMPO]]/COUNTIFS(Tabla1[N° PALLET],Tabla1[[#This Row],[N° PALLET]],Tabla1[Hora recepcion],Tabla1[[#This Row],[Hora recepcion]])</f>
        <v>32.227272727272727</v>
      </c>
      <c r="AN12" s="13">
        <f>Tabla1[[#This Row],[KILOS BRUTOS]]/COUNTIFS(Tabla1[N° PALLET],Tabla1[[#This Row],[N° PALLET]],Tabla1[Hora recepcion],Tabla1[[#This Row],[Hora recepcion]])</f>
        <v>43.636363636363633</v>
      </c>
      <c r="AO12" s="2" t="e">
        <f>_xlfn.ISOWEEKNUM(Tabla1[[#This Row],[Fecha recepcion]])</f>
        <v>#VALUE!</v>
      </c>
      <c r="AP12" s="7">
        <f>Tabla1[[#This Row],[KILOS NETO]]-Tabla1[[#This Row],[PESO CAMPO]]</f>
        <v>100.34272727272727</v>
      </c>
      <c r="AQ12" s="3">
        <f>+Tabla1[[#This Row],[Hora recepcion]]-Tabla1[[#This Row],[Hora salida Campo]]</f>
        <v>8.333333333333337E-2</v>
      </c>
      <c r="AS12" s="22" t="str">
        <f>HYPERLINK("https://quickchart.io/qr?text=" &amp; Tabla1[[#This Row],[KEY]], "Ver QR")</f>
        <v>Ver QR</v>
      </c>
    </row>
    <row r="13" spans="1:45">
      <c r="A13" s="2" t="s">
        <v>80</v>
      </c>
      <c r="B13" s="1" t="s">
        <v>46</v>
      </c>
      <c r="C13" s="3">
        <v>0.78472222222222221</v>
      </c>
      <c r="D13" s="1" t="s">
        <v>46</v>
      </c>
      <c r="E13" s="3">
        <v>0.88194444444444442</v>
      </c>
      <c r="F13" s="2" t="s">
        <v>81</v>
      </c>
      <c r="G13" s="2">
        <v>2</v>
      </c>
      <c r="H13" s="2" t="s">
        <v>48</v>
      </c>
      <c r="I13" s="2">
        <v>46</v>
      </c>
      <c r="J13" s="2" t="s">
        <v>82</v>
      </c>
      <c r="K13" s="2" t="s">
        <v>50</v>
      </c>
      <c r="L13" s="2" t="s">
        <v>51</v>
      </c>
      <c r="M13" s="2">
        <v>74</v>
      </c>
      <c r="N13" s="2" t="s">
        <v>52</v>
      </c>
      <c r="O13" s="2">
        <v>47.48</v>
      </c>
      <c r="P13" s="2" t="s">
        <v>53</v>
      </c>
      <c r="Q13" s="21">
        <v>74</v>
      </c>
      <c r="R13" s="21">
        <v>47.48</v>
      </c>
      <c r="S13" s="2" t="s">
        <v>54</v>
      </c>
      <c r="T13" s="2" t="s">
        <v>83</v>
      </c>
      <c r="U13" s="2">
        <v>12</v>
      </c>
      <c r="V13" s="2">
        <v>6</v>
      </c>
      <c r="W13" s="2">
        <v>36</v>
      </c>
      <c r="X13" s="2" t="s">
        <v>56</v>
      </c>
      <c r="AA13" s="5" t="s">
        <v>84</v>
      </c>
      <c r="AB13" s="2" t="s">
        <v>85</v>
      </c>
      <c r="AE13" s="4" t="str">
        <f>+Tabla1[[#This Row],[Fecha y hora recepcion]]</f>
        <v>17/06/2025</v>
      </c>
      <c r="AF13" s="7">
        <f>+Tabla1[[#This Row],[KILOS NETO]]/Tabla1[[#This Row],[N° JARRAS]]</f>
        <v>1.3188888888888888</v>
      </c>
      <c r="AG13" s="2" t="s">
        <v>59</v>
      </c>
      <c r="AI13" s="2">
        <v>19.8</v>
      </c>
      <c r="AJ13" s="7">
        <f>+Tabla1[[#This Row],[KILOS NETO]]/Tabla1[[#This Row],[N° JABAS]]</f>
        <v>7.9133333333333331</v>
      </c>
      <c r="AK13" s="4" t="str">
        <f>+Tabla1[[#This Row],[FECHA DE CREACION]]</f>
        <v>17/06/2025</v>
      </c>
      <c r="AL13" s="4" t="str">
        <f>+Tabla1[[#This Row],[FECHARECEPCION]]</f>
        <v>17/06/2025</v>
      </c>
      <c r="AM13" s="19">
        <f>Tabla1[[#This Row],[PESO NETO CAMPO]]/COUNTIFS(Tabla1[N° PALLET],Tabla1[[#This Row],[N° PALLET]],Tabla1[Hora recepcion],Tabla1[[#This Row],[Hora recepcion]])</f>
        <v>3.5384615384615383</v>
      </c>
      <c r="AN13" s="19">
        <f>Tabla1[[#This Row],[KILOS BRUTOS]]/COUNTIFS(Tabla1[N° PALLET],Tabla1[[#This Row],[N° PALLET]],Tabla1[Hora recepcion],Tabla1[[#This Row],[Hora recepcion]])</f>
        <v>5.6923076923076925</v>
      </c>
      <c r="AO13" s="2" t="e">
        <f>_xlfn.ISOWEEKNUM(Tabla1[[#This Row],[Fecha recepcion]])</f>
        <v>#VALUE!</v>
      </c>
      <c r="AP13" s="7">
        <f>Tabla1[[#This Row],[KILOS NETO]]-Tabla1[[#This Row],[PESO CAMPO]]</f>
        <v>43.941538461538457</v>
      </c>
      <c r="AQ13" s="3">
        <f>+Tabla1[[#This Row],[Hora recepcion]]-Tabla1[[#This Row],[Hora salida Campo]]</f>
        <v>9.722222222222221E-2</v>
      </c>
      <c r="AS13" s="22" t="str">
        <f>HYPERLINK("https://quickchart.io/qr?text=" &amp; Tabla1[[#This Row],[KEY]], "Ver QR")</f>
        <v>Ver QR</v>
      </c>
    </row>
    <row r="14" spans="1:45">
      <c r="A14" s="2" t="s">
        <v>86</v>
      </c>
      <c r="B14" s="1" t="s">
        <v>46</v>
      </c>
      <c r="C14" s="3">
        <v>0.78472222222222221</v>
      </c>
      <c r="D14" s="1" t="s">
        <v>46</v>
      </c>
      <c r="E14" s="3">
        <v>0.88194444444444442</v>
      </c>
      <c r="F14" s="2" t="s">
        <v>81</v>
      </c>
      <c r="G14" s="2">
        <v>2</v>
      </c>
      <c r="H14" s="2" t="s">
        <v>48</v>
      </c>
      <c r="I14" s="2">
        <v>170.4</v>
      </c>
      <c r="J14" s="2" t="s">
        <v>82</v>
      </c>
      <c r="K14" s="2" t="s">
        <v>50</v>
      </c>
      <c r="L14" s="2" t="s">
        <v>51</v>
      </c>
      <c r="M14" s="2">
        <v>238.5</v>
      </c>
      <c r="N14" s="2" t="s">
        <v>52</v>
      </c>
      <c r="O14" s="2">
        <v>178.6</v>
      </c>
      <c r="P14" s="2" t="s">
        <v>53</v>
      </c>
      <c r="Q14" s="21">
        <v>238.5</v>
      </c>
      <c r="R14" s="21">
        <v>178.6</v>
      </c>
      <c r="S14" s="2" t="s">
        <v>54</v>
      </c>
      <c r="T14" s="2" t="s">
        <v>83</v>
      </c>
      <c r="U14" s="2">
        <v>12</v>
      </c>
      <c r="V14" s="2">
        <v>19</v>
      </c>
      <c r="W14" s="2">
        <v>130</v>
      </c>
      <c r="X14" s="2" t="s">
        <v>56</v>
      </c>
      <c r="AA14" s="5" t="s">
        <v>87</v>
      </c>
      <c r="AB14" s="2" t="s">
        <v>88</v>
      </c>
      <c r="AE14" s="4" t="str">
        <f>+Tabla1[[#This Row],[Fecha y hora recepcion]]</f>
        <v>17/06/2025</v>
      </c>
      <c r="AF14" s="7">
        <f>+Tabla1[[#This Row],[KILOS NETO]]/Tabla1[[#This Row],[N° JARRAS]]</f>
        <v>1.3738461538461537</v>
      </c>
      <c r="AG14" s="2" t="s">
        <v>59</v>
      </c>
      <c r="AI14" s="2">
        <v>19.8</v>
      </c>
      <c r="AJ14" s="7">
        <f>+Tabla1[[#This Row],[KILOS NETO]]/Tabla1[[#This Row],[N° JABAS]]</f>
        <v>9.4</v>
      </c>
      <c r="AK14" s="4" t="str">
        <f>+Tabla1[[#This Row],[FECHA DE CREACION]]</f>
        <v>17/06/2025</v>
      </c>
      <c r="AL14" s="4" t="str">
        <f>+Tabla1[[#This Row],[FECHARECEPCION]]</f>
        <v>17/06/2025</v>
      </c>
      <c r="AM14" s="19">
        <f>Tabla1[[#This Row],[PESO NETO CAMPO]]/COUNTIFS(Tabla1[N° PALLET],Tabla1[[#This Row],[N° PALLET]],Tabla1[Hora recepcion],Tabla1[[#This Row],[Hora recepcion]])</f>
        <v>13.107692307692307</v>
      </c>
      <c r="AN14" s="19">
        <f>Tabla1[[#This Row],[KILOS BRUTOS]]/COUNTIFS(Tabla1[N° PALLET],Tabla1[[#This Row],[N° PALLET]],Tabla1[Hora recepcion],Tabla1[[#This Row],[Hora recepcion]])</f>
        <v>18.346153846153847</v>
      </c>
      <c r="AO14" s="2" t="e">
        <f>_xlfn.ISOWEEKNUM(Tabla1[[#This Row],[Fecha recepcion]])</f>
        <v>#VALUE!</v>
      </c>
      <c r="AP14" s="7">
        <f>Tabla1[[#This Row],[KILOS NETO]]-Tabla1[[#This Row],[PESO CAMPO]]</f>
        <v>165.49230769230769</v>
      </c>
      <c r="AQ14" s="3">
        <f>+Tabla1[[#This Row],[Hora recepcion]]-Tabla1[[#This Row],[Hora salida Campo]]</f>
        <v>9.722222222222221E-2</v>
      </c>
      <c r="AS14" s="22" t="str">
        <f>HYPERLINK("https://quickchart.io/qr?text=" &amp; Tabla1[[#This Row],[KEY]], "Ver QR")</f>
        <v>Ver QR</v>
      </c>
    </row>
    <row r="15" spans="1:45">
      <c r="A15" s="2" t="s">
        <v>89</v>
      </c>
      <c r="B15" s="1" t="s">
        <v>46</v>
      </c>
      <c r="C15" s="3">
        <v>0.78472222222222221</v>
      </c>
      <c r="D15" s="1" t="s">
        <v>46</v>
      </c>
      <c r="E15" s="3">
        <v>0.88194444444444442</v>
      </c>
      <c r="F15" s="2" t="s">
        <v>81</v>
      </c>
      <c r="G15" s="2">
        <v>2</v>
      </c>
      <c r="H15" s="2" t="s">
        <v>48</v>
      </c>
      <c r="I15" s="2">
        <v>387.2</v>
      </c>
      <c r="J15" s="2" t="s">
        <v>82</v>
      </c>
      <c r="K15" s="2" t="s">
        <v>50</v>
      </c>
      <c r="L15" s="2" t="s">
        <v>51</v>
      </c>
      <c r="M15" s="2">
        <v>523</v>
      </c>
      <c r="N15" s="2" t="s">
        <v>52</v>
      </c>
      <c r="O15" s="2">
        <v>404.32</v>
      </c>
      <c r="P15" s="2" t="s">
        <v>53</v>
      </c>
      <c r="Q15" s="21">
        <v>348.67</v>
      </c>
      <c r="R15" s="21">
        <v>269.55</v>
      </c>
      <c r="S15" s="2" t="s">
        <v>54</v>
      </c>
      <c r="T15" s="2" t="s">
        <v>83</v>
      </c>
      <c r="U15" s="2">
        <v>12</v>
      </c>
      <c r="V15" s="2">
        <v>28</v>
      </c>
      <c r="W15" s="2">
        <v>196</v>
      </c>
      <c r="X15" s="2" t="s">
        <v>56</v>
      </c>
      <c r="AA15" s="5" t="s">
        <v>90</v>
      </c>
      <c r="AB15" s="2" t="s">
        <v>91</v>
      </c>
      <c r="AE15" s="4" t="str">
        <f>+Tabla1[[#This Row],[Fecha y hora recepcion]]</f>
        <v>17/06/2025</v>
      </c>
      <c r="AF15" s="7">
        <f>+Tabla1[[#This Row],[KILOS NETO]]/Tabla1[[#This Row],[N° JARRAS]]</f>
        <v>1.3752551020408164</v>
      </c>
      <c r="AG15" s="2" t="s">
        <v>59</v>
      </c>
      <c r="AI15" s="2">
        <v>19.8</v>
      </c>
      <c r="AJ15" s="7">
        <f>+Tabla1[[#This Row],[KILOS NETO]]/Tabla1[[#This Row],[N° JABAS]]</f>
        <v>9.6267857142857149</v>
      </c>
      <c r="AK15" s="4" t="str">
        <f>+Tabla1[[#This Row],[FECHA DE CREACION]]</f>
        <v>17/06/2025</v>
      </c>
      <c r="AL15" s="4" t="str">
        <f>+Tabla1[[#This Row],[FECHARECEPCION]]</f>
        <v>17/06/2025</v>
      </c>
      <c r="AM15" s="19">
        <f>Tabla1[[#This Row],[PESO NETO CAMPO]]/COUNTIFS(Tabla1[N° PALLET],Tabla1[[#This Row],[N° PALLET]],Tabla1[Hora recepcion],Tabla1[[#This Row],[Hora recepcion]])</f>
        <v>29.784615384615385</v>
      </c>
      <c r="AN15" s="19">
        <f>Tabla1[[#This Row],[KILOS BRUTOS]]/COUNTIFS(Tabla1[N° PALLET],Tabla1[[#This Row],[N° PALLET]],Tabla1[Hora recepcion],Tabla1[[#This Row],[Hora recepcion]])</f>
        <v>40.230769230769234</v>
      </c>
      <c r="AO15" s="2" t="e">
        <f>_xlfn.ISOWEEKNUM(Tabla1[[#This Row],[Fecha recepcion]])</f>
        <v>#VALUE!</v>
      </c>
      <c r="AP15" s="7">
        <f>Tabla1[[#This Row],[KILOS NETO]]-Tabla1[[#This Row],[PESO CAMPO]]</f>
        <v>239.76538461538462</v>
      </c>
      <c r="AQ15" s="3">
        <f>+Tabla1[[#This Row],[Hora recepcion]]-Tabla1[[#This Row],[Hora salida Campo]]</f>
        <v>9.722222222222221E-2</v>
      </c>
      <c r="AS15" s="22" t="str">
        <f>HYPERLINK("https://quickchart.io/qr?text=" &amp; Tabla1[[#This Row],[KEY]], "Ver QR")</f>
        <v>Ver QR</v>
      </c>
    </row>
    <row r="16" spans="1:45">
      <c r="A16" s="2" t="s">
        <v>92</v>
      </c>
      <c r="B16" s="1" t="s">
        <v>46</v>
      </c>
      <c r="C16" s="3">
        <v>0.78472222222222221</v>
      </c>
      <c r="D16" s="1" t="s">
        <v>46</v>
      </c>
      <c r="E16" s="3">
        <v>0.88194444444444442</v>
      </c>
      <c r="F16" s="2" t="s">
        <v>81</v>
      </c>
      <c r="G16" s="2">
        <v>2</v>
      </c>
      <c r="H16" s="2" t="s">
        <v>48</v>
      </c>
      <c r="I16" s="2">
        <v>387.2</v>
      </c>
      <c r="J16" s="2" t="s">
        <v>82</v>
      </c>
      <c r="K16" s="2" t="s">
        <v>50</v>
      </c>
      <c r="L16" s="2" t="s">
        <v>51</v>
      </c>
      <c r="M16" s="2">
        <v>523</v>
      </c>
      <c r="N16" s="2" t="s">
        <v>52</v>
      </c>
      <c r="O16" s="2">
        <v>404.32</v>
      </c>
      <c r="P16" s="2" t="s">
        <v>53</v>
      </c>
      <c r="Q16" s="21">
        <v>99.62</v>
      </c>
      <c r="R16" s="21">
        <v>77.010000000000005</v>
      </c>
      <c r="S16" s="2" t="s">
        <v>54</v>
      </c>
      <c r="T16" s="2" t="s">
        <v>93</v>
      </c>
      <c r="U16" s="2">
        <v>12</v>
      </c>
      <c r="V16" s="2">
        <v>8</v>
      </c>
      <c r="W16" s="2">
        <v>56</v>
      </c>
      <c r="X16" s="2" t="s">
        <v>56</v>
      </c>
      <c r="AA16" s="5" t="s">
        <v>90</v>
      </c>
      <c r="AB16" s="2" t="s">
        <v>91</v>
      </c>
      <c r="AE16" s="4" t="str">
        <f>+Tabla1[[#This Row],[Fecha y hora recepcion]]</f>
        <v>17/06/2025</v>
      </c>
      <c r="AF16" s="7">
        <f>+Tabla1[[#This Row],[KILOS NETO]]/Tabla1[[#This Row],[N° JARRAS]]</f>
        <v>1.3751785714285716</v>
      </c>
      <c r="AG16" s="2" t="s">
        <v>59</v>
      </c>
      <c r="AI16" s="2">
        <v>19.8</v>
      </c>
      <c r="AJ16" s="7">
        <f>+Tabla1[[#This Row],[KILOS NETO]]/Tabla1[[#This Row],[N° JABAS]]</f>
        <v>9.6262500000000006</v>
      </c>
      <c r="AK16" s="4" t="str">
        <f>+Tabla1[[#This Row],[FECHA DE CREACION]]</f>
        <v>17/06/2025</v>
      </c>
      <c r="AL16" s="4" t="str">
        <f>+Tabla1[[#This Row],[FECHARECEPCION]]</f>
        <v>17/06/2025</v>
      </c>
      <c r="AM16" s="19">
        <f>Tabla1[[#This Row],[PESO NETO CAMPO]]/COUNTIFS(Tabla1[N° PALLET],Tabla1[[#This Row],[N° PALLET]],Tabla1[Hora recepcion],Tabla1[[#This Row],[Hora recepcion]])</f>
        <v>29.784615384615385</v>
      </c>
      <c r="AN16" s="19">
        <f>Tabla1[[#This Row],[KILOS BRUTOS]]/COUNTIFS(Tabla1[N° PALLET],Tabla1[[#This Row],[N° PALLET]],Tabla1[Hora recepcion],Tabla1[[#This Row],[Hora recepcion]])</f>
        <v>40.230769230769234</v>
      </c>
      <c r="AO16" s="2" t="e">
        <f>_xlfn.ISOWEEKNUM(Tabla1[[#This Row],[Fecha recepcion]])</f>
        <v>#VALUE!</v>
      </c>
      <c r="AP16" s="7">
        <f>Tabla1[[#This Row],[KILOS NETO]]-Tabla1[[#This Row],[PESO CAMPO]]</f>
        <v>47.22538461538462</v>
      </c>
      <c r="AQ16" s="3">
        <f>+Tabla1[[#This Row],[Hora recepcion]]-Tabla1[[#This Row],[Hora salida Campo]]</f>
        <v>9.722222222222221E-2</v>
      </c>
      <c r="AS16" s="22" t="str">
        <f>HYPERLINK("https://quickchart.io/qr?text=" &amp; Tabla1[[#This Row],[KEY]], "Ver QR")</f>
        <v>Ver QR</v>
      </c>
    </row>
    <row r="17" spans="1:45">
      <c r="A17" s="2" t="s">
        <v>94</v>
      </c>
      <c r="B17" s="1" t="s">
        <v>46</v>
      </c>
      <c r="C17" s="3">
        <v>0.78472222222222221</v>
      </c>
      <c r="D17" s="1" t="s">
        <v>46</v>
      </c>
      <c r="E17" s="3">
        <v>0.88194444444444442</v>
      </c>
      <c r="F17" s="2" t="s">
        <v>81</v>
      </c>
      <c r="G17" s="2">
        <v>2</v>
      </c>
      <c r="H17" s="2" t="s">
        <v>48</v>
      </c>
      <c r="I17" s="2">
        <v>387.2</v>
      </c>
      <c r="J17" s="2" t="s">
        <v>82</v>
      </c>
      <c r="K17" s="2" t="s">
        <v>50</v>
      </c>
      <c r="L17" s="2" t="s">
        <v>51</v>
      </c>
      <c r="M17" s="2">
        <v>523</v>
      </c>
      <c r="N17" s="2" t="s">
        <v>52</v>
      </c>
      <c r="O17" s="2">
        <v>404.32</v>
      </c>
      <c r="P17" s="2" t="s">
        <v>53</v>
      </c>
      <c r="Q17" s="21">
        <v>74.709999999999994</v>
      </c>
      <c r="R17" s="21">
        <v>57.76</v>
      </c>
      <c r="S17" s="2" t="s">
        <v>54</v>
      </c>
      <c r="T17" s="2" t="s">
        <v>95</v>
      </c>
      <c r="U17" s="2">
        <v>12</v>
      </c>
      <c r="V17" s="2">
        <v>6</v>
      </c>
      <c r="W17" s="2">
        <v>42</v>
      </c>
      <c r="X17" s="2" t="s">
        <v>56</v>
      </c>
      <c r="AA17" s="5" t="s">
        <v>90</v>
      </c>
      <c r="AB17" s="2" t="s">
        <v>91</v>
      </c>
      <c r="AE17" s="4" t="str">
        <f>+Tabla1[[#This Row],[Fecha y hora recepcion]]</f>
        <v>17/06/2025</v>
      </c>
      <c r="AF17" s="7">
        <f>+Tabla1[[#This Row],[KILOS NETO]]/Tabla1[[#This Row],[N° JARRAS]]</f>
        <v>1.3752380952380951</v>
      </c>
      <c r="AG17" s="2" t="s">
        <v>59</v>
      </c>
      <c r="AI17" s="2">
        <v>19.8</v>
      </c>
      <c r="AJ17" s="7">
        <f>+Tabla1[[#This Row],[KILOS NETO]]/Tabla1[[#This Row],[N° JABAS]]</f>
        <v>9.6266666666666669</v>
      </c>
      <c r="AK17" s="4" t="str">
        <f>+Tabla1[[#This Row],[FECHA DE CREACION]]</f>
        <v>17/06/2025</v>
      </c>
      <c r="AL17" s="4" t="str">
        <f>+Tabla1[[#This Row],[FECHARECEPCION]]</f>
        <v>17/06/2025</v>
      </c>
      <c r="AM17" s="19">
        <f>Tabla1[[#This Row],[PESO NETO CAMPO]]/COUNTIFS(Tabla1[N° PALLET],Tabla1[[#This Row],[N° PALLET]],Tabla1[Hora recepcion],Tabla1[[#This Row],[Hora recepcion]])</f>
        <v>29.784615384615385</v>
      </c>
      <c r="AN17" s="19">
        <f>Tabla1[[#This Row],[KILOS BRUTOS]]/COUNTIFS(Tabla1[N° PALLET],Tabla1[[#This Row],[N° PALLET]],Tabla1[Hora recepcion],Tabla1[[#This Row],[Hora recepcion]])</f>
        <v>40.230769230769234</v>
      </c>
      <c r="AO17" s="2" t="e">
        <f>_xlfn.ISOWEEKNUM(Tabla1[[#This Row],[Fecha recepcion]])</f>
        <v>#VALUE!</v>
      </c>
      <c r="AP17" s="7">
        <f>Tabla1[[#This Row],[KILOS NETO]]-Tabla1[[#This Row],[PESO CAMPO]]</f>
        <v>27.975384615384613</v>
      </c>
      <c r="AQ17" s="3">
        <f>+Tabla1[[#This Row],[Hora recepcion]]-Tabla1[[#This Row],[Hora salida Campo]]</f>
        <v>9.722222222222221E-2</v>
      </c>
      <c r="AS17" s="22" t="str">
        <f>HYPERLINK("https://quickchart.io/qr?text=" &amp; Tabla1[[#This Row],[KEY]], "Ver QR")</f>
        <v>Ver QR</v>
      </c>
    </row>
    <row r="18" spans="1:45">
      <c r="A18" s="2" t="s">
        <v>96</v>
      </c>
      <c r="B18" s="1" t="s">
        <v>46</v>
      </c>
      <c r="C18" s="3">
        <v>0.78472222222222221</v>
      </c>
      <c r="D18" s="1" t="s">
        <v>46</v>
      </c>
      <c r="E18" s="3">
        <v>0.88194444444444442</v>
      </c>
      <c r="F18" s="2" t="s">
        <v>81</v>
      </c>
      <c r="G18" s="2">
        <v>2</v>
      </c>
      <c r="H18" s="2" t="s">
        <v>48</v>
      </c>
      <c r="I18" s="2">
        <v>321.5</v>
      </c>
      <c r="J18" s="2" t="s">
        <v>82</v>
      </c>
      <c r="K18" s="2" t="s">
        <v>50</v>
      </c>
      <c r="L18" s="2" t="s">
        <v>51</v>
      </c>
      <c r="M18" s="2">
        <v>437</v>
      </c>
      <c r="N18" s="2" t="s">
        <v>52</v>
      </c>
      <c r="O18" s="2">
        <v>336.1</v>
      </c>
      <c r="P18" s="2" t="s">
        <v>53</v>
      </c>
      <c r="Q18" s="21">
        <v>424.51</v>
      </c>
      <c r="R18" s="21">
        <v>326.5</v>
      </c>
      <c r="S18" s="2" t="s">
        <v>54</v>
      </c>
      <c r="T18" s="2" t="s">
        <v>83</v>
      </c>
      <c r="U18" s="2">
        <v>12</v>
      </c>
      <c r="V18" s="2">
        <v>34</v>
      </c>
      <c r="W18" s="2">
        <v>238</v>
      </c>
      <c r="X18" s="2" t="s">
        <v>56</v>
      </c>
      <c r="AA18" s="5" t="s">
        <v>97</v>
      </c>
      <c r="AB18" s="2" t="s">
        <v>98</v>
      </c>
      <c r="AE18" s="4" t="str">
        <f>+Tabla1[[#This Row],[Fecha y hora recepcion]]</f>
        <v>17/06/2025</v>
      </c>
      <c r="AF18" s="7">
        <f>+Tabla1[[#This Row],[KILOS NETO]]/Tabla1[[#This Row],[N° JARRAS]]</f>
        <v>1.3718487394957983</v>
      </c>
      <c r="AG18" s="2" t="s">
        <v>59</v>
      </c>
      <c r="AI18" s="2">
        <v>19.8</v>
      </c>
      <c r="AJ18" s="7">
        <f>+Tabla1[[#This Row],[KILOS NETO]]/Tabla1[[#This Row],[N° JABAS]]</f>
        <v>9.6029411764705888</v>
      </c>
      <c r="AK18" s="4" t="str">
        <f>+Tabla1[[#This Row],[FECHA DE CREACION]]</f>
        <v>17/06/2025</v>
      </c>
      <c r="AL18" s="4" t="str">
        <f>+Tabla1[[#This Row],[FECHARECEPCION]]</f>
        <v>17/06/2025</v>
      </c>
      <c r="AM18" s="19">
        <f>Tabla1[[#This Row],[PESO NETO CAMPO]]/COUNTIFS(Tabla1[N° PALLET],Tabla1[[#This Row],[N° PALLET]],Tabla1[Hora recepcion],Tabla1[[#This Row],[Hora recepcion]])</f>
        <v>24.73076923076923</v>
      </c>
      <c r="AN18" s="19">
        <f>Tabla1[[#This Row],[KILOS BRUTOS]]/COUNTIFS(Tabla1[N° PALLET],Tabla1[[#This Row],[N° PALLET]],Tabla1[Hora recepcion],Tabla1[[#This Row],[Hora recepcion]])</f>
        <v>33.615384615384613</v>
      </c>
      <c r="AO18" s="2" t="e">
        <f>_xlfn.ISOWEEKNUM(Tabla1[[#This Row],[Fecha recepcion]])</f>
        <v>#VALUE!</v>
      </c>
      <c r="AP18" s="7">
        <f>Tabla1[[#This Row],[KILOS NETO]]-Tabla1[[#This Row],[PESO CAMPO]]</f>
        <v>301.76923076923077</v>
      </c>
      <c r="AQ18" s="3">
        <f>+Tabla1[[#This Row],[Hora recepcion]]-Tabla1[[#This Row],[Hora salida Campo]]</f>
        <v>9.722222222222221E-2</v>
      </c>
      <c r="AS18" s="22" t="str">
        <f>HYPERLINK("https://quickchart.io/qr?text=" &amp; Tabla1[[#This Row],[KEY]], "Ver QR")</f>
        <v>Ver QR</v>
      </c>
    </row>
    <row r="19" spans="1:45">
      <c r="A19" s="2" t="s">
        <v>99</v>
      </c>
      <c r="B19" s="1" t="s">
        <v>46</v>
      </c>
      <c r="C19" s="3">
        <v>0.78472222222222221</v>
      </c>
      <c r="D19" s="1" t="s">
        <v>46</v>
      </c>
      <c r="E19" s="3">
        <v>0.88194444444444442</v>
      </c>
      <c r="F19" s="2" t="s">
        <v>81</v>
      </c>
      <c r="G19" s="2">
        <v>2</v>
      </c>
      <c r="H19" s="2" t="s">
        <v>48</v>
      </c>
      <c r="I19" s="2">
        <v>321.5</v>
      </c>
      <c r="J19" s="2" t="s">
        <v>82</v>
      </c>
      <c r="K19" s="2" t="s">
        <v>50</v>
      </c>
      <c r="L19" s="2" t="s">
        <v>51</v>
      </c>
      <c r="M19" s="2">
        <v>437</v>
      </c>
      <c r="N19" s="2" t="s">
        <v>52</v>
      </c>
      <c r="O19" s="2">
        <v>336.1</v>
      </c>
      <c r="P19" s="2" t="s">
        <v>53</v>
      </c>
      <c r="Q19" s="21">
        <v>12.49</v>
      </c>
      <c r="R19" s="21">
        <v>9.6</v>
      </c>
      <c r="S19" s="2" t="s">
        <v>54</v>
      </c>
      <c r="T19" s="2" t="s">
        <v>95</v>
      </c>
      <c r="U19" s="2">
        <v>12</v>
      </c>
      <c r="V19" s="2">
        <v>1</v>
      </c>
      <c r="W19" s="2">
        <v>7</v>
      </c>
      <c r="X19" s="2" t="s">
        <v>56</v>
      </c>
      <c r="AA19" s="5" t="s">
        <v>97</v>
      </c>
      <c r="AB19" s="2" t="s">
        <v>98</v>
      </c>
      <c r="AE19" s="4" t="str">
        <f>+Tabla1[[#This Row],[Fecha y hora recepcion]]</f>
        <v>17/06/2025</v>
      </c>
      <c r="AF19" s="7">
        <f>+Tabla1[[#This Row],[KILOS NETO]]/Tabla1[[#This Row],[N° JARRAS]]</f>
        <v>1.3714285714285714</v>
      </c>
      <c r="AG19" s="2" t="s">
        <v>59</v>
      </c>
      <c r="AI19" s="2">
        <v>19.8</v>
      </c>
      <c r="AJ19" s="7">
        <f>+Tabla1[[#This Row],[KILOS NETO]]/Tabla1[[#This Row],[N° JABAS]]</f>
        <v>9.6</v>
      </c>
      <c r="AK19" s="4" t="str">
        <f>+Tabla1[[#This Row],[FECHA DE CREACION]]</f>
        <v>17/06/2025</v>
      </c>
      <c r="AL19" s="4" t="str">
        <f>+Tabla1[[#This Row],[FECHARECEPCION]]</f>
        <v>17/06/2025</v>
      </c>
      <c r="AM19" s="19">
        <f>Tabla1[[#This Row],[PESO NETO CAMPO]]/COUNTIFS(Tabla1[N° PALLET],Tabla1[[#This Row],[N° PALLET]],Tabla1[Hora recepcion],Tabla1[[#This Row],[Hora recepcion]])</f>
        <v>24.73076923076923</v>
      </c>
      <c r="AN19" s="19">
        <f>Tabla1[[#This Row],[KILOS BRUTOS]]/COUNTIFS(Tabla1[N° PALLET],Tabla1[[#This Row],[N° PALLET]],Tabla1[Hora recepcion],Tabla1[[#This Row],[Hora recepcion]])</f>
        <v>33.615384615384613</v>
      </c>
      <c r="AO19" s="2" t="e">
        <f>_xlfn.ISOWEEKNUM(Tabla1[[#This Row],[Fecha recepcion]])</f>
        <v>#VALUE!</v>
      </c>
      <c r="AP19" s="7">
        <f>Tabla1[[#This Row],[KILOS NETO]]-Tabla1[[#This Row],[PESO CAMPO]]</f>
        <v>-15.13076923076923</v>
      </c>
      <c r="AQ19" s="3">
        <f>+Tabla1[[#This Row],[Hora recepcion]]-Tabla1[[#This Row],[Hora salida Campo]]</f>
        <v>9.722222222222221E-2</v>
      </c>
      <c r="AS19" s="22" t="str">
        <f>HYPERLINK("https://quickchart.io/qr?text=" &amp; Tabla1[[#This Row],[KEY]], "Ver QR")</f>
        <v>Ver QR</v>
      </c>
    </row>
    <row r="20" spans="1:45">
      <c r="A20" s="2" t="s">
        <v>100</v>
      </c>
      <c r="B20" s="1" t="s">
        <v>46</v>
      </c>
      <c r="C20" s="3">
        <v>0.78472222222222221</v>
      </c>
      <c r="D20" s="1" t="s">
        <v>46</v>
      </c>
      <c r="E20" s="3">
        <v>0.88194444444444442</v>
      </c>
      <c r="F20" s="2" t="s">
        <v>81</v>
      </c>
      <c r="G20" s="2">
        <v>2</v>
      </c>
      <c r="H20" s="2" t="s">
        <v>48</v>
      </c>
      <c r="I20" s="2">
        <v>324.5</v>
      </c>
      <c r="J20" s="2" t="s">
        <v>82</v>
      </c>
      <c r="K20" s="2" t="s">
        <v>50</v>
      </c>
      <c r="L20" s="2" t="s">
        <v>51</v>
      </c>
      <c r="M20" s="2">
        <v>440</v>
      </c>
      <c r="N20" s="2" t="s">
        <v>52</v>
      </c>
      <c r="O20" s="2">
        <v>339.1</v>
      </c>
      <c r="P20" s="2" t="s">
        <v>53</v>
      </c>
      <c r="Q20" s="21">
        <v>238.86</v>
      </c>
      <c r="R20" s="21">
        <v>184.08</v>
      </c>
      <c r="S20" s="2" t="s">
        <v>54</v>
      </c>
      <c r="T20" s="2" t="s">
        <v>83</v>
      </c>
      <c r="U20" s="2">
        <v>12</v>
      </c>
      <c r="V20" s="2">
        <v>19</v>
      </c>
      <c r="W20" s="2">
        <v>133</v>
      </c>
      <c r="X20" s="2" t="s">
        <v>56</v>
      </c>
      <c r="AA20" s="5" t="s">
        <v>101</v>
      </c>
      <c r="AB20" s="2" t="s">
        <v>102</v>
      </c>
      <c r="AE20" s="4" t="str">
        <f>+Tabla1[[#This Row],[Fecha y hora recepcion]]</f>
        <v>17/06/2025</v>
      </c>
      <c r="AF20" s="7">
        <f>+Tabla1[[#This Row],[KILOS NETO]]/Tabla1[[#This Row],[N° JARRAS]]</f>
        <v>1.38406015037594</v>
      </c>
      <c r="AG20" s="2" t="s">
        <v>59</v>
      </c>
      <c r="AI20" s="2">
        <v>19.8</v>
      </c>
      <c r="AJ20" s="7">
        <f>+Tabla1[[#This Row],[KILOS NETO]]/Tabla1[[#This Row],[N° JABAS]]</f>
        <v>9.688421052631579</v>
      </c>
      <c r="AK20" s="4" t="str">
        <f>+Tabla1[[#This Row],[FECHA DE CREACION]]</f>
        <v>17/06/2025</v>
      </c>
      <c r="AL20" s="4" t="str">
        <f>+Tabla1[[#This Row],[FECHARECEPCION]]</f>
        <v>17/06/2025</v>
      </c>
      <c r="AM20" s="19">
        <f>Tabla1[[#This Row],[PESO NETO CAMPO]]/COUNTIFS(Tabla1[N° PALLET],Tabla1[[#This Row],[N° PALLET]],Tabla1[Hora recepcion],Tabla1[[#This Row],[Hora recepcion]])</f>
        <v>24.96153846153846</v>
      </c>
      <c r="AN20" s="19">
        <f>Tabla1[[#This Row],[KILOS BRUTOS]]/COUNTIFS(Tabla1[N° PALLET],Tabla1[[#This Row],[N° PALLET]],Tabla1[Hora recepcion],Tabla1[[#This Row],[Hora recepcion]])</f>
        <v>33.846153846153847</v>
      </c>
      <c r="AO20" s="2" t="e">
        <f>_xlfn.ISOWEEKNUM(Tabla1[[#This Row],[Fecha recepcion]])</f>
        <v>#VALUE!</v>
      </c>
      <c r="AP20" s="7">
        <f>Tabla1[[#This Row],[KILOS NETO]]-Tabla1[[#This Row],[PESO CAMPO]]</f>
        <v>159.11846153846156</v>
      </c>
      <c r="AQ20" s="3">
        <f>+Tabla1[[#This Row],[Hora recepcion]]-Tabla1[[#This Row],[Hora salida Campo]]</f>
        <v>9.722222222222221E-2</v>
      </c>
      <c r="AS20" s="22" t="str">
        <f>HYPERLINK("https://quickchart.io/qr?text=" &amp; Tabla1[[#This Row],[KEY]], "Ver QR")</f>
        <v>Ver QR</v>
      </c>
    </row>
    <row r="21" spans="1:45">
      <c r="A21" s="2" t="s">
        <v>103</v>
      </c>
      <c r="B21" s="1" t="s">
        <v>46</v>
      </c>
      <c r="C21" s="3">
        <v>0.78472222222222221</v>
      </c>
      <c r="D21" s="1" t="s">
        <v>46</v>
      </c>
      <c r="E21" s="3">
        <v>0.88194444444444442</v>
      </c>
      <c r="F21" s="2" t="s">
        <v>81</v>
      </c>
      <c r="G21" s="2">
        <v>2</v>
      </c>
      <c r="H21" s="2" t="s">
        <v>48</v>
      </c>
      <c r="I21" s="2">
        <v>324.5</v>
      </c>
      <c r="J21" s="2" t="s">
        <v>82</v>
      </c>
      <c r="K21" s="2" t="s">
        <v>50</v>
      </c>
      <c r="L21" s="2" t="s">
        <v>51</v>
      </c>
      <c r="M21" s="2">
        <v>440</v>
      </c>
      <c r="N21" s="2" t="s">
        <v>52</v>
      </c>
      <c r="O21" s="2">
        <v>339.1</v>
      </c>
      <c r="P21" s="2" t="s">
        <v>53</v>
      </c>
      <c r="Q21" s="21">
        <v>125.71</v>
      </c>
      <c r="R21" s="21">
        <v>96.89</v>
      </c>
      <c r="S21" s="2" t="s">
        <v>54</v>
      </c>
      <c r="T21" s="2" t="s">
        <v>93</v>
      </c>
      <c r="U21" s="2">
        <v>12</v>
      </c>
      <c r="V21" s="2">
        <v>10</v>
      </c>
      <c r="W21" s="2">
        <v>70</v>
      </c>
      <c r="X21" s="2" t="s">
        <v>56</v>
      </c>
      <c r="AA21" s="5" t="s">
        <v>101</v>
      </c>
      <c r="AB21" s="2" t="s">
        <v>102</v>
      </c>
      <c r="AE21" s="4" t="str">
        <f>+Tabla1[[#This Row],[Fecha y hora recepcion]]</f>
        <v>17/06/2025</v>
      </c>
      <c r="AF21" s="7">
        <f>+Tabla1[[#This Row],[KILOS NETO]]/Tabla1[[#This Row],[N° JARRAS]]</f>
        <v>1.3841428571428571</v>
      </c>
      <c r="AG21" s="2" t="s">
        <v>59</v>
      </c>
      <c r="AI21" s="2">
        <v>19.8</v>
      </c>
      <c r="AJ21" s="7">
        <f>+Tabla1[[#This Row],[KILOS NETO]]/Tabla1[[#This Row],[N° JABAS]]</f>
        <v>9.6890000000000001</v>
      </c>
      <c r="AK21" s="4" t="str">
        <f>+Tabla1[[#This Row],[FECHA DE CREACION]]</f>
        <v>17/06/2025</v>
      </c>
      <c r="AL21" s="4" t="str">
        <f>+Tabla1[[#This Row],[FECHARECEPCION]]</f>
        <v>17/06/2025</v>
      </c>
      <c r="AM21" s="19">
        <f>Tabla1[[#This Row],[PESO NETO CAMPO]]/COUNTIFS(Tabla1[N° PALLET],Tabla1[[#This Row],[N° PALLET]],Tabla1[Hora recepcion],Tabla1[[#This Row],[Hora recepcion]])</f>
        <v>24.96153846153846</v>
      </c>
      <c r="AN21" s="19">
        <f>Tabla1[[#This Row],[KILOS BRUTOS]]/COUNTIFS(Tabla1[N° PALLET],Tabla1[[#This Row],[N° PALLET]],Tabla1[Hora recepcion],Tabla1[[#This Row],[Hora recepcion]])</f>
        <v>33.846153846153847</v>
      </c>
      <c r="AO21" s="2" t="e">
        <f>_xlfn.ISOWEEKNUM(Tabla1[[#This Row],[Fecha recepcion]])</f>
        <v>#VALUE!</v>
      </c>
      <c r="AP21" s="7">
        <f>Tabla1[[#This Row],[KILOS NETO]]-Tabla1[[#This Row],[PESO CAMPO]]</f>
        <v>71.928461538461534</v>
      </c>
      <c r="AQ21" s="3">
        <f>+Tabla1[[#This Row],[Hora recepcion]]-Tabla1[[#This Row],[Hora salida Campo]]</f>
        <v>9.722222222222221E-2</v>
      </c>
      <c r="AS21" s="22" t="str">
        <f>HYPERLINK("https://quickchart.io/qr?text=" &amp; Tabla1[[#This Row],[KEY]], "Ver QR")</f>
        <v>Ver QR</v>
      </c>
    </row>
    <row r="22" spans="1:45">
      <c r="A22" s="2" t="s">
        <v>104</v>
      </c>
      <c r="B22" s="1" t="s">
        <v>46</v>
      </c>
      <c r="C22" s="3">
        <v>0.78472222222222221</v>
      </c>
      <c r="D22" s="1" t="s">
        <v>46</v>
      </c>
      <c r="E22" s="3">
        <v>0.88194444444444442</v>
      </c>
      <c r="F22" s="2" t="s">
        <v>81</v>
      </c>
      <c r="G22" s="2">
        <v>2</v>
      </c>
      <c r="H22" s="2" t="s">
        <v>48</v>
      </c>
      <c r="I22" s="2">
        <v>324.5</v>
      </c>
      <c r="J22" s="2" t="s">
        <v>82</v>
      </c>
      <c r="K22" s="2" t="s">
        <v>50</v>
      </c>
      <c r="L22" s="2" t="s">
        <v>51</v>
      </c>
      <c r="M22" s="2">
        <v>440</v>
      </c>
      <c r="N22" s="2" t="s">
        <v>52</v>
      </c>
      <c r="O22" s="2">
        <v>339.1</v>
      </c>
      <c r="P22" s="2" t="s">
        <v>53</v>
      </c>
      <c r="Q22" s="21">
        <v>113.14</v>
      </c>
      <c r="R22" s="21">
        <v>87.2</v>
      </c>
      <c r="S22" s="2" t="s">
        <v>54</v>
      </c>
      <c r="T22" s="2" t="s">
        <v>95</v>
      </c>
      <c r="U22" s="2">
        <v>12</v>
      </c>
      <c r="V22" s="2">
        <v>9</v>
      </c>
      <c r="W22" s="2">
        <v>42</v>
      </c>
      <c r="X22" s="2" t="s">
        <v>56</v>
      </c>
      <c r="AA22" s="5" t="s">
        <v>101</v>
      </c>
      <c r="AB22" s="2" t="s">
        <v>102</v>
      </c>
      <c r="AE22" s="4" t="str">
        <f>+Tabla1[[#This Row],[Fecha y hora recepcion]]</f>
        <v>17/06/2025</v>
      </c>
      <c r="AF22" s="7">
        <f>+Tabla1[[#This Row],[KILOS NETO]]/Tabla1[[#This Row],[N° JARRAS]]</f>
        <v>2.0761904761904764</v>
      </c>
      <c r="AG22" s="2" t="s">
        <v>59</v>
      </c>
      <c r="AI22" s="2">
        <v>19.8</v>
      </c>
      <c r="AJ22" s="7">
        <f>+Tabla1[[#This Row],[KILOS NETO]]/Tabla1[[#This Row],[N° JABAS]]</f>
        <v>9.68888888888889</v>
      </c>
      <c r="AK22" s="4" t="str">
        <f>+Tabla1[[#This Row],[FECHA DE CREACION]]</f>
        <v>17/06/2025</v>
      </c>
      <c r="AL22" s="4" t="str">
        <f>+Tabla1[[#This Row],[FECHARECEPCION]]</f>
        <v>17/06/2025</v>
      </c>
      <c r="AM22" s="19">
        <f>Tabla1[[#This Row],[PESO NETO CAMPO]]/COUNTIFS(Tabla1[N° PALLET],Tabla1[[#This Row],[N° PALLET]],Tabla1[Hora recepcion],Tabla1[[#This Row],[Hora recepcion]])</f>
        <v>24.96153846153846</v>
      </c>
      <c r="AN22" s="19">
        <f>Tabla1[[#This Row],[KILOS BRUTOS]]/COUNTIFS(Tabla1[N° PALLET],Tabla1[[#This Row],[N° PALLET]],Tabla1[Hora recepcion],Tabla1[[#This Row],[Hora recepcion]])</f>
        <v>33.846153846153847</v>
      </c>
      <c r="AO22" s="2" t="e">
        <f>_xlfn.ISOWEEKNUM(Tabla1[[#This Row],[Fecha recepcion]])</f>
        <v>#VALUE!</v>
      </c>
      <c r="AP22" s="7">
        <f>Tabla1[[#This Row],[KILOS NETO]]-Tabla1[[#This Row],[PESO CAMPO]]</f>
        <v>62.238461538461543</v>
      </c>
      <c r="AQ22" s="3">
        <f>+Tabla1[[#This Row],[Hora recepcion]]-Tabla1[[#This Row],[Hora salida Campo]]</f>
        <v>9.722222222222221E-2</v>
      </c>
      <c r="AS22" s="22" t="str">
        <f>HYPERLINK("https://quickchart.io/qr?text=" &amp; Tabla1[[#This Row],[KEY]], "Ver QR")</f>
        <v>Ver QR</v>
      </c>
    </row>
    <row r="23" spans="1:45">
      <c r="A23" s="2" t="s">
        <v>105</v>
      </c>
      <c r="B23" s="1" t="s">
        <v>46</v>
      </c>
      <c r="C23" s="3">
        <v>0.78472222222222221</v>
      </c>
      <c r="D23" s="1" t="s">
        <v>46</v>
      </c>
      <c r="E23" s="3">
        <v>0.88194444444444442</v>
      </c>
      <c r="F23" s="2" t="s">
        <v>81</v>
      </c>
      <c r="G23" s="2">
        <v>2</v>
      </c>
      <c r="H23" s="2" t="s">
        <v>48</v>
      </c>
      <c r="I23" s="2">
        <v>319</v>
      </c>
      <c r="J23" s="2" t="s">
        <v>82</v>
      </c>
      <c r="K23" s="2" t="s">
        <v>50</v>
      </c>
      <c r="L23" s="2" t="s">
        <v>51</v>
      </c>
      <c r="M23" s="2">
        <v>434.5</v>
      </c>
      <c r="N23" s="2" t="s">
        <v>52</v>
      </c>
      <c r="O23" s="2">
        <v>333.6</v>
      </c>
      <c r="P23" s="2" t="s">
        <v>53</v>
      </c>
      <c r="Q23" s="21">
        <v>186.21</v>
      </c>
      <c r="R23" s="21">
        <v>142.97</v>
      </c>
      <c r="S23" s="2" t="s">
        <v>54</v>
      </c>
      <c r="T23" s="2" t="s">
        <v>93</v>
      </c>
      <c r="U23" s="2">
        <v>12</v>
      </c>
      <c r="V23" s="2">
        <v>15</v>
      </c>
      <c r="W23" s="2">
        <v>105</v>
      </c>
      <c r="X23" s="2" t="s">
        <v>56</v>
      </c>
      <c r="AA23" s="5" t="s">
        <v>106</v>
      </c>
      <c r="AB23" s="2" t="s">
        <v>107</v>
      </c>
      <c r="AE23" s="4" t="str">
        <f>+Tabla1[[#This Row],[Fecha y hora recepcion]]</f>
        <v>17/06/2025</v>
      </c>
      <c r="AF23" s="7">
        <f>+Tabla1[[#This Row],[KILOS NETO]]/Tabla1[[#This Row],[N° JARRAS]]</f>
        <v>1.3616190476190475</v>
      </c>
      <c r="AG23" s="2" t="s">
        <v>59</v>
      </c>
      <c r="AI23" s="2">
        <v>19.8</v>
      </c>
      <c r="AJ23" s="7">
        <f>+Tabla1[[#This Row],[KILOS NETO]]/Tabla1[[#This Row],[N° JABAS]]</f>
        <v>9.5313333333333325</v>
      </c>
      <c r="AK23" s="4" t="str">
        <f>+Tabla1[[#This Row],[FECHA DE CREACION]]</f>
        <v>17/06/2025</v>
      </c>
      <c r="AL23" s="4" t="str">
        <f>+Tabla1[[#This Row],[FECHARECEPCION]]</f>
        <v>17/06/2025</v>
      </c>
      <c r="AM23" s="19">
        <f>Tabla1[[#This Row],[PESO NETO CAMPO]]/COUNTIFS(Tabla1[N° PALLET],Tabla1[[#This Row],[N° PALLET]],Tabla1[Hora recepcion],Tabla1[[#This Row],[Hora recepcion]])</f>
        <v>24.53846153846154</v>
      </c>
      <c r="AN23" s="19">
        <f>Tabla1[[#This Row],[KILOS BRUTOS]]/COUNTIFS(Tabla1[N° PALLET],Tabla1[[#This Row],[N° PALLET]],Tabla1[Hora recepcion],Tabla1[[#This Row],[Hora recepcion]])</f>
        <v>33.42307692307692</v>
      </c>
      <c r="AO23" s="2" t="e">
        <f>_xlfn.ISOWEEKNUM(Tabla1[[#This Row],[Fecha recepcion]])</f>
        <v>#VALUE!</v>
      </c>
      <c r="AP23" s="7">
        <f>Tabla1[[#This Row],[KILOS NETO]]-Tabla1[[#This Row],[PESO CAMPO]]</f>
        <v>118.43153846153845</v>
      </c>
      <c r="AQ23" s="3">
        <f>+Tabla1[[#This Row],[Hora recepcion]]-Tabla1[[#This Row],[Hora salida Campo]]</f>
        <v>9.722222222222221E-2</v>
      </c>
      <c r="AS23" s="22" t="str">
        <f>HYPERLINK("https://quickchart.io/qr?text=" &amp; Tabla1[[#This Row],[KEY]], "Ver QR")</f>
        <v>Ver QR</v>
      </c>
    </row>
    <row r="24" spans="1:45">
      <c r="A24" s="2" t="s">
        <v>108</v>
      </c>
      <c r="B24" s="1" t="s">
        <v>46</v>
      </c>
      <c r="C24" s="3">
        <v>0.78472222222222221</v>
      </c>
      <c r="D24" s="1" t="s">
        <v>46</v>
      </c>
      <c r="E24" s="3">
        <v>0.88194444444444442</v>
      </c>
      <c r="F24" s="2" t="s">
        <v>81</v>
      </c>
      <c r="G24" s="2">
        <v>2</v>
      </c>
      <c r="H24" s="2" t="s">
        <v>48</v>
      </c>
      <c r="I24" s="2">
        <v>319</v>
      </c>
      <c r="J24" s="2" t="s">
        <v>82</v>
      </c>
      <c r="K24" s="2" t="s">
        <v>50</v>
      </c>
      <c r="L24" s="2" t="s">
        <v>51</v>
      </c>
      <c r="M24" s="2">
        <v>434.5</v>
      </c>
      <c r="N24" s="2" t="s">
        <v>52</v>
      </c>
      <c r="O24" s="2">
        <v>333.6</v>
      </c>
      <c r="P24" s="2" t="s">
        <v>53</v>
      </c>
      <c r="Q24" s="21">
        <v>148.97</v>
      </c>
      <c r="R24" s="21">
        <v>114.38</v>
      </c>
      <c r="S24" s="2" t="s">
        <v>54</v>
      </c>
      <c r="T24" s="2" t="s">
        <v>83</v>
      </c>
      <c r="U24" s="2">
        <v>12</v>
      </c>
      <c r="V24" s="2">
        <v>12</v>
      </c>
      <c r="W24" s="2">
        <v>84</v>
      </c>
      <c r="X24" s="2" t="s">
        <v>56</v>
      </c>
      <c r="AA24" s="5" t="s">
        <v>106</v>
      </c>
      <c r="AB24" s="2" t="s">
        <v>107</v>
      </c>
      <c r="AE24" s="4" t="str">
        <f>+Tabla1[[#This Row],[Fecha y hora recepcion]]</f>
        <v>17/06/2025</v>
      </c>
      <c r="AF24" s="7">
        <f>+Tabla1[[#This Row],[KILOS NETO]]/Tabla1[[#This Row],[N° JARRAS]]</f>
        <v>1.3616666666666666</v>
      </c>
      <c r="AG24" s="2" t="s">
        <v>59</v>
      </c>
      <c r="AI24" s="2">
        <v>19.8</v>
      </c>
      <c r="AJ24" s="7">
        <f>+Tabla1[[#This Row],[KILOS NETO]]/Tabla1[[#This Row],[N° JABAS]]</f>
        <v>9.5316666666666663</v>
      </c>
      <c r="AK24" s="4" t="str">
        <f>+Tabla1[[#This Row],[FECHA DE CREACION]]</f>
        <v>17/06/2025</v>
      </c>
      <c r="AL24" s="4" t="str">
        <f>+Tabla1[[#This Row],[FECHARECEPCION]]</f>
        <v>17/06/2025</v>
      </c>
      <c r="AM24" s="19">
        <f>Tabla1[[#This Row],[PESO NETO CAMPO]]/COUNTIFS(Tabla1[N° PALLET],Tabla1[[#This Row],[N° PALLET]],Tabla1[Hora recepcion],Tabla1[[#This Row],[Hora recepcion]])</f>
        <v>24.53846153846154</v>
      </c>
      <c r="AN24" s="19">
        <f>Tabla1[[#This Row],[KILOS BRUTOS]]/COUNTIFS(Tabla1[N° PALLET],Tabla1[[#This Row],[N° PALLET]],Tabla1[Hora recepcion],Tabla1[[#This Row],[Hora recepcion]])</f>
        <v>33.42307692307692</v>
      </c>
      <c r="AO24" s="2" t="e">
        <f>_xlfn.ISOWEEKNUM(Tabla1[[#This Row],[Fecha recepcion]])</f>
        <v>#VALUE!</v>
      </c>
      <c r="AP24" s="7">
        <f>Tabla1[[#This Row],[KILOS NETO]]-Tabla1[[#This Row],[PESO CAMPO]]</f>
        <v>89.841538461538448</v>
      </c>
      <c r="AQ24" s="3">
        <f>+Tabla1[[#This Row],[Hora recepcion]]-Tabla1[[#This Row],[Hora salida Campo]]</f>
        <v>9.722222222222221E-2</v>
      </c>
      <c r="AS24" s="22" t="str">
        <f>HYPERLINK("https://quickchart.io/qr?text=" &amp; Tabla1[[#This Row],[KEY]], "Ver QR")</f>
        <v>Ver QR</v>
      </c>
    </row>
    <row r="25" spans="1:45">
      <c r="A25" s="2" t="s">
        <v>109</v>
      </c>
      <c r="B25" s="1" t="s">
        <v>46</v>
      </c>
      <c r="C25" s="3">
        <v>0.78472222222222221</v>
      </c>
      <c r="D25" s="1" t="s">
        <v>46</v>
      </c>
      <c r="E25" s="3">
        <v>0.88194444444444442</v>
      </c>
      <c r="F25" s="2" t="s">
        <v>81</v>
      </c>
      <c r="G25" s="2">
        <v>2</v>
      </c>
      <c r="H25" s="2" t="s">
        <v>48</v>
      </c>
      <c r="I25" s="2">
        <v>319</v>
      </c>
      <c r="J25" s="2" t="s">
        <v>82</v>
      </c>
      <c r="K25" s="2" t="s">
        <v>50</v>
      </c>
      <c r="L25" s="2" t="s">
        <v>51</v>
      </c>
      <c r="M25" s="2">
        <v>434.5</v>
      </c>
      <c r="N25" s="2" t="s">
        <v>52</v>
      </c>
      <c r="O25" s="2">
        <v>333.6</v>
      </c>
      <c r="P25" s="2" t="s">
        <v>53</v>
      </c>
      <c r="Q25" s="21">
        <v>99.31</v>
      </c>
      <c r="R25" s="21">
        <v>76.25</v>
      </c>
      <c r="S25" s="2" t="s">
        <v>54</v>
      </c>
      <c r="T25" s="2" t="s">
        <v>95</v>
      </c>
      <c r="U25" s="2">
        <v>12</v>
      </c>
      <c r="V25" s="2">
        <v>8</v>
      </c>
      <c r="W25" s="2">
        <v>56</v>
      </c>
      <c r="X25" s="2" t="s">
        <v>56</v>
      </c>
      <c r="AA25" s="5" t="s">
        <v>106</v>
      </c>
      <c r="AB25" s="2" t="s">
        <v>107</v>
      </c>
      <c r="AE25" s="4" t="str">
        <f>+Tabla1[[#This Row],[Fecha y hora recepcion]]</f>
        <v>17/06/2025</v>
      </c>
      <c r="AF25" s="7">
        <f>+Tabla1[[#This Row],[KILOS NETO]]/Tabla1[[#This Row],[N° JARRAS]]</f>
        <v>1.3616071428571428</v>
      </c>
      <c r="AG25" s="2" t="s">
        <v>59</v>
      </c>
      <c r="AI25" s="2">
        <v>19.8</v>
      </c>
      <c r="AJ25" s="7">
        <f>+Tabla1[[#This Row],[KILOS NETO]]/Tabla1[[#This Row],[N° JABAS]]</f>
        <v>9.53125</v>
      </c>
      <c r="AK25" s="4" t="str">
        <f>+Tabla1[[#This Row],[FECHA DE CREACION]]</f>
        <v>17/06/2025</v>
      </c>
      <c r="AL25" s="4" t="str">
        <f>+Tabla1[[#This Row],[FECHARECEPCION]]</f>
        <v>17/06/2025</v>
      </c>
      <c r="AM25" s="19">
        <f>Tabla1[[#This Row],[PESO NETO CAMPO]]/COUNTIFS(Tabla1[N° PALLET],Tabla1[[#This Row],[N° PALLET]],Tabla1[Hora recepcion],Tabla1[[#This Row],[Hora recepcion]])</f>
        <v>24.53846153846154</v>
      </c>
      <c r="AN25" s="19">
        <f>Tabla1[[#This Row],[KILOS BRUTOS]]/COUNTIFS(Tabla1[N° PALLET],Tabla1[[#This Row],[N° PALLET]],Tabla1[Hora recepcion],Tabla1[[#This Row],[Hora recepcion]])</f>
        <v>33.42307692307692</v>
      </c>
      <c r="AO25" s="2" t="e">
        <f>_xlfn.ISOWEEKNUM(Tabla1[[#This Row],[Fecha recepcion]])</f>
        <v>#VALUE!</v>
      </c>
      <c r="AP25" s="7">
        <f>Tabla1[[#This Row],[KILOS NETO]]-Tabla1[[#This Row],[PESO CAMPO]]</f>
        <v>51.71153846153846</v>
      </c>
      <c r="AQ25" s="3">
        <f>+Tabla1[[#This Row],[Hora recepcion]]-Tabla1[[#This Row],[Hora salida Campo]]</f>
        <v>9.722222222222221E-2</v>
      </c>
      <c r="AS25" s="22" t="str">
        <f>HYPERLINK("https://quickchart.io/qr?text=" &amp; Tabla1[[#This Row],[KEY]], "Ver QR")</f>
        <v>Ver QR</v>
      </c>
    </row>
    <row r="26" spans="1:45">
      <c r="A26" s="2" t="s">
        <v>110</v>
      </c>
      <c r="B26" s="1" t="s">
        <v>46</v>
      </c>
      <c r="C26" s="3">
        <v>0.86805555555555558</v>
      </c>
      <c r="D26" s="1" t="s">
        <v>46</v>
      </c>
      <c r="E26" s="3">
        <v>0.88194444444444442</v>
      </c>
      <c r="F26" s="2" t="s">
        <v>111</v>
      </c>
      <c r="G26" s="2">
        <v>2</v>
      </c>
      <c r="H26" s="2" t="s">
        <v>48</v>
      </c>
      <c r="I26" s="2">
        <v>290.7</v>
      </c>
      <c r="J26" s="2" t="s">
        <v>112</v>
      </c>
      <c r="K26" s="2" t="s">
        <v>50</v>
      </c>
      <c r="L26" s="2" t="s">
        <v>113</v>
      </c>
      <c r="M26" s="2">
        <v>396</v>
      </c>
      <c r="N26" s="2" t="s">
        <v>114</v>
      </c>
      <c r="O26" s="2">
        <v>303.32</v>
      </c>
      <c r="P26" s="2" t="s">
        <v>53</v>
      </c>
      <c r="Q26" s="21">
        <v>396</v>
      </c>
      <c r="R26" s="21">
        <v>303.32</v>
      </c>
      <c r="S26" s="2" t="s">
        <v>115</v>
      </c>
      <c r="T26" s="2" t="s">
        <v>116</v>
      </c>
      <c r="U26" s="2">
        <v>12</v>
      </c>
      <c r="V26" s="2">
        <v>32</v>
      </c>
      <c r="W26" s="2">
        <v>219</v>
      </c>
      <c r="X26" s="2" t="s">
        <v>56</v>
      </c>
      <c r="AA26" s="5" t="s">
        <v>117</v>
      </c>
      <c r="AB26" s="2" t="s">
        <v>118</v>
      </c>
      <c r="AE26" s="4" t="str">
        <f>+Tabla1[[#This Row],[Fecha y hora recepcion]]</f>
        <v>17/06/2025</v>
      </c>
      <c r="AF26" s="7">
        <f>+Tabla1[[#This Row],[KILOS NETO]]/Tabla1[[#This Row],[N° JARRAS]]</f>
        <v>1.3850228310502284</v>
      </c>
      <c r="AG26" s="2" t="s">
        <v>59</v>
      </c>
      <c r="AI26" s="2">
        <v>19.8</v>
      </c>
      <c r="AJ26" s="7">
        <f>+Tabla1[[#This Row],[KILOS NETO]]/Tabla1[[#This Row],[N° JABAS]]</f>
        <v>9.4787499999999998</v>
      </c>
      <c r="AK26" s="4" t="str">
        <f>+Tabla1[[#This Row],[FECHA DE CREACION]]</f>
        <v>17/06/2025</v>
      </c>
      <c r="AL26" s="4" t="str">
        <f>+Tabla1[[#This Row],[FECHARECEPCION]]</f>
        <v>17/06/2025</v>
      </c>
      <c r="AM26" s="19">
        <f>Tabla1[[#This Row],[PESO NETO CAMPO]]/COUNTIFS(Tabla1[N° PALLET],Tabla1[[#This Row],[N° PALLET]],Tabla1[Hora recepcion],Tabla1[[#This Row],[Hora recepcion]])</f>
        <v>145.35</v>
      </c>
      <c r="AN26" s="19">
        <f>Tabla1[[#This Row],[KILOS BRUTOS]]/COUNTIFS(Tabla1[N° PALLET],Tabla1[[#This Row],[N° PALLET]],Tabla1[Hora recepcion],Tabla1[[#This Row],[Hora recepcion]])</f>
        <v>198</v>
      </c>
      <c r="AO26" s="2" t="e">
        <f>_xlfn.ISOWEEKNUM(Tabla1[[#This Row],[Fecha recepcion]])</f>
        <v>#VALUE!</v>
      </c>
      <c r="AP26" s="7">
        <f>Tabla1[[#This Row],[KILOS NETO]]-Tabla1[[#This Row],[PESO CAMPO]]</f>
        <v>157.97</v>
      </c>
      <c r="AQ26" s="3">
        <f>+Tabla1[[#This Row],[Hora recepcion]]-Tabla1[[#This Row],[Hora salida Campo]]</f>
        <v>1.388888888888884E-2</v>
      </c>
      <c r="AS26" s="22" t="str">
        <f>HYPERLINK("https://quickchart.io/qr?text=" &amp; Tabla1[[#This Row],[KEY]], "Ver QR")</f>
        <v>Ver QR</v>
      </c>
    </row>
    <row r="27" spans="1:45">
      <c r="A27" s="2" t="s">
        <v>119</v>
      </c>
      <c r="B27" s="1" t="s">
        <v>46</v>
      </c>
      <c r="C27" s="3">
        <v>0.86805555555555558</v>
      </c>
      <c r="D27" s="1" t="s">
        <v>46</v>
      </c>
      <c r="E27" s="3">
        <v>0.88194444444444442</v>
      </c>
      <c r="F27" s="2" t="s">
        <v>111</v>
      </c>
      <c r="G27" s="2">
        <v>2</v>
      </c>
      <c r="H27" s="2" t="s">
        <v>48</v>
      </c>
      <c r="I27" s="2">
        <v>391.2</v>
      </c>
      <c r="J27" s="2" t="s">
        <v>112</v>
      </c>
      <c r="K27" s="2" t="s">
        <v>50</v>
      </c>
      <c r="L27" s="2" t="s">
        <v>113</v>
      </c>
      <c r="M27" s="2">
        <v>527</v>
      </c>
      <c r="N27" s="2" t="s">
        <v>114</v>
      </c>
      <c r="O27" s="2">
        <v>408.32</v>
      </c>
      <c r="P27" s="2" t="s">
        <v>53</v>
      </c>
      <c r="Q27" s="21">
        <v>527</v>
      </c>
      <c r="R27" s="21">
        <v>408.32</v>
      </c>
      <c r="S27" s="2" t="s">
        <v>115</v>
      </c>
      <c r="T27" s="2" t="s">
        <v>120</v>
      </c>
      <c r="U27" s="2">
        <v>12</v>
      </c>
      <c r="V27" s="2">
        <v>42</v>
      </c>
      <c r="W27" s="2">
        <v>294</v>
      </c>
      <c r="X27" s="2" t="s">
        <v>56</v>
      </c>
      <c r="AA27" s="5" t="s">
        <v>121</v>
      </c>
      <c r="AB27" s="2" t="s">
        <v>122</v>
      </c>
      <c r="AE27" s="4" t="str">
        <f>+Tabla1[[#This Row],[Fecha y hora recepcion]]</f>
        <v>17/06/2025</v>
      </c>
      <c r="AF27" s="7">
        <f>+Tabla1[[#This Row],[KILOS NETO]]/Tabla1[[#This Row],[N° JARRAS]]</f>
        <v>1.3888435374149659</v>
      </c>
      <c r="AG27" s="2" t="s">
        <v>59</v>
      </c>
      <c r="AI27" s="2">
        <v>19.8</v>
      </c>
      <c r="AJ27" s="7">
        <f>+Tabla1[[#This Row],[KILOS NETO]]/Tabla1[[#This Row],[N° JABAS]]</f>
        <v>9.7219047619047618</v>
      </c>
      <c r="AK27" s="4" t="str">
        <f>+Tabla1[[#This Row],[FECHA DE CREACION]]</f>
        <v>17/06/2025</v>
      </c>
      <c r="AL27" s="4" t="str">
        <f>+Tabla1[[#This Row],[FECHARECEPCION]]</f>
        <v>17/06/2025</v>
      </c>
      <c r="AM27" s="19">
        <f>Tabla1[[#This Row],[PESO NETO CAMPO]]/COUNTIFS(Tabla1[N° PALLET],Tabla1[[#This Row],[N° PALLET]],Tabla1[Hora recepcion],Tabla1[[#This Row],[Hora recepcion]])</f>
        <v>195.6</v>
      </c>
      <c r="AN27" s="19">
        <f>Tabla1[[#This Row],[KILOS BRUTOS]]/COUNTIFS(Tabla1[N° PALLET],Tabla1[[#This Row],[N° PALLET]],Tabla1[Hora recepcion],Tabla1[[#This Row],[Hora recepcion]])</f>
        <v>263.5</v>
      </c>
      <c r="AO27" s="2" t="e">
        <f>_xlfn.ISOWEEKNUM(Tabla1[[#This Row],[Fecha recepcion]])</f>
        <v>#VALUE!</v>
      </c>
      <c r="AP27" s="7">
        <f>Tabla1[[#This Row],[KILOS NETO]]-Tabla1[[#This Row],[PESO CAMPO]]</f>
        <v>212.72</v>
      </c>
      <c r="AQ27" s="3">
        <f>+Tabla1[[#This Row],[Hora recepcion]]-Tabla1[[#This Row],[Hora salida Campo]]</f>
        <v>1.388888888888884E-2</v>
      </c>
      <c r="AS27" s="22" t="str">
        <f>HYPERLINK("https://quickchart.io/qr?text=" &amp; Tabla1[[#This Row],[KEY]], "Ver QR")</f>
        <v>Ver QR</v>
      </c>
    </row>
    <row r="28" spans="1:45">
      <c r="A28" s="6" t="s">
        <v>123</v>
      </c>
      <c r="B28" s="14" t="s">
        <v>124</v>
      </c>
      <c r="C28" s="15">
        <v>0.625</v>
      </c>
      <c r="D28" s="14" t="s">
        <v>124</v>
      </c>
      <c r="E28" s="15">
        <v>0.70833333333333337</v>
      </c>
      <c r="F28" s="6" t="s">
        <v>125</v>
      </c>
      <c r="G28" s="6">
        <v>1</v>
      </c>
      <c r="H28" s="6" t="s">
        <v>48</v>
      </c>
      <c r="I28" s="6">
        <v>500</v>
      </c>
      <c r="J28" s="6" t="s">
        <v>126</v>
      </c>
      <c r="K28" s="6" t="s">
        <v>50</v>
      </c>
      <c r="L28" s="6" t="s">
        <v>127</v>
      </c>
      <c r="M28" s="6">
        <v>510</v>
      </c>
      <c r="N28" s="6" t="s">
        <v>114</v>
      </c>
      <c r="O28" s="6">
        <v>388.32</v>
      </c>
      <c r="P28" s="6" t="s">
        <v>53</v>
      </c>
      <c r="Q28" s="21">
        <v>364.29</v>
      </c>
      <c r="R28" s="21">
        <v>277.37</v>
      </c>
      <c r="S28" s="6" t="s">
        <v>54</v>
      </c>
      <c r="T28" s="6" t="s">
        <v>55</v>
      </c>
      <c r="U28" s="6">
        <v>15</v>
      </c>
      <c r="V28" s="6">
        <v>30</v>
      </c>
      <c r="W28" s="6">
        <v>210</v>
      </c>
      <c r="X28" s="6" t="s">
        <v>56</v>
      </c>
      <c r="Y28" s="6"/>
      <c r="Z28" s="6"/>
      <c r="AA28" s="16" t="s">
        <v>128</v>
      </c>
      <c r="AB28" s="6">
        <v>63082903</v>
      </c>
      <c r="AC28" s="6"/>
      <c r="AD28" s="6"/>
      <c r="AE28" s="17" t="str">
        <f>+Tabla1[[#This Row],[Fecha y hora recepcion]]</f>
        <v>18/06/2025</v>
      </c>
      <c r="AF28" s="18">
        <f>+Tabla1[[#This Row],[KILOS NETO]]/Tabla1[[#This Row],[N° JARRAS]]</f>
        <v>1.3208095238095239</v>
      </c>
      <c r="AG28" s="6" t="s">
        <v>59</v>
      </c>
      <c r="AH28" s="6"/>
      <c r="AI28" s="6">
        <v>22</v>
      </c>
      <c r="AJ28" s="18">
        <f>+Tabla1[[#This Row],[KILOS NETO]]/Tabla1[[#This Row],[N° JABAS]]</f>
        <v>9.2456666666666667</v>
      </c>
      <c r="AK28" s="17" t="str">
        <f>+Tabla1[[#This Row],[FECHA DE CREACION]]</f>
        <v>18/06/2025</v>
      </c>
      <c r="AL28" s="17" t="str">
        <f>+Tabla1[[#This Row],[FECHARECEPCION]]</f>
        <v>18/06/2025</v>
      </c>
      <c r="AM28" s="13">
        <f>Tabla1[[#This Row],[PESO NETO CAMPO]]/COUNTIFS(Tabla1[N° PALLET],Tabla1[[#This Row],[N° PALLET]],Tabla1[Hora recepcion],Tabla1[[#This Row],[Hora recepcion]])</f>
        <v>250</v>
      </c>
      <c r="AN28" s="13">
        <f>Tabla1[[#This Row],[KILOS BRUTOS]]/COUNTIFS(Tabla1[N° PALLET],Tabla1[[#This Row],[N° PALLET]],Tabla1[Hora recepcion],Tabla1[[#This Row],[Hora recepcion]])</f>
        <v>255</v>
      </c>
      <c r="AO28" s="6" t="e">
        <f>_xlfn.ISOWEEKNUM(Tabla1[[#This Row],[Fecha recepcion]])</f>
        <v>#VALUE!</v>
      </c>
      <c r="AP28" s="18">
        <f>Tabla1[[#This Row],[KILOS NETO]]-Tabla1[[#This Row],[PESO CAMPO]]</f>
        <v>27.370000000000005</v>
      </c>
      <c r="AQ28" s="15">
        <f>+Tabla1[[#This Row],[Hora recepcion]]-Tabla1[[#This Row],[Hora salida Campo]]</f>
        <v>8.333333333333337E-2</v>
      </c>
      <c r="AR28" s="6"/>
      <c r="AS28" s="22" t="str">
        <f>HYPERLINK("https://quickchart.io/qr?text=" &amp; Tabla1[[#This Row],[KEY]], "Ver QR")</f>
        <v>Ver QR</v>
      </c>
    </row>
    <row r="29" spans="1:45">
      <c r="A29" s="6" t="s">
        <v>129</v>
      </c>
      <c r="B29" s="14" t="s">
        <v>124</v>
      </c>
      <c r="C29" s="15">
        <v>0.625</v>
      </c>
      <c r="D29" s="14" t="s">
        <v>124</v>
      </c>
      <c r="E29" s="15">
        <v>0.70833333333333337</v>
      </c>
      <c r="F29" s="6" t="s">
        <v>125</v>
      </c>
      <c r="G29" s="6">
        <v>1</v>
      </c>
      <c r="H29" s="6" t="s">
        <v>48</v>
      </c>
      <c r="I29" s="6">
        <v>500</v>
      </c>
      <c r="J29" s="6" t="s">
        <v>126</v>
      </c>
      <c r="K29" s="6" t="s">
        <v>50</v>
      </c>
      <c r="L29" s="6" t="s">
        <v>127</v>
      </c>
      <c r="M29" s="6">
        <v>510</v>
      </c>
      <c r="N29" s="6" t="s">
        <v>114</v>
      </c>
      <c r="O29" s="6">
        <v>388.32</v>
      </c>
      <c r="P29" s="6" t="s">
        <v>53</v>
      </c>
      <c r="Q29" s="21">
        <v>145.71</v>
      </c>
      <c r="R29" s="21">
        <v>110.95</v>
      </c>
      <c r="S29" s="6" t="s">
        <v>54</v>
      </c>
      <c r="T29" s="6" t="s">
        <v>67</v>
      </c>
      <c r="U29" s="6">
        <v>15</v>
      </c>
      <c r="V29" s="6">
        <v>12</v>
      </c>
      <c r="W29" s="6">
        <v>84</v>
      </c>
      <c r="X29" s="6" t="s">
        <v>56</v>
      </c>
      <c r="Y29" s="6"/>
      <c r="Z29" s="6"/>
      <c r="AA29" s="16" t="s">
        <v>128</v>
      </c>
      <c r="AB29" s="6"/>
      <c r="AC29" s="6"/>
      <c r="AD29" s="6"/>
      <c r="AE29" s="17" t="str">
        <f>+Tabla1[[#This Row],[Fecha y hora recepcion]]</f>
        <v>18/06/2025</v>
      </c>
      <c r="AF29" s="18">
        <f>+Tabla1[[#This Row],[KILOS NETO]]/Tabla1[[#This Row],[N° JARRAS]]</f>
        <v>1.3208333333333333</v>
      </c>
      <c r="AG29" s="6" t="s">
        <v>59</v>
      </c>
      <c r="AH29" s="6"/>
      <c r="AI29" s="6">
        <v>22</v>
      </c>
      <c r="AJ29" s="18">
        <f>+Tabla1[[#This Row],[KILOS NETO]]/Tabla1[[#This Row],[N° JABAS]]</f>
        <v>9.2458333333333336</v>
      </c>
      <c r="AK29" s="17" t="str">
        <f>+Tabla1[[#This Row],[FECHA DE CREACION]]</f>
        <v>18/06/2025</v>
      </c>
      <c r="AL29" s="17" t="str">
        <f>+Tabla1[[#This Row],[FECHARECEPCION]]</f>
        <v>18/06/2025</v>
      </c>
      <c r="AM29" s="13">
        <f>Tabla1[[#This Row],[PESO NETO CAMPO]]/COUNTIFS(Tabla1[N° PALLET],Tabla1[[#This Row],[N° PALLET]],Tabla1[Hora recepcion],Tabla1[[#This Row],[Hora recepcion]])</f>
        <v>250</v>
      </c>
      <c r="AN29" s="13">
        <f>Tabla1[[#This Row],[KILOS BRUTOS]]/COUNTIFS(Tabla1[N° PALLET],Tabla1[[#This Row],[N° PALLET]],Tabla1[Hora recepcion],Tabla1[[#This Row],[Hora recepcion]])</f>
        <v>255</v>
      </c>
      <c r="AO29" s="6" t="e">
        <f>_xlfn.ISOWEEKNUM(Tabla1[[#This Row],[Fecha recepcion]])</f>
        <v>#VALUE!</v>
      </c>
      <c r="AP29" s="18">
        <f>Tabla1[[#This Row],[KILOS NETO]]-Tabla1[[#This Row],[PESO CAMPO]]</f>
        <v>-139.05000000000001</v>
      </c>
      <c r="AQ29" s="15">
        <f>+Tabla1[[#This Row],[Hora recepcion]]-Tabla1[[#This Row],[Hora salida Campo]]</f>
        <v>8.333333333333337E-2</v>
      </c>
      <c r="AR29" s="6"/>
      <c r="AS29" s="22" t="str">
        <f>HYPERLINK("https://quickchart.io/qr?text=" &amp; Tabla1[[#This Row],[KEY]], "Ver QR")</f>
        <v>Ver QR</v>
      </c>
    </row>
    <row r="30" spans="1:45">
      <c r="A30" s="6" t="s">
        <v>130</v>
      </c>
      <c r="B30" s="14" t="s">
        <v>124</v>
      </c>
      <c r="C30" s="15">
        <v>0.56944444444444442</v>
      </c>
      <c r="D30" s="14" t="s">
        <v>124</v>
      </c>
      <c r="E30" s="15">
        <v>0.63541666666666663</v>
      </c>
      <c r="F30" s="6" t="s">
        <v>131</v>
      </c>
      <c r="G30" s="6">
        <v>1</v>
      </c>
      <c r="H30" s="6" t="s">
        <v>48</v>
      </c>
      <c r="I30" s="6">
        <v>317</v>
      </c>
      <c r="J30" s="6" t="s">
        <v>132</v>
      </c>
      <c r="K30" s="6" t="s">
        <v>50</v>
      </c>
      <c r="L30" s="6" t="s">
        <v>113</v>
      </c>
      <c r="M30" s="6">
        <v>422</v>
      </c>
      <c r="N30" s="6" t="s">
        <v>114</v>
      </c>
      <c r="O30" s="6">
        <v>321.10000000000002</v>
      </c>
      <c r="P30" s="6" t="s">
        <v>53</v>
      </c>
      <c r="Q30" s="21">
        <v>289.37</v>
      </c>
      <c r="R30" s="21">
        <v>220.18</v>
      </c>
      <c r="S30" s="6" t="s">
        <v>115</v>
      </c>
      <c r="T30" s="6" t="s">
        <v>133</v>
      </c>
      <c r="U30" s="6">
        <v>12</v>
      </c>
      <c r="V30" s="6">
        <v>24</v>
      </c>
      <c r="W30" s="6">
        <v>168</v>
      </c>
      <c r="X30" s="6" t="s">
        <v>56</v>
      </c>
      <c r="Y30" s="6"/>
      <c r="Z30" s="6"/>
      <c r="AA30" s="16" t="s">
        <v>134</v>
      </c>
      <c r="AB30" s="6" t="s">
        <v>135</v>
      </c>
      <c r="AC30" s="6"/>
      <c r="AD30" s="6"/>
      <c r="AE30" s="17" t="str">
        <f>+Tabla1[[#This Row],[Fecha y hora recepcion]]</f>
        <v>18/06/2025</v>
      </c>
      <c r="AF30" s="18">
        <f>+Tabla1[[#This Row],[KILOS NETO]]/Tabla1[[#This Row],[N° JARRAS]]</f>
        <v>1.3105952380952381</v>
      </c>
      <c r="AG30" s="6" t="s">
        <v>59</v>
      </c>
      <c r="AH30" s="6"/>
      <c r="AI30" s="6">
        <v>19.8</v>
      </c>
      <c r="AJ30" s="18">
        <f>+Tabla1[[#This Row],[KILOS NETO]]/Tabla1[[#This Row],[N° JABAS]]</f>
        <v>9.1741666666666664</v>
      </c>
      <c r="AK30" s="17" t="str">
        <f>+Tabla1[[#This Row],[FECHA DE CREACION]]</f>
        <v>18/06/2025</v>
      </c>
      <c r="AL30" s="17" t="str">
        <f>+Tabla1[[#This Row],[FECHARECEPCION]]</f>
        <v>18/06/2025</v>
      </c>
      <c r="AM30" s="13">
        <f>Tabla1[[#This Row],[PESO NETO CAMPO]]/COUNTIFS(Tabla1[N° PALLET],Tabla1[[#This Row],[N° PALLET]],Tabla1[Hora recepcion],Tabla1[[#This Row],[Hora recepcion]])</f>
        <v>19.8125</v>
      </c>
      <c r="AN30" s="13">
        <f>Tabla1[[#This Row],[KILOS BRUTOS]]/COUNTIFS(Tabla1[N° PALLET],Tabla1[[#This Row],[N° PALLET]],Tabla1[Hora recepcion],Tabla1[[#This Row],[Hora recepcion]])</f>
        <v>26.375</v>
      </c>
      <c r="AO30" s="6" t="e">
        <f>_xlfn.ISOWEEKNUM(Tabla1[[#This Row],[Fecha recepcion]])</f>
        <v>#VALUE!</v>
      </c>
      <c r="AP30" s="18">
        <f>Tabla1[[#This Row],[KILOS NETO]]-Tabla1[[#This Row],[PESO CAMPO]]</f>
        <v>200.36750000000001</v>
      </c>
      <c r="AQ30" s="15">
        <f>+Tabla1[[#This Row],[Hora recepcion]]-Tabla1[[#This Row],[Hora salida Campo]]</f>
        <v>6.597222222222221E-2</v>
      </c>
      <c r="AR30" s="6"/>
      <c r="AS30" s="22" t="str">
        <f>HYPERLINK("https://quickchart.io/qr?text=" &amp; Tabla1[[#This Row],[KEY]], "Ver QR")</f>
        <v>Ver QR</v>
      </c>
    </row>
    <row r="31" spans="1:45">
      <c r="A31" s="6" t="s">
        <v>136</v>
      </c>
      <c r="B31" s="14" t="s">
        <v>124</v>
      </c>
      <c r="C31" s="15">
        <v>0.56944444444444442</v>
      </c>
      <c r="D31" s="14" t="s">
        <v>124</v>
      </c>
      <c r="E31" s="15">
        <v>0.63541666666666663</v>
      </c>
      <c r="F31" s="6" t="s">
        <v>131</v>
      </c>
      <c r="G31" s="6">
        <v>1</v>
      </c>
      <c r="H31" s="6" t="s">
        <v>48</v>
      </c>
      <c r="I31" s="6">
        <v>317</v>
      </c>
      <c r="J31" s="6" t="s">
        <v>132</v>
      </c>
      <c r="K31" s="6" t="s">
        <v>50</v>
      </c>
      <c r="L31" s="6" t="s">
        <v>113</v>
      </c>
      <c r="M31" s="6">
        <v>422</v>
      </c>
      <c r="N31" s="6" t="s">
        <v>114</v>
      </c>
      <c r="O31" s="6">
        <v>321.10000000000002</v>
      </c>
      <c r="P31" s="6" t="s">
        <v>53</v>
      </c>
      <c r="Q31" s="21">
        <v>132.63</v>
      </c>
      <c r="R31" s="21">
        <v>100.92</v>
      </c>
      <c r="S31" s="6" t="s">
        <v>115</v>
      </c>
      <c r="T31" s="6" t="s">
        <v>137</v>
      </c>
      <c r="U31" s="6">
        <v>12</v>
      </c>
      <c r="V31" s="6">
        <v>11</v>
      </c>
      <c r="W31" s="6">
        <v>77</v>
      </c>
      <c r="X31" s="6" t="s">
        <v>56</v>
      </c>
      <c r="Y31" s="6"/>
      <c r="Z31" s="6"/>
      <c r="AA31" s="16" t="s">
        <v>134</v>
      </c>
      <c r="AB31" s="6" t="s">
        <v>135</v>
      </c>
      <c r="AC31" s="6"/>
      <c r="AD31" s="6"/>
      <c r="AE31" s="17" t="str">
        <f>+Tabla1[[#This Row],[Fecha y hora recepcion]]</f>
        <v>18/06/2025</v>
      </c>
      <c r="AF31" s="18">
        <f>+Tabla1[[#This Row],[KILOS NETO]]/Tabla1[[#This Row],[N° JARRAS]]</f>
        <v>1.3106493506493506</v>
      </c>
      <c r="AG31" s="6" t="s">
        <v>59</v>
      </c>
      <c r="AH31" s="6"/>
      <c r="AI31" s="6">
        <v>19.8</v>
      </c>
      <c r="AJ31" s="18">
        <f>+Tabla1[[#This Row],[KILOS NETO]]/Tabla1[[#This Row],[N° JABAS]]</f>
        <v>9.1745454545454539</v>
      </c>
      <c r="AK31" s="17" t="str">
        <f>+Tabla1[[#This Row],[FECHA DE CREACION]]</f>
        <v>18/06/2025</v>
      </c>
      <c r="AL31" s="17" t="str">
        <f>+Tabla1[[#This Row],[FECHARECEPCION]]</f>
        <v>18/06/2025</v>
      </c>
      <c r="AM31" s="13">
        <f>Tabla1[[#This Row],[PESO NETO CAMPO]]/COUNTIFS(Tabla1[N° PALLET],Tabla1[[#This Row],[N° PALLET]],Tabla1[Hora recepcion],Tabla1[[#This Row],[Hora recepcion]])</f>
        <v>19.8125</v>
      </c>
      <c r="AN31" s="13">
        <f>Tabla1[[#This Row],[KILOS BRUTOS]]/COUNTIFS(Tabla1[N° PALLET],Tabla1[[#This Row],[N° PALLET]],Tabla1[Hora recepcion],Tabla1[[#This Row],[Hora recepcion]])</f>
        <v>26.375</v>
      </c>
      <c r="AO31" s="6" t="e">
        <f>_xlfn.ISOWEEKNUM(Tabla1[[#This Row],[Fecha recepcion]])</f>
        <v>#VALUE!</v>
      </c>
      <c r="AP31" s="18">
        <f>Tabla1[[#This Row],[KILOS NETO]]-Tabla1[[#This Row],[PESO CAMPO]]</f>
        <v>81.107500000000002</v>
      </c>
      <c r="AQ31" s="15">
        <f>+Tabla1[[#This Row],[Hora recepcion]]-Tabla1[[#This Row],[Hora salida Campo]]</f>
        <v>6.597222222222221E-2</v>
      </c>
      <c r="AR31" s="6"/>
      <c r="AS31" s="22" t="str">
        <f>HYPERLINK("https://quickchart.io/qr?text=" &amp; Tabla1[[#This Row],[KEY]], "Ver QR")</f>
        <v>Ver QR</v>
      </c>
    </row>
    <row r="32" spans="1:45">
      <c r="A32" s="6" t="s">
        <v>138</v>
      </c>
      <c r="B32" s="14" t="s">
        <v>124</v>
      </c>
      <c r="C32" s="15">
        <v>0.56944444444444442</v>
      </c>
      <c r="D32" s="14" t="s">
        <v>124</v>
      </c>
      <c r="E32" s="15">
        <v>0.63541666666666663</v>
      </c>
      <c r="F32" s="6" t="s">
        <v>131</v>
      </c>
      <c r="G32" s="6">
        <v>1</v>
      </c>
      <c r="H32" s="6" t="s">
        <v>48</v>
      </c>
      <c r="I32" s="6">
        <v>318</v>
      </c>
      <c r="J32" s="6" t="s">
        <v>132</v>
      </c>
      <c r="K32" s="6" t="s">
        <v>50</v>
      </c>
      <c r="L32" s="6" t="s">
        <v>113</v>
      </c>
      <c r="M32" s="6">
        <v>434</v>
      </c>
      <c r="N32" s="6" t="s">
        <v>114</v>
      </c>
      <c r="O32" s="6">
        <v>333.1</v>
      </c>
      <c r="P32" s="6" t="s">
        <v>53</v>
      </c>
      <c r="Q32" s="21">
        <v>322.39999999999998</v>
      </c>
      <c r="R32" s="21">
        <v>247.45</v>
      </c>
      <c r="S32" s="6" t="s">
        <v>115</v>
      </c>
      <c r="T32" s="6" t="s">
        <v>137</v>
      </c>
      <c r="U32" s="6">
        <v>12</v>
      </c>
      <c r="V32" s="6">
        <v>26</v>
      </c>
      <c r="W32" s="6">
        <v>182</v>
      </c>
      <c r="X32" s="6" t="s">
        <v>56</v>
      </c>
      <c r="Y32" s="6"/>
      <c r="Z32" s="6"/>
      <c r="AA32" s="16" t="s">
        <v>139</v>
      </c>
      <c r="AB32" s="6" t="s">
        <v>140</v>
      </c>
      <c r="AC32" s="6"/>
      <c r="AD32" s="6"/>
      <c r="AE32" s="17" t="str">
        <f>+Tabla1[[#This Row],[Fecha y hora recepcion]]</f>
        <v>18/06/2025</v>
      </c>
      <c r="AF32" s="18">
        <f>+Tabla1[[#This Row],[KILOS NETO]]/Tabla1[[#This Row],[N° JARRAS]]</f>
        <v>1.3596153846153844</v>
      </c>
      <c r="AG32" s="6" t="s">
        <v>59</v>
      </c>
      <c r="AH32" s="6"/>
      <c r="AI32" s="6">
        <v>19.8</v>
      </c>
      <c r="AJ32" s="18">
        <f>+Tabla1[[#This Row],[KILOS NETO]]/Tabla1[[#This Row],[N° JABAS]]</f>
        <v>9.5173076923076927</v>
      </c>
      <c r="AK32" s="17" t="str">
        <f>+Tabla1[[#This Row],[FECHA DE CREACION]]</f>
        <v>18/06/2025</v>
      </c>
      <c r="AL32" s="17" t="str">
        <f>+Tabla1[[#This Row],[FECHARECEPCION]]</f>
        <v>18/06/2025</v>
      </c>
      <c r="AM32" s="13">
        <f>Tabla1[[#This Row],[PESO NETO CAMPO]]/COUNTIFS(Tabla1[N° PALLET],Tabla1[[#This Row],[N° PALLET]],Tabla1[Hora recepcion],Tabla1[[#This Row],[Hora recepcion]])</f>
        <v>19.875</v>
      </c>
      <c r="AN32" s="13">
        <f>Tabla1[[#This Row],[KILOS BRUTOS]]/COUNTIFS(Tabla1[N° PALLET],Tabla1[[#This Row],[N° PALLET]],Tabla1[Hora recepcion],Tabla1[[#This Row],[Hora recepcion]])</f>
        <v>27.125</v>
      </c>
      <c r="AO32" s="6" t="e">
        <f>_xlfn.ISOWEEKNUM(Tabla1[[#This Row],[Fecha recepcion]])</f>
        <v>#VALUE!</v>
      </c>
      <c r="AP32" s="18">
        <f>Tabla1[[#This Row],[KILOS NETO]]-Tabla1[[#This Row],[PESO CAMPO]]</f>
        <v>227.57499999999999</v>
      </c>
      <c r="AQ32" s="15">
        <f>+Tabla1[[#This Row],[Hora recepcion]]-Tabla1[[#This Row],[Hora salida Campo]]</f>
        <v>6.597222222222221E-2</v>
      </c>
      <c r="AR32" s="6"/>
      <c r="AS32" s="22" t="str">
        <f>HYPERLINK("https://quickchart.io/qr?text=" &amp; Tabla1[[#This Row],[KEY]], "Ver QR")</f>
        <v>Ver QR</v>
      </c>
    </row>
    <row r="33" spans="1:45">
      <c r="A33" s="6" t="s">
        <v>141</v>
      </c>
      <c r="B33" s="14" t="s">
        <v>124</v>
      </c>
      <c r="C33" s="15">
        <v>0.56944444444444442</v>
      </c>
      <c r="D33" s="14" t="s">
        <v>124</v>
      </c>
      <c r="E33" s="15">
        <v>0.63541666666666663</v>
      </c>
      <c r="F33" s="6" t="s">
        <v>131</v>
      </c>
      <c r="G33" s="6">
        <v>1</v>
      </c>
      <c r="H33" s="6" t="s">
        <v>48</v>
      </c>
      <c r="I33" s="6">
        <v>318</v>
      </c>
      <c r="J33" s="6" t="s">
        <v>132</v>
      </c>
      <c r="K33" s="6" t="s">
        <v>50</v>
      </c>
      <c r="L33" s="6" t="s">
        <v>113</v>
      </c>
      <c r="M33" s="6">
        <v>434</v>
      </c>
      <c r="N33" s="6" t="s">
        <v>114</v>
      </c>
      <c r="O33" s="6">
        <v>333.1</v>
      </c>
      <c r="P33" s="6" t="s">
        <v>53</v>
      </c>
      <c r="Q33" s="21">
        <v>86.8</v>
      </c>
      <c r="R33" s="21">
        <v>66.62</v>
      </c>
      <c r="S33" s="6" t="s">
        <v>115</v>
      </c>
      <c r="T33" s="6" t="s">
        <v>116</v>
      </c>
      <c r="U33" s="6">
        <v>12</v>
      </c>
      <c r="V33" s="6">
        <v>7</v>
      </c>
      <c r="W33" s="6">
        <v>49</v>
      </c>
      <c r="X33" s="6" t="s">
        <v>56</v>
      </c>
      <c r="Y33" s="6"/>
      <c r="Z33" s="6"/>
      <c r="AA33" s="16" t="s">
        <v>139</v>
      </c>
      <c r="AB33" s="6" t="s">
        <v>140</v>
      </c>
      <c r="AC33" s="6"/>
      <c r="AD33" s="6"/>
      <c r="AE33" s="17" t="str">
        <f>+Tabla1[[#This Row],[Fecha y hora recepcion]]</f>
        <v>18/06/2025</v>
      </c>
      <c r="AF33" s="18">
        <f>+Tabla1[[#This Row],[KILOS NETO]]/Tabla1[[#This Row],[N° JARRAS]]</f>
        <v>1.359591836734694</v>
      </c>
      <c r="AG33" s="6" t="s">
        <v>59</v>
      </c>
      <c r="AH33" s="6"/>
      <c r="AI33" s="6">
        <v>19.8</v>
      </c>
      <c r="AJ33" s="18">
        <f>+Tabla1[[#This Row],[KILOS NETO]]/Tabla1[[#This Row],[N° JABAS]]</f>
        <v>9.5171428571428578</v>
      </c>
      <c r="AK33" s="17" t="str">
        <f>+Tabla1[[#This Row],[FECHA DE CREACION]]</f>
        <v>18/06/2025</v>
      </c>
      <c r="AL33" s="17" t="str">
        <f>+Tabla1[[#This Row],[FECHARECEPCION]]</f>
        <v>18/06/2025</v>
      </c>
      <c r="AM33" s="13">
        <f>Tabla1[[#This Row],[PESO NETO CAMPO]]/COUNTIFS(Tabla1[N° PALLET],Tabla1[[#This Row],[N° PALLET]],Tabla1[Hora recepcion],Tabla1[[#This Row],[Hora recepcion]])</f>
        <v>19.875</v>
      </c>
      <c r="AN33" s="13">
        <f>Tabla1[[#This Row],[KILOS BRUTOS]]/COUNTIFS(Tabla1[N° PALLET],Tabla1[[#This Row],[N° PALLET]],Tabla1[Hora recepcion],Tabla1[[#This Row],[Hora recepcion]])</f>
        <v>27.125</v>
      </c>
      <c r="AO33" s="6" t="e">
        <f>_xlfn.ISOWEEKNUM(Tabla1[[#This Row],[Fecha recepcion]])</f>
        <v>#VALUE!</v>
      </c>
      <c r="AP33" s="18">
        <f>Tabla1[[#This Row],[KILOS NETO]]-Tabla1[[#This Row],[PESO CAMPO]]</f>
        <v>46.745000000000005</v>
      </c>
      <c r="AQ33" s="15">
        <f>+Tabla1[[#This Row],[Hora recepcion]]-Tabla1[[#This Row],[Hora salida Campo]]</f>
        <v>6.597222222222221E-2</v>
      </c>
      <c r="AR33" s="6"/>
      <c r="AS33" s="22" t="str">
        <f>HYPERLINK("https://quickchart.io/qr?text=" &amp; Tabla1[[#This Row],[KEY]], "Ver QR")</f>
        <v>Ver QR</v>
      </c>
    </row>
    <row r="34" spans="1:45">
      <c r="A34" s="6" t="s">
        <v>142</v>
      </c>
      <c r="B34" s="14" t="s">
        <v>124</v>
      </c>
      <c r="C34" s="15">
        <v>0.56944444444444442</v>
      </c>
      <c r="D34" s="14" t="s">
        <v>124</v>
      </c>
      <c r="E34" s="15">
        <v>0.63541666666666663</v>
      </c>
      <c r="F34" s="6" t="s">
        <v>131</v>
      </c>
      <c r="G34" s="6">
        <v>1</v>
      </c>
      <c r="H34" s="6" t="s">
        <v>48</v>
      </c>
      <c r="I34" s="6">
        <v>318</v>
      </c>
      <c r="J34" s="6" t="s">
        <v>132</v>
      </c>
      <c r="K34" s="6" t="s">
        <v>50</v>
      </c>
      <c r="L34" s="6" t="s">
        <v>113</v>
      </c>
      <c r="M34" s="6">
        <v>434</v>
      </c>
      <c r="N34" s="6" t="s">
        <v>114</v>
      </c>
      <c r="O34" s="6">
        <v>333.1</v>
      </c>
      <c r="P34" s="6" t="s">
        <v>53</v>
      </c>
      <c r="Q34" s="21">
        <v>24.8</v>
      </c>
      <c r="R34" s="21">
        <v>19.03</v>
      </c>
      <c r="S34" s="6" t="s">
        <v>115</v>
      </c>
      <c r="T34" s="6" t="s">
        <v>133</v>
      </c>
      <c r="U34" s="6">
        <v>12</v>
      </c>
      <c r="V34" s="6">
        <v>2</v>
      </c>
      <c r="W34" s="6">
        <v>14</v>
      </c>
      <c r="X34" s="6" t="s">
        <v>56</v>
      </c>
      <c r="Y34" s="6"/>
      <c r="Z34" s="6"/>
      <c r="AA34" s="16" t="s">
        <v>139</v>
      </c>
      <c r="AB34" s="6" t="s">
        <v>140</v>
      </c>
      <c r="AC34" s="6"/>
      <c r="AD34" s="6"/>
      <c r="AE34" s="17" t="str">
        <f>+Tabla1[[#This Row],[Fecha y hora recepcion]]</f>
        <v>18/06/2025</v>
      </c>
      <c r="AF34" s="18">
        <f>+Tabla1[[#This Row],[KILOS NETO]]/Tabla1[[#This Row],[N° JARRAS]]</f>
        <v>1.3592857142857144</v>
      </c>
      <c r="AG34" s="6" t="s">
        <v>59</v>
      </c>
      <c r="AH34" s="6"/>
      <c r="AI34" s="6">
        <v>19.8</v>
      </c>
      <c r="AJ34" s="18">
        <f>+Tabla1[[#This Row],[KILOS NETO]]/Tabla1[[#This Row],[N° JABAS]]</f>
        <v>9.5150000000000006</v>
      </c>
      <c r="AK34" s="17" t="str">
        <f>+Tabla1[[#This Row],[FECHA DE CREACION]]</f>
        <v>18/06/2025</v>
      </c>
      <c r="AL34" s="17" t="str">
        <f>+Tabla1[[#This Row],[FECHARECEPCION]]</f>
        <v>18/06/2025</v>
      </c>
      <c r="AM34" s="13">
        <f>Tabla1[[#This Row],[PESO NETO CAMPO]]/COUNTIFS(Tabla1[N° PALLET],Tabla1[[#This Row],[N° PALLET]],Tabla1[Hora recepcion],Tabla1[[#This Row],[Hora recepcion]])</f>
        <v>19.875</v>
      </c>
      <c r="AN34" s="13">
        <f>Tabla1[[#This Row],[KILOS BRUTOS]]/COUNTIFS(Tabla1[N° PALLET],Tabla1[[#This Row],[N° PALLET]],Tabla1[Hora recepcion],Tabla1[[#This Row],[Hora recepcion]])</f>
        <v>27.125</v>
      </c>
      <c r="AO34" s="6" t="e">
        <f>_xlfn.ISOWEEKNUM(Tabla1[[#This Row],[Fecha recepcion]])</f>
        <v>#VALUE!</v>
      </c>
      <c r="AP34" s="18">
        <f>Tabla1[[#This Row],[KILOS NETO]]-Tabla1[[#This Row],[PESO CAMPO]]</f>
        <v>-0.84499999999999886</v>
      </c>
      <c r="AQ34" s="15">
        <f>+Tabla1[[#This Row],[Hora recepcion]]-Tabla1[[#This Row],[Hora salida Campo]]</f>
        <v>6.597222222222221E-2</v>
      </c>
      <c r="AR34" s="6"/>
      <c r="AS34" s="22" t="str">
        <f>HYPERLINK("https://quickchart.io/qr?text=" &amp; Tabla1[[#This Row],[KEY]], "Ver QR")</f>
        <v>Ver QR</v>
      </c>
    </row>
    <row r="35" spans="1:45">
      <c r="A35" s="6" t="s">
        <v>143</v>
      </c>
      <c r="B35" s="14" t="s">
        <v>124</v>
      </c>
      <c r="C35" s="15">
        <v>0.56944444444444442</v>
      </c>
      <c r="D35" s="14" t="s">
        <v>124</v>
      </c>
      <c r="E35" s="15">
        <v>0.63541666666666663</v>
      </c>
      <c r="F35" s="6" t="s">
        <v>131</v>
      </c>
      <c r="G35" s="6">
        <v>1</v>
      </c>
      <c r="H35" s="6" t="s">
        <v>48</v>
      </c>
      <c r="I35" s="6">
        <v>384.2</v>
      </c>
      <c r="J35" s="6" t="s">
        <v>132</v>
      </c>
      <c r="K35" s="6" t="s">
        <v>50</v>
      </c>
      <c r="L35" s="6" t="s">
        <v>113</v>
      </c>
      <c r="M35" s="6">
        <v>520</v>
      </c>
      <c r="N35" s="6" t="s">
        <v>114</v>
      </c>
      <c r="O35" s="6">
        <v>401.32</v>
      </c>
      <c r="P35" s="6" t="s">
        <v>53</v>
      </c>
      <c r="Q35" s="21">
        <v>334.29</v>
      </c>
      <c r="R35" s="21">
        <v>257.99</v>
      </c>
      <c r="S35" s="6" t="s">
        <v>115</v>
      </c>
      <c r="T35" s="6" t="s">
        <v>137</v>
      </c>
      <c r="U35" s="6">
        <v>12</v>
      </c>
      <c r="V35" s="6">
        <v>27</v>
      </c>
      <c r="W35" s="6">
        <v>189</v>
      </c>
      <c r="X35" s="6" t="s">
        <v>56</v>
      </c>
      <c r="Y35" s="6"/>
      <c r="Z35" s="6"/>
      <c r="AA35" s="16" t="s">
        <v>144</v>
      </c>
      <c r="AB35" s="6" t="s">
        <v>145</v>
      </c>
      <c r="AC35" s="6"/>
      <c r="AD35" s="6"/>
      <c r="AE35" s="17" t="str">
        <f>+Tabla1[[#This Row],[Fecha y hora recepcion]]</f>
        <v>18/06/2025</v>
      </c>
      <c r="AF35" s="18">
        <f>+Tabla1[[#This Row],[KILOS NETO]]/Tabla1[[#This Row],[N° JARRAS]]</f>
        <v>1.365026455026455</v>
      </c>
      <c r="AG35" s="6" t="s">
        <v>59</v>
      </c>
      <c r="AH35" s="6"/>
      <c r="AI35" s="6">
        <v>19.8</v>
      </c>
      <c r="AJ35" s="18">
        <f>+Tabla1[[#This Row],[KILOS NETO]]/Tabla1[[#This Row],[N° JABAS]]</f>
        <v>9.5551851851851861</v>
      </c>
      <c r="AK35" s="17" t="str">
        <f>+Tabla1[[#This Row],[FECHA DE CREACION]]</f>
        <v>18/06/2025</v>
      </c>
      <c r="AL35" s="17" t="str">
        <f>+Tabla1[[#This Row],[FECHARECEPCION]]</f>
        <v>18/06/2025</v>
      </c>
      <c r="AM35" s="13">
        <f>Tabla1[[#This Row],[PESO NETO CAMPO]]/COUNTIFS(Tabla1[N° PALLET],Tabla1[[#This Row],[N° PALLET]],Tabla1[Hora recepcion],Tabla1[[#This Row],[Hora recepcion]])</f>
        <v>24.012499999999999</v>
      </c>
      <c r="AN35" s="13">
        <f>Tabla1[[#This Row],[KILOS BRUTOS]]/COUNTIFS(Tabla1[N° PALLET],Tabla1[[#This Row],[N° PALLET]],Tabla1[Hora recepcion],Tabla1[[#This Row],[Hora recepcion]])</f>
        <v>32.5</v>
      </c>
      <c r="AO35" s="6" t="e">
        <f>_xlfn.ISOWEEKNUM(Tabla1[[#This Row],[Fecha recepcion]])</f>
        <v>#VALUE!</v>
      </c>
      <c r="AP35" s="18">
        <f>Tabla1[[#This Row],[KILOS NETO]]-Tabla1[[#This Row],[PESO CAMPO]]</f>
        <v>233.97750000000002</v>
      </c>
      <c r="AQ35" s="15">
        <f>+Tabla1[[#This Row],[Hora recepcion]]-Tabla1[[#This Row],[Hora salida Campo]]</f>
        <v>6.597222222222221E-2</v>
      </c>
      <c r="AR35" s="6"/>
      <c r="AS35" s="22" t="str">
        <f>HYPERLINK("https://quickchart.io/qr?text=" &amp; Tabla1[[#This Row],[KEY]], "Ver QR")</f>
        <v>Ver QR</v>
      </c>
    </row>
    <row r="36" spans="1:45">
      <c r="A36" s="6" t="s">
        <v>146</v>
      </c>
      <c r="B36" s="14" t="s">
        <v>124</v>
      </c>
      <c r="C36" s="15">
        <v>0.56944444444444442</v>
      </c>
      <c r="D36" s="14" t="s">
        <v>124</v>
      </c>
      <c r="E36" s="15">
        <v>0.63541666666666663</v>
      </c>
      <c r="F36" s="6" t="s">
        <v>131</v>
      </c>
      <c r="G36" s="6">
        <v>1</v>
      </c>
      <c r="H36" s="6" t="s">
        <v>48</v>
      </c>
      <c r="I36" s="6">
        <v>384.2</v>
      </c>
      <c r="J36" s="6" t="s">
        <v>132</v>
      </c>
      <c r="K36" s="6" t="s">
        <v>50</v>
      </c>
      <c r="L36" s="6" t="s">
        <v>113</v>
      </c>
      <c r="M36" s="6">
        <v>520</v>
      </c>
      <c r="N36" s="6" t="s">
        <v>114</v>
      </c>
      <c r="O36" s="6">
        <v>401.32</v>
      </c>
      <c r="P36" s="6" t="s">
        <v>53</v>
      </c>
      <c r="Q36" s="21">
        <v>185.71</v>
      </c>
      <c r="R36" s="21">
        <v>143.33000000000001</v>
      </c>
      <c r="S36" s="6" t="s">
        <v>115</v>
      </c>
      <c r="T36" s="6" t="s">
        <v>147</v>
      </c>
      <c r="U36" s="6">
        <v>12</v>
      </c>
      <c r="V36" s="6">
        <v>15</v>
      </c>
      <c r="W36" s="6">
        <v>105</v>
      </c>
      <c r="X36" s="6" t="s">
        <v>56</v>
      </c>
      <c r="Y36" s="6"/>
      <c r="Z36" s="6"/>
      <c r="AA36" s="16" t="s">
        <v>144</v>
      </c>
      <c r="AB36" s="6" t="s">
        <v>145</v>
      </c>
      <c r="AC36" s="6"/>
      <c r="AD36" s="6"/>
      <c r="AE36" s="17" t="str">
        <f>+Tabla1[[#This Row],[Fecha y hora recepcion]]</f>
        <v>18/06/2025</v>
      </c>
      <c r="AF36" s="18">
        <f>+Tabla1[[#This Row],[KILOS NETO]]/Tabla1[[#This Row],[N° JARRAS]]</f>
        <v>1.3650476190476191</v>
      </c>
      <c r="AG36" s="6" t="s">
        <v>59</v>
      </c>
      <c r="AH36" s="6"/>
      <c r="AI36" s="6">
        <v>19.8</v>
      </c>
      <c r="AJ36" s="18">
        <f>+Tabla1[[#This Row],[KILOS NETO]]/Tabla1[[#This Row],[N° JABAS]]</f>
        <v>9.5553333333333335</v>
      </c>
      <c r="AK36" s="17" t="str">
        <f>+Tabla1[[#This Row],[FECHA DE CREACION]]</f>
        <v>18/06/2025</v>
      </c>
      <c r="AL36" s="17" t="str">
        <f>+Tabla1[[#This Row],[FECHARECEPCION]]</f>
        <v>18/06/2025</v>
      </c>
      <c r="AM36" s="13">
        <f>Tabla1[[#This Row],[PESO NETO CAMPO]]/COUNTIFS(Tabla1[N° PALLET],Tabla1[[#This Row],[N° PALLET]],Tabla1[Hora recepcion],Tabla1[[#This Row],[Hora recepcion]])</f>
        <v>24.012499999999999</v>
      </c>
      <c r="AN36" s="13">
        <f>Tabla1[[#This Row],[KILOS BRUTOS]]/COUNTIFS(Tabla1[N° PALLET],Tabla1[[#This Row],[N° PALLET]],Tabla1[Hora recepcion],Tabla1[[#This Row],[Hora recepcion]])</f>
        <v>32.5</v>
      </c>
      <c r="AO36" s="6" t="e">
        <f>_xlfn.ISOWEEKNUM(Tabla1[[#This Row],[Fecha recepcion]])</f>
        <v>#VALUE!</v>
      </c>
      <c r="AP36" s="18">
        <f>Tabla1[[#This Row],[KILOS NETO]]-Tabla1[[#This Row],[PESO CAMPO]]</f>
        <v>119.31750000000001</v>
      </c>
      <c r="AQ36" s="15">
        <f>+Tabla1[[#This Row],[Hora recepcion]]-Tabla1[[#This Row],[Hora salida Campo]]</f>
        <v>6.597222222222221E-2</v>
      </c>
      <c r="AR36" s="6"/>
      <c r="AS36" s="22" t="str">
        <f>HYPERLINK("https://quickchart.io/qr?text=" &amp; Tabla1[[#This Row],[KEY]], "Ver QR")</f>
        <v>Ver QR</v>
      </c>
    </row>
    <row r="37" spans="1:45">
      <c r="A37" s="6" t="s">
        <v>148</v>
      </c>
      <c r="B37" s="14" t="s">
        <v>124</v>
      </c>
      <c r="C37" s="15">
        <v>0.56944444444444442</v>
      </c>
      <c r="D37" s="14" t="s">
        <v>124</v>
      </c>
      <c r="E37" s="15">
        <v>0.63541666666666663</v>
      </c>
      <c r="F37" s="6" t="s">
        <v>131</v>
      </c>
      <c r="G37" s="6">
        <v>1</v>
      </c>
      <c r="H37" s="6" t="s">
        <v>48</v>
      </c>
      <c r="I37" s="6">
        <v>182</v>
      </c>
      <c r="J37" s="6" t="s">
        <v>132</v>
      </c>
      <c r="K37" s="6" t="s">
        <v>50</v>
      </c>
      <c r="L37" s="6" t="s">
        <v>113</v>
      </c>
      <c r="M37" s="6">
        <v>252</v>
      </c>
      <c r="N37" s="6" t="s">
        <v>114</v>
      </c>
      <c r="O37" s="6">
        <v>189.32</v>
      </c>
      <c r="P37" s="6" t="s">
        <v>53</v>
      </c>
      <c r="Q37" s="21">
        <v>252</v>
      </c>
      <c r="R37" s="21">
        <v>189.32</v>
      </c>
      <c r="S37" s="6" t="s">
        <v>115</v>
      </c>
      <c r="T37" s="6" t="s">
        <v>133</v>
      </c>
      <c r="U37" s="6">
        <v>12</v>
      </c>
      <c r="V37" s="6">
        <v>20</v>
      </c>
      <c r="W37" s="6">
        <v>139</v>
      </c>
      <c r="X37" s="6" t="s">
        <v>56</v>
      </c>
      <c r="Y37" s="6"/>
      <c r="Z37" s="6"/>
      <c r="AA37" s="16" t="s">
        <v>149</v>
      </c>
      <c r="AB37" s="6" t="s">
        <v>150</v>
      </c>
      <c r="AC37" s="6"/>
      <c r="AD37" s="6"/>
      <c r="AE37" s="17" t="str">
        <f>+Tabla1[[#This Row],[Fecha y hora recepcion]]</f>
        <v>18/06/2025</v>
      </c>
      <c r="AF37" s="18">
        <f>+Tabla1[[#This Row],[KILOS NETO]]/Tabla1[[#This Row],[N° JARRAS]]</f>
        <v>1.3620143884892086</v>
      </c>
      <c r="AG37" s="6" t="s">
        <v>59</v>
      </c>
      <c r="AH37" s="6"/>
      <c r="AI37" s="6">
        <v>19.8</v>
      </c>
      <c r="AJ37" s="18">
        <f>+Tabla1[[#This Row],[KILOS NETO]]/Tabla1[[#This Row],[N° JABAS]]</f>
        <v>9.4659999999999993</v>
      </c>
      <c r="AK37" s="17" t="str">
        <f>+Tabla1[[#This Row],[FECHA DE CREACION]]</f>
        <v>18/06/2025</v>
      </c>
      <c r="AL37" s="17" t="str">
        <f>+Tabla1[[#This Row],[FECHARECEPCION]]</f>
        <v>18/06/2025</v>
      </c>
      <c r="AM37" s="13">
        <f>Tabla1[[#This Row],[PESO NETO CAMPO]]/COUNTIFS(Tabla1[N° PALLET],Tabla1[[#This Row],[N° PALLET]],Tabla1[Hora recepcion],Tabla1[[#This Row],[Hora recepcion]])</f>
        <v>11.375</v>
      </c>
      <c r="AN37" s="13">
        <f>Tabla1[[#This Row],[KILOS BRUTOS]]/COUNTIFS(Tabla1[N° PALLET],Tabla1[[#This Row],[N° PALLET]],Tabla1[Hora recepcion],Tabla1[[#This Row],[Hora recepcion]])</f>
        <v>15.75</v>
      </c>
      <c r="AO37" s="6" t="e">
        <f>_xlfn.ISOWEEKNUM(Tabla1[[#This Row],[Fecha recepcion]])</f>
        <v>#VALUE!</v>
      </c>
      <c r="AP37" s="18">
        <f>Tabla1[[#This Row],[KILOS NETO]]-Tabla1[[#This Row],[PESO CAMPO]]</f>
        <v>177.94499999999999</v>
      </c>
      <c r="AQ37" s="15">
        <f>+Tabla1[[#This Row],[Hora recepcion]]-Tabla1[[#This Row],[Hora salida Campo]]</f>
        <v>6.597222222222221E-2</v>
      </c>
      <c r="AR37" s="6"/>
      <c r="AS37" s="22" t="str">
        <f>HYPERLINK("https://quickchart.io/qr?text=" &amp; Tabla1[[#This Row],[KEY]], "Ver QR")</f>
        <v>Ver QR</v>
      </c>
    </row>
    <row r="38" spans="1:45">
      <c r="A38" s="6" t="s">
        <v>151</v>
      </c>
      <c r="B38" s="14" t="s">
        <v>124</v>
      </c>
      <c r="C38" s="15">
        <v>0.56944444444444442</v>
      </c>
      <c r="D38" s="14" t="s">
        <v>124</v>
      </c>
      <c r="E38" s="15">
        <v>0.63541666666666663</v>
      </c>
      <c r="F38" s="6" t="s">
        <v>131</v>
      </c>
      <c r="G38" s="6">
        <v>1</v>
      </c>
      <c r="H38" s="6" t="s">
        <v>48</v>
      </c>
      <c r="I38" s="6">
        <v>204.6</v>
      </c>
      <c r="J38" s="6" t="s">
        <v>132</v>
      </c>
      <c r="K38" s="6" t="s">
        <v>50</v>
      </c>
      <c r="L38" s="6" t="s">
        <v>113</v>
      </c>
      <c r="M38" s="6">
        <v>278</v>
      </c>
      <c r="N38" s="6" t="s">
        <v>114</v>
      </c>
      <c r="O38" s="6">
        <v>210.12</v>
      </c>
      <c r="P38" s="6" t="s">
        <v>53</v>
      </c>
      <c r="Q38" s="21">
        <v>113.73</v>
      </c>
      <c r="R38" s="21">
        <v>85.96</v>
      </c>
      <c r="S38" s="6" t="s">
        <v>115</v>
      </c>
      <c r="T38" s="6" t="s">
        <v>116</v>
      </c>
      <c r="U38" s="6">
        <v>12</v>
      </c>
      <c r="V38" s="6">
        <v>9</v>
      </c>
      <c r="W38" s="6">
        <v>63</v>
      </c>
      <c r="X38" s="6" t="s">
        <v>56</v>
      </c>
      <c r="Y38" s="6"/>
      <c r="Z38" s="6"/>
      <c r="AA38" s="16" t="s">
        <v>152</v>
      </c>
      <c r="AB38" s="6" t="s">
        <v>153</v>
      </c>
      <c r="AC38" s="6"/>
      <c r="AD38" s="6"/>
      <c r="AE38" s="17" t="str">
        <f>+Tabla1[[#This Row],[Fecha y hora recepcion]]</f>
        <v>18/06/2025</v>
      </c>
      <c r="AF38" s="18">
        <f>+Tabla1[[#This Row],[KILOS NETO]]/Tabla1[[#This Row],[N° JARRAS]]</f>
        <v>1.3644444444444443</v>
      </c>
      <c r="AG38" s="6" t="s">
        <v>59</v>
      </c>
      <c r="AH38" s="6"/>
      <c r="AI38" s="6">
        <v>19.8</v>
      </c>
      <c r="AJ38" s="18">
        <f>+Tabla1[[#This Row],[KILOS NETO]]/Tabla1[[#This Row],[N° JABAS]]</f>
        <v>9.5511111111111102</v>
      </c>
      <c r="AK38" s="17" t="str">
        <f>+Tabla1[[#This Row],[FECHA DE CREACION]]</f>
        <v>18/06/2025</v>
      </c>
      <c r="AL38" s="17" t="str">
        <f>+Tabla1[[#This Row],[FECHARECEPCION]]</f>
        <v>18/06/2025</v>
      </c>
      <c r="AM38" s="13">
        <f>Tabla1[[#This Row],[PESO NETO CAMPO]]/COUNTIFS(Tabla1[N° PALLET],Tabla1[[#This Row],[N° PALLET]],Tabla1[Hora recepcion],Tabla1[[#This Row],[Hora recepcion]])</f>
        <v>12.7875</v>
      </c>
      <c r="AN38" s="13">
        <f>Tabla1[[#This Row],[KILOS BRUTOS]]/COUNTIFS(Tabla1[N° PALLET],Tabla1[[#This Row],[N° PALLET]],Tabla1[Hora recepcion],Tabla1[[#This Row],[Hora recepcion]])</f>
        <v>17.375</v>
      </c>
      <c r="AO38" s="6" t="e">
        <f>_xlfn.ISOWEEKNUM(Tabla1[[#This Row],[Fecha recepcion]])</f>
        <v>#VALUE!</v>
      </c>
      <c r="AP38" s="18">
        <f>Tabla1[[#This Row],[KILOS NETO]]-Tabla1[[#This Row],[PESO CAMPO]]</f>
        <v>73.172499999999999</v>
      </c>
      <c r="AQ38" s="15">
        <f>+Tabla1[[#This Row],[Hora recepcion]]-Tabla1[[#This Row],[Hora salida Campo]]</f>
        <v>6.597222222222221E-2</v>
      </c>
      <c r="AR38" s="6"/>
      <c r="AS38" s="22" t="str">
        <f>HYPERLINK("https://quickchart.io/qr?text=" &amp; Tabla1[[#This Row],[KEY]], "Ver QR")</f>
        <v>Ver QR</v>
      </c>
    </row>
    <row r="39" spans="1:45">
      <c r="A39" s="6" t="s">
        <v>154</v>
      </c>
      <c r="B39" s="14" t="s">
        <v>124</v>
      </c>
      <c r="C39" s="15">
        <v>0.56944444444444442</v>
      </c>
      <c r="D39" s="14" t="s">
        <v>124</v>
      </c>
      <c r="E39" s="15">
        <v>0.63541666666666663</v>
      </c>
      <c r="F39" s="6" t="s">
        <v>131</v>
      </c>
      <c r="G39" s="6">
        <v>1</v>
      </c>
      <c r="H39" s="6" t="s">
        <v>48</v>
      </c>
      <c r="I39" s="6">
        <v>204.6</v>
      </c>
      <c r="J39" s="6" t="s">
        <v>132</v>
      </c>
      <c r="K39" s="6" t="s">
        <v>50</v>
      </c>
      <c r="L39" s="6" t="s">
        <v>113</v>
      </c>
      <c r="M39" s="6">
        <v>278</v>
      </c>
      <c r="N39" s="6" t="s">
        <v>114</v>
      </c>
      <c r="O39" s="6">
        <v>210.12</v>
      </c>
      <c r="P39" s="6" t="s">
        <v>53</v>
      </c>
      <c r="Q39" s="21">
        <v>63.18</v>
      </c>
      <c r="R39" s="21">
        <v>47.75</v>
      </c>
      <c r="S39" s="6" t="s">
        <v>115</v>
      </c>
      <c r="T39" s="6" t="s">
        <v>133</v>
      </c>
      <c r="U39" s="6">
        <v>12</v>
      </c>
      <c r="V39" s="6">
        <v>5</v>
      </c>
      <c r="W39" s="6">
        <v>35</v>
      </c>
      <c r="X39" s="6" t="s">
        <v>56</v>
      </c>
      <c r="Y39" s="6"/>
      <c r="Z39" s="6"/>
      <c r="AA39" s="16" t="s">
        <v>152</v>
      </c>
      <c r="AB39" s="6" t="s">
        <v>153</v>
      </c>
      <c r="AC39" s="6"/>
      <c r="AD39" s="6"/>
      <c r="AE39" s="17" t="str">
        <f>+Tabla1[[#This Row],[Fecha y hora recepcion]]</f>
        <v>18/06/2025</v>
      </c>
      <c r="AF39" s="18">
        <f>+Tabla1[[#This Row],[KILOS NETO]]/Tabla1[[#This Row],[N° JARRAS]]</f>
        <v>1.3642857142857143</v>
      </c>
      <c r="AG39" s="6" t="s">
        <v>59</v>
      </c>
      <c r="AH39" s="6"/>
      <c r="AI39" s="6">
        <v>19.8</v>
      </c>
      <c r="AJ39" s="18">
        <f>+Tabla1[[#This Row],[KILOS NETO]]/Tabla1[[#This Row],[N° JABAS]]</f>
        <v>9.5500000000000007</v>
      </c>
      <c r="AK39" s="17" t="str">
        <f>+Tabla1[[#This Row],[FECHA DE CREACION]]</f>
        <v>18/06/2025</v>
      </c>
      <c r="AL39" s="17" t="str">
        <f>+Tabla1[[#This Row],[FECHARECEPCION]]</f>
        <v>18/06/2025</v>
      </c>
      <c r="AM39" s="13">
        <f>Tabla1[[#This Row],[PESO NETO CAMPO]]/COUNTIFS(Tabla1[N° PALLET],Tabla1[[#This Row],[N° PALLET]],Tabla1[Hora recepcion],Tabla1[[#This Row],[Hora recepcion]])</f>
        <v>12.7875</v>
      </c>
      <c r="AN39" s="13">
        <f>Tabla1[[#This Row],[KILOS BRUTOS]]/COUNTIFS(Tabla1[N° PALLET],Tabla1[[#This Row],[N° PALLET]],Tabla1[Hora recepcion],Tabla1[[#This Row],[Hora recepcion]])</f>
        <v>17.375</v>
      </c>
      <c r="AO39" s="6" t="e">
        <f>_xlfn.ISOWEEKNUM(Tabla1[[#This Row],[Fecha recepcion]])</f>
        <v>#VALUE!</v>
      </c>
      <c r="AP39" s="18">
        <f>Tabla1[[#This Row],[KILOS NETO]]-Tabla1[[#This Row],[PESO CAMPO]]</f>
        <v>34.962499999999999</v>
      </c>
      <c r="AQ39" s="15">
        <f>+Tabla1[[#This Row],[Hora recepcion]]-Tabla1[[#This Row],[Hora salida Campo]]</f>
        <v>6.597222222222221E-2</v>
      </c>
      <c r="AR39" s="6"/>
      <c r="AS39" s="22" t="str">
        <f>HYPERLINK("https://quickchart.io/qr?text=" &amp; Tabla1[[#This Row],[KEY]], "Ver QR")</f>
        <v>Ver QR</v>
      </c>
    </row>
    <row r="40" spans="1:45">
      <c r="A40" s="6" t="s">
        <v>155</v>
      </c>
      <c r="B40" s="14" t="s">
        <v>124</v>
      </c>
      <c r="C40" s="15">
        <v>0.56944444444444442</v>
      </c>
      <c r="D40" s="14" t="s">
        <v>124</v>
      </c>
      <c r="E40" s="15">
        <v>0.63541666666666663</v>
      </c>
      <c r="F40" s="6" t="s">
        <v>131</v>
      </c>
      <c r="G40" s="6">
        <v>1</v>
      </c>
      <c r="H40" s="6" t="s">
        <v>48</v>
      </c>
      <c r="I40" s="6">
        <v>204.6</v>
      </c>
      <c r="J40" s="6" t="s">
        <v>132</v>
      </c>
      <c r="K40" s="6" t="s">
        <v>50</v>
      </c>
      <c r="L40" s="6" t="s">
        <v>113</v>
      </c>
      <c r="M40" s="6">
        <v>278</v>
      </c>
      <c r="N40" s="6" t="s">
        <v>114</v>
      </c>
      <c r="O40" s="6">
        <v>210.12</v>
      </c>
      <c r="P40" s="6" t="s">
        <v>53</v>
      </c>
      <c r="Q40" s="21">
        <v>50.55</v>
      </c>
      <c r="R40" s="21">
        <v>38.200000000000003</v>
      </c>
      <c r="S40" s="6" t="s">
        <v>115</v>
      </c>
      <c r="T40" s="6" t="s">
        <v>137</v>
      </c>
      <c r="U40" s="6">
        <v>12</v>
      </c>
      <c r="V40" s="6">
        <v>4</v>
      </c>
      <c r="W40" s="6">
        <v>28</v>
      </c>
      <c r="X40" s="6" t="s">
        <v>56</v>
      </c>
      <c r="Y40" s="6"/>
      <c r="Z40" s="6"/>
      <c r="AA40" s="16" t="s">
        <v>152</v>
      </c>
      <c r="AB40" s="6" t="s">
        <v>153</v>
      </c>
      <c r="AC40" s="6"/>
      <c r="AD40" s="6"/>
      <c r="AE40" s="17" t="str">
        <f>+Tabla1[[#This Row],[Fecha y hora recepcion]]</f>
        <v>18/06/2025</v>
      </c>
      <c r="AF40" s="18">
        <f>+Tabla1[[#This Row],[KILOS NETO]]/Tabla1[[#This Row],[N° JARRAS]]</f>
        <v>1.3642857142857143</v>
      </c>
      <c r="AG40" s="6" t="s">
        <v>59</v>
      </c>
      <c r="AH40" s="6"/>
      <c r="AI40" s="6">
        <v>19.8</v>
      </c>
      <c r="AJ40" s="18">
        <f>+Tabla1[[#This Row],[KILOS NETO]]/Tabla1[[#This Row],[N° JABAS]]</f>
        <v>9.5500000000000007</v>
      </c>
      <c r="AK40" s="17" t="str">
        <f>+Tabla1[[#This Row],[FECHA DE CREACION]]</f>
        <v>18/06/2025</v>
      </c>
      <c r="AL40" s="17" t="str">
        <f>+Tabla1[[#This Row],[FECHARECEPCION]]</f>
        <v>18/06/2025</v>
      </c>
      <c r="AM40" s="13">
        <f>Tabla1[[#This Row],[PESO NETO CAMPO]]/COUNTIFS(Tabla1[N° PALLET],Tabla1[[#This Row],[N° PALLET]],Tabla1[Hora recepcion],Tabla1[[#This Row],[Hora recepcion]])</f>
        <v>12.7875</v>
      </c>
      <c r="AN40" s="13">
        <f>Tabla1[[#This Row],[KILOS BRUTOS]]/COUNTIFS(Tabla1[N° PALLET],Tabla1[[#This Row],[N° PALLET]],Tabla1[Hora recepcion],Tabla1[[#This Row],[Hora recepcion]])</f>
        <v>17.375</v>
      </c>
      <c r="AO40" s="6" t="e">
        <f>_xlfn.ISOWEEKNUM(Tabla1[[#This Row],[Fecha recepcion]])</f>
        <v>#VALUE!</v>
      </c>
      <c r="AP40" s="18">
        <f>Tabla1[[#This Row],[KILOS NETO]]-Tabla1[[#This Row],[PESO CAMPO]]</f>
        <v>25.412500000000001</v>
      </c>
      <c r="AQ40" s="15">
        <f>+Tabla1[[#This Row],[Hora recepcion]]-Tabla1[[#This Row],[Hora salida Campo]]</f>
        <v>6.597222222222221E-2</v>
      </c>
      <c r="AR40" s="6"/>
      <c r="AS40" s="22" t="str">
        <f>HYPERLINK("https://quickchart.io/qr?text=" &amp; Tabla1[[#This Row],[KEY]], "Ver QR")</f>
        <v>Ver QR</v>
      </c>
    </row>
    <row r="41" spans="1:45">
      <c r="A41" s="6" t="s">
        <v>156</v>
      </c>
      <c r="B41" s="14" t="s">
        <v>124</v>
      </c>
      <c r="C41" s="15">
        <v>0.56944444444444442</v>
      </c>
      <c r="D41" s="14" t="s">
        <v>124</v>
      </c>
      <c r="E41" s="15">
        <v>0.63541666666666663</v>
      </c>
      <c r="F41" s="6" t="s">
        <v>131</v>
      </c>
      <c r="G41" s="6">
        <v>1</v>
      </c>
      <c r="H41" s="6" t="s">
        <v>48</v>
      </c>
      <c r="I41" s="6">
        <v>204.6</v>
      </c>
      <c r="J41" s="6" t="s">
        <v>132</v>
      </c>
      <c r="K41" s="6" t="s">
        <v>50</v>
      </c>
      <c r="L41" s="6" t="s">
        <v>113</v>
      </c>
      <c r="M41" s="6">
        <v>278</v>
      </c>
      <c r="N41" s="6" t="s">
        <v>114</v>
      </c>
      <c r="O41" s="6">
        <v>210.12</v>
      </c>
      <c r="P41" s="6" t="s">
        <v>53</v>
      </c>
      <c r="Q41" s="21">
        <v>50.55</v>
      </c>
      <c r="R41" s="21">
        <v>38.200000000000003</v>
      </c>
      <c r="S41" s="6" t="s">
        <v>115</v>
      </c>
      <c r="T41" s="6" t="s">
        <v>120</v>
      </c>
      <c r="U41" s="6">
        <v>12</v>
      </c>
      <c r="V41" s="6">
        <v>4</v>
      </c>
      <c r="W41" s="6">
        <v>28</v>
      </c>
      <c r="X41" s="6" t="s">
        <v>56</v>
      </c>
      <c r="Y41" s="6"/>
      <c r="Z41" s="6"/>
      <c r="AA41" s="16" t="s">
        <v>152</v>
      </c>
      <c r="AB41" s="6" t="s">
        <v>153</v>
      </c>
      <c r="AC41" s="6"/>
      <c r="AD41" s="6"/>
      <c r="AE41" s="17" t="str">
        <f>+Tabla1[[#This Row],[Fecha y hora recepcion]]</f>
        <v>18/06/2025</v>
      </c>
      <c r="AF41" s="18">
        <f>+Tabla1[[#This Row],[KILOS NETO]]/Tabla1[[#This Row],[N° JARRAS]]</f>
        <v>1.3642857142857143</v>
      </c>
      <c r="AG41" s="6" t="s">
        <v>59</v>
      </c>
      <c r="AH41" s="6"/>
      <c r="AI41" s="6">
        <v>19.8</v>
      </c>
      <c r="AJ41" s="18">
        <f>+Tabla1[[#This Row],[KILOS NETO]]/Tabla1[[#This Row],[N° JABAS]]</f>
        <v>9.5500000000000007</v>
      </c>
      <c r="AK41" s="17" t="str">
        <f>+Tabla1[[#This Row],[FECHA DE CREACION]]</f>
        <v>18/06/2025</v>
      </c>
      <c r="AL41" s="17" t="str">
        <f>+Tabla1[[#This Row],[FECHARECEPCION]]</f>
        <v>18/06/2025</v>
      </c>
      <c r="AM41" s="13">
        <f>Tabla1[[#This Row],[PESO NETO CAMPO]]/COUNTIFS(Tabla1[N° PALLET],Tabla1[[#This Row],[N° PALLET]],Tabla1[Hora recepcion],Tabla1[[#This Row],[Hora recepcion]])</f>
        <v>12.7875</v>
      </c>
      <c r="AN41" s="13">
        <f>Tabla1[[#This Row],[KILOS BRUTOS]]/COUNTIFS(Tabla1[N° PALLET],Tabla1[[#This Row],[N° PALLET]],Tabla1[Hora recepcion],Tabla1[[#This Row],[Hora recepcion]])</f>
        <v>17.375</v>
      </c>
      <c r="AO41" s="6" t="e">
        <f>_xlfn.ISOWEEKNUM(Tabla1[[#This Row],[Fecha recepcion]])</f>
        <v>#VALUE!</v>
      </c>
      <c r="AP41" s="18">
        <f>Tabla1[[#This Row],[KILOS NETO]]-Tabla1[[#This Row],[PESO CAMPO]]</f>
        <v>25.412500000000001</v>
      </c>
      <c r="AQ41" s="15">
        <f>+Tabla1[[#This Row],[Hora recepcion]]-Tabla1[[#This Row],[Hora salida Campo]]</f>
        <v>6.597222222222221E-2</v>
      </c>
      <c r="AR41" s="6"/>
      <c r="AS41" s="22" t="str">
        <f>HYPERLINK("https://quickchart.io/qr?text=" &amp; Tabla1[[#This Row],[KEY]], "Ver QR")</f>
        <v>Ver QR</v>
      </c>
    </row>
    <row r="42" spans="1:45">
      <c r="A42" s="6" t="s">
        <v>157</v>
      </c>
      <c r="B42" s="14" t="s">
        <v>124</v>
      </c>
      <c r="C42" s="15">
        <v>0.56944444444444442</v>
      </c>
      <c r="D42" s="14" t="s">
        <v>124</v>
      </c>
      <c r="E42" s="15">
        <v>0.63541666666666663</v>
      </c>
      <c r="F42" s="6" t="s">
        <v>131</v>
      </c>
      <c r="G42" s="6">
        <v>1</v>
      </c>
      <c r="H42" s="6" t="s">
        <v>48</v>
      </c>
      <c r="I42" s="6">
        <v>108.7</v>
      </c>
      <c r="J42" s="6" t="s">
        <v>132</v>
      </c>
      <c r="K42" s="6" t="s">
        <v>50</v>
      </c>
      <c r="L42" s="6" t="s">
        <v>113</v>
      </c>
      <c r="M42" s="6">
        <v>157</v>
      </c>
      <c r="N42" s="6" t="s">
        <v>114</v>
      </c>
      <c r="O42" s="6">
        <v>114.52</v>
      </c>
      <c r="P42" s="6" t="s">
        <v>53</v>
      </c>
      <c r="Q42" s="21">
        <v>52.33</v>
      </c>
      <c r="R42" s="21">
        <v>38.17</v>
      </c>
      <c r="S42" s="6" t="s">
        <v>115</v>
      </c>
      <c r="T42" s="6" t="s">
        <v>116</v>
      </c>
      <c r="U42" s="6">
        <v>12</v>
      </c>
      <c r="V42" s="6">
        <v>4</v>
      </c>
      <c r="W42" s="6">
        <v>28</v>
      </c>
      <c r="X42" s="6" t="s">
        <v>56</v>
      </c>
      <c r="Y42" s="6"/>
      <c r="Z42" s="6"/>
      <c r="AA42" s="16" t="s">
        <v>158</v>
      </c>
      <c r="AB42" s="6" t="s">
        <v>159</v>
      </c>
      <c r="AC42" s="6"/>
      <c r="AD42" s="6"/>
      <c r="AE42" s="17" t="str">
        <f>+Tabla1[[#This Row],[Fecha y hora recepcion]]</f>
        <v>18/06/2025</v>
      </c>
      <c r="AF42" s="18">
        <f>+Tabla1[[#This Row],[KILOS NETO]]/Tabla1[[#This Row],[N° JARRAS]]</f>
        <v>1.3632142857142857</v>
      </c>
      <c r="AG42" s="6" t="s">
        <v>59</v>
      </c>
      <c r="AH42" s="6"/>
      <c r="AI42" s="6">
        <v>19.8</v>
      </c>
      <c r="AJ42" s="18">
        <f>+Tabla1[[#This Row],[KILOS NETO]]/Tabla1[[#This Row],[N° JABAS]]</f>
        <v>9.5425000000000004</v>
      </c>
      <c r="AK42" s="17" t="str">
        <f>+Tabla1[[#This Row],[FECHA DE CREACION]]</f>
        <v>18/06/2025</v>
      </c>
      <c r="AL42" s="17" t="str">
        <f>+Tabla1[[#This Row],[FECHARECEPCION]]</f>
        <v>18/06/2025</v>
      </c>
      <c r="AM42" s="13">
        <f>Tabla1[[#This Row],[PESO NETO CAMPO]]/COUNTIFS(Tabla1[N° PALLET],Tabla1[[#This Row],[N° PALLET]],Tabla1[Hora recepcion],Tabla1[[#This Row],[Hora recepcion]])</f>
        <v>6.7937500000000002</v>
      </c>
      <c r="AN42" s="13">
        <f>Tabla1[[#This Row],[KILOS BRUTOS]]/COUNTIFS(Tabla1[N° PALLET],Tabla1[[#This Row],[N° PALLET]],Tabla1[Hora recepcion],Tabla1[[#This Row],[Hora recepcion]])</f>
        <v>9.8125</v>
      </c>
      <c r="AO42" s="6" t="e">
        <f>_xlfn.ISOWEEKNUM(Tabla1[[#This Row],[Fecha recepcion]])</f>
        <v>#VALUE!</v>
      </c>
      <c r="AP42" s="18">
        <f>Tabla1[[#This Row],[KILOS NETO]]-Tabla1[[#This Row],[PESO CAMPO]]</f>
        <v>31.376250000000002</v>
      </c>
      <c r="AQ42" s="15">
        <f>+Tabla1[[#This Row],[Hora recepcion]]-Tabla1[[#This Row],[Hora salida Campo]]</f>
        <v>6.597222222222221E-2</v>
      </c>
      <c r="AR42" s="6"/>
      <c r="AS42" s="22" t="str">
        <f>HYPERLINK("https://quickchart.io/qr?text=" &amp; Tabla1[[#This Row],[KEY]], "Ver QR")</f>
        <v>Ver QR</v>
      </c>
    </row>
    <row r="43" spans="1:45">
      <c r="A43" s="6" t="s">
        <v>160</v>
      </c>
      <c r="B43" s="14" t="s">
        <v>124</v>
      </c>
      <c r="C43" s="15">
        <v>0.56944444444444442</v>
      </c>
      <c r="D43" s="14" t="s">
        <v>124</v>
      </c>
      <c r="E43" s="15">
        <v>0.63541666666666663</v>
      </c>
      <c r="F43" s="6" t="s">
        <v>131</v>
      </c>
      <c r="G43" s="6">
        <v>1</v>
      </c>
      <c r="H43" s="6" t="s">
        <v>48</v>
      </c>
      <c r="I43" s="6">
        <v>108.7</v>
      </c>
      <c r="J43" s="6" t="s">
        <v>132</v>
      </c>
      <c r="K43" s="6" t="s">
        <v>50</v>
      </c>
      <c r="L43" s="6" t="s">
        <v>113</v>
      </c>
      <c r="M43" s="6">
        <v>157</v>
      </c>
      <c r="N43" s="6" t="s">
        <v>114</v>
      </c>
      <c r="O43" s="6">
        <v>114.52</v>
      </c>
      <c r="P43" s="6" t="s">
        <v>53</v>
      </c>
      <c r="Q43" s="21">
        <v>39.25</v>
      </c>
      <c r="R43" s="21">
        <v>28.63</v>
      </c>
      <c r="S43" s="6" t="s">
        <v>115</v>
      </c>
      <c r="T43" s="6" t="s">
        <v>137</v>
      </c>
      <c r="U43" s="6">
        <v>12</v>
      </c>
      <c r="V43" s="6">
        <v>3</v>
      </c>
      <c r="W43" s="6">
        <v>21</v>
      </c>
      <c r="X43" s="6" t="s">
        <v>56</v>
      </c>
      <c r="Y43" s="6"/>
      <c r="Z43" s="6"/>
      <c r="AA43" s="16" t="s">
        <v>158</v>
      </c>
      <c r="AB43" s="6" t="s">
        <v>159</v>
      </c>
      <c r="AC43" s="6"/>
      <c r="AD43" s="6"/>
      <c r="AE43" s="17" t="str">
        <f>+Tabla1[[#This Row],[Fecha y hora recepcion]]</f>
        <v>18/06/2025</v>
      </c>
      <c r="AF43" s="18">
        <f>+Tabla1[[#This Row],[KILOS NETO]]/Tabla1[[#This Row],[N° JARRAS]]</f>
        <v>1.3633333333333333</v>
      </c>
      <c r="AG43" s="6" t="s">
        <v>59</v>
      </c>
      <c r="AH43" s="6"/>
      <c r="AI43" s="6">
        <v>19.8</v>
      </c>
      <c r="AJ43" s="18">
        <f>+Tabla1[[#This Row],[KILOS NETO]]/Tabla1[[#This Row],[N° JABAS]]</f>
        <v>9.543333333333333</v>
      </c>
      <c r="AK43" s="17" t="str">
        <f>+Tabla1[[#This Row],[FECHA DE CREACION]]</f>
        <v>18/06/2025</v>
      </c>
      <c r="AL43" s="17" t="str">
        <f>+Tabla1[[#This Row],[FECHARECEPCION]]</f>
        <v>18/06/2025</v>
      </c>
      <c r="AM43" s="13">
        <f>Tabla1[[#This Row],[PESO NETO CAMPO]]/COUNTIFS(Tabla1[N° PALLET],Tabla1[[#This Row],[N° PALLET]],Tabla1[Hora recepcion],Tabla1[[#This Row],[Hora recepcion]])</f>
        <v>6.7937500000000002</v>
      </c>
      <c r="AN43" s="13">
        <f>Tabla1[[#This Row],[KILOS BRUTOS]]/COUNTIFS(Tabla1[N° PALLET],Tabla1[[#This Row],[N° PALLET]],Tabla1[Hora recepcion],Tabla1[[#This Row],[Hora recepcion]])</f>
        <v>9.8125</v>
      </c>
      <c r="AO43" s="6" t="e">
        <f>_xlfn.ISOWEEKNUM(Tabla1[[#This Row],[Fecha recepcion]])</f>
        <v>#VALUE!</v>
      </c>
      <c r="AP43" s="18">
        <f>Tabla1[[#This Row],[KILOS NETO]]-Tabla1[[#This Row],[PESO CAMPO]]</f>
        <v>21.83625</v>
      </c>
      <c r="AQ43" s="15">
        <f>+Tabla1[[#This Row],[Hora recepcion]]-Tabla1[[#This Row],[Hora salida Campo]]</f>
        <v>6.597222222222221E-2</v>
      </c>
      <c r="AR43" s="6"/>
      <c r="AS43" s="22" t="str">
        <f>HYPERLINK("https://quickchart.io/qr?text=" &amp; Tabla1[[#This Row],[KEY]], "Ver QR")</f>
        <v>Ver QR</v>
      </c>
    </row>
    <row r="44" spans="1:45">
      <c r="A44" s="6" t="s">
        <v>161</v>
      </c>
      <c r="B44" s="14" t="s">
        <v>124</v>
      </c>
      <c r="C44" s="15">
        <v>0.56944444444444442</v>
      </c>
      <c r="D44" s="14" t="s">
        <v>124</v>
      </c>
      <c r="E44" s="15">
        <v>0.63541666666666663</v>
      </c>
      <c r="F44" s="6" t="s">
        <v>131</v>
      </c>
      <c r="G44" s="6">
        <v>1</v>
      </c>
      <c r="H44" s="6" t="s">
        <v>48</v>
      </c>
      <c r="I44" s="6">
        <v>108.7</v>
      </c>
      <c r="J44" s="6" t="s">
        <v>132</v>
      </c>
      <c r="K44" s="6" t="s">
        <v>50</v>
      </c>
      <c r="L44" s="6" t="s">
        <v>113</v>
      </c>
      <c r="M44" s="6">
        <v>157</v>
      </c>
      <c r="N44" s="6" t="s">
        <v>114</v>
      </c>
      <c r="O44" s="6">
        <v>114.52</v>
      </c>
      <c r="P44" s="6" t="s">
        <v>53</v>
      </c>
      <c r="Q44" s="21">
        <v>39.25</v>
      </c>
      <c r="R44" s="21">
        <v>28.63</v>
      </c>
      <c r="S44" s="6" t="s">
        <v>115</v>
      </c>
      <c r="T44" s="6" t="s">
        <v>120</v>
      </c>
      <c r="U44" s="6">
        <v>12</v>
      </c>
      <c r="V44" s="6">
        <v>3</v>
      </c>
      <c r="W44" s="6">
        <v>21</v>
      </c>
      <c r="X44" s="6" t="s">
        <v>56</v>
      </c>
      <c r="Y44" s="6"/>
      <c r="Z44" s="6"/>
      <c r="AA44" s="16" t="s">
        <v>158</v>
      </c>
      <c r="AB44" s="6" t="s">
        <v>159</v>
      </c>
      <c r="AC44" s="6"/>
      <c r="AD44" s="6"/>
      <c r="AE44" s="17" t="str">
        <f>+Tabla1[[#This Row],[Fecha y hora recepcion]]</f>
        <v>18/06/2025</v>
      </c>
      <c r="AF44" s="18">
        <f>+Tabla1[[#This Row],[KILOS NETO]]/Tabla1[[#This Row],[N° JARRAS]]</f>
        <v>1.3633333333333333</v>
      </c>
      <c r="AG44" s="6" t="s">
        <v>59</v>
      </c>
      <c r="AH44" s="6"/>
      <c r="AI44" s="6">
        <v>19.8</v>
      </c>
      <c r="AJ44" s="18">
        <f>+Tabla1[[#This Row],[KILOS NETO]]/Tabla1[[#This Row],[N° JABAS]]</f>
        <v>9.543333333333333</v>
      </c>
      <c r="AK44" s="17" t="str">
        <f>+Tabla1[[#This Row],[FECHA DE CREACION]]</f>
        <v>18/06/2025</v>
      </c>
      <c r="AL44" s="17" t="str">
        <f>+Tabla1[[#This Row],[FECHARECEPCION]]</f>
        <v>18/06/2025</v>
      </c>
      <c r="AM44" s="13">
        <f>Tabla1[[#This Row],[PESO NETO CAMPO]]/COUNTIFS(Tabla1[N° PALLET],Tabla1[[#This Row],[N° PALLET]],Tabla1[Hora recepcion],Tabla1[[#This Row],[Hora recepcion]])</f>
        <v>6.7937500000000002</v>
      </c>
      <c r="AN44" s="13">
        <f>Tabla1[[#This Row],[KILOS BRUTOS]]/COUNTIFS(Tabla1[N° PALLET],Tabla1[[#This Row],[N° PALLET]],Tabla1[Hora recepcion],Tabla1[[#This Row],[Hora recepcion]])</f>
        <v>9.8125</v>
      </c>
      <c r="AO44" s="6" t="e">
        <f>_xlfn.ISOWEEKNUM(Tabla1[[#This Row],[Fecha recepcion]])</f>
        <v>#VALUE!</v>
      </c>
      <c r="AP44" s="18">
        <f>Tabla1[[#This Row],[KILOS NETO]]-Tabla1[[#This Row],[PESO CAMPO]]</f>
        <v>21.83625</v>
      </c>
      <c r="AQ44" s="15">
        <f>+Tabla1[[#This Row],[Hora recepcion]]-Tabla1[[#This Row],[Hora salida Campo]]</f>
        <v>6.597222222222221E-2</v>
      </c>
      <c r="AR44" s="6"/>
      <c r="AS44" s="22" t="str">
        <f>HYPERLINK("https://quickchart.io/qr?text=" &amp; Tabla1[[#This Row],[KEY]], "Ver QR")</f>
        <v>Ver QR</v>
      </c>
    </row>
    <row r="45" spans="1:45">
      <c r="A45" s="6" t="s">
        <v>162</v>
      </c>
      <c r="B45" s="14" t="s">
        <v>124</v>
      </c>
      <c r="C45" s="15">
        <v>0.56944444444444442</v>
      </c>
      <c r="D45" s="14" t="s">
        <v>124</v>
      </c>
      <c r="E45" s="15">
        <v>0.63541666666666663</v>
      </c>
      <c r="F45" s="6" t="s">
        <v>131</v>
      </c>
      <c r="G45" s="6">
        <v>1</v>
      </c>
      <c r="H45" s="6" t="s">
        <v>48</v>
      </c>
      <c r="I45" s="6">
        <v>108.7</v>
      </c>
      <c r="J45" s="6" t="s">
        <v>132</v>
      </c>
      <c r="K45" s="6" t="s">
        <v>50</v>
      </c>
      <c r="L45" s="6" t="s">
        <v>113</v>
      </c>
      <c r="M45" s="6">
        <v>157</v>
      </c>
      <c r="N45" s="6" t="s">
        <v>114</v>
      </c>
      <c r="O45" s="6">
        <v>114.52</v>
      </c>
      <c r="P45" s="6" t="s">
        <v>53</v>
      </c>
      <c r="Q45" s="21">
        <v>26.17</v>
      </c>
      <c r="R45" s="21">
        <v>19.09</v>
      </c>
      <c r="S45" s="6" t="s">
        <v>115</v>
      </c>
      <c r="T45" s="6" t="s">
        <v>133</v>
      </c>
      <c r="U45" s="6">
        <v>12</v>
      </c>
      <c r="V45" s="6">
        <v>2</v>
      </c>
      <c r="W45" s="6">
        <v>14</v>
      </c>
      <c r="X45" s="6" t="s">
        <v>56</v>
      </c>
      <c r="Y45" s="6"/>
      <c r="Z45" s="6"/>
      <c r="AA45" s="16" t="s">
        <v>158</v>
      </c>
      <c r="AB45" s="6" t="s">
        <v>159</v>
      </c>
      <c r="AC45" s="6"/>
      <c r="AD45" s="6"/>
      <c r="AE45" s="17" t="str">
        <f>+Tabla1[[#This Row],[Fecha y hora recepcion]]</f>
        <v>18/06/2025</v>
      </c>
      <c r="AF45" s="18">
        <f>+Tabla1[[#This Row],[KILOS NETO]]/Tabla1[[#This Row],[N° JARRAS]]</f>
        <v>1.3635714285714287</v>
      </c>
      <c r="AG45" s="6" t="s">
        <v>59</v>
      </c>
      <c r="AH45" s="6"/>
      <c r="AI45" s="6">
        <v>19.8</v>
      </c>
      <c r="AJ45" s="18">
        <f>+Tabla1[[#This Row],[KILOS NETO]]/Tabla1[[#This Row],[N° JABAS]]</f>
        <v>9.5449999999999999</v>
      </c>
      <c r="AK45" s="17" t="str">
        <f>+Tabla1[[#This Row],[FECHA DE CREACION]]</f>
        <v>18/06/2025</v>
      </c>
      <c r="AL45" s="17" t="str">
        <f>+Tabla1[[#This Row],[FECHARECEPCION]]</f>
        <v>18/06/2025</v>
      </c>
      <c r="AM45" s="13">
        <f>Tabla1[[#This Row],[PESO NETO CAMPO]]/COUNTIFS(Tabla1[N° PALLET],Tabla1[[#This Row],[N° PALLET]],Tabla1[Hora recepcion],Tabla1[[#This Row],[Hora recepcion]])</f>
        <v>6.7937500000000002</v>
      </c>
      <c r="AN45" s="13">
        <f>Tabla1[[#This Row],[KILOS BRUTOS]]/COUNTIFS(Tabla1[N° PALLET],Tabla1[[#This Row],[N° PALLET]],Tabla1[Hora recepcion],Tabla1[[#This Row],[Hora recepcion]])</f>
        <v>9.8125</v>
      </c>
      <c r="AO45" s="6" t="e">
        <f>_xlfn.ISOWEEKNUM(Tabla1[[#This Row],[Fecha recepcion]])</f>
        <v>#VALUE!</v>
      </c>
      <c r="AP45" s="18">
        <f>Tabla1[[#This Row],[KILOS NETO]]-Tabla1[[#This Row],[PESO CAMPO]]</f>
        <v>12.296250000000001</v>
      </c>
      <c r="AQ45" s="15">
        <f>+Tabla1[[#This Row],[Hora recepcion]]-Tabla1[[#This Row],[Hora salida Campo]]</f>
        <v>6.597222222222221E-2</v>
      </c>
      <c r="AR45" s="6"/>
      <c r="AS45" s="22" t="str">
        <f>HYPERLINK("https://quickchart.io/qr?text=" &amp; Tabla1[[#This Row],[KEY]], "Ver QR")</f>
        <v>Ver QR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03333-E588-4732-AB70-953320E3378A}">
  <dimension ref="A1:G6"/>
  <sheetViews>
    <sheetView workbookViewId="0">
      <selection activeCell="G6" sqref="G6"/>
    </sheetView>
  </sheetViews>
  <sheetFormatPr defaultColWidth="11.42578125" defaultRowHeight="14.45"/>
  <cols>
    <col min="1" max="1" width="26.140625" bestFit="1" customWidth="1"/>
    <col min="2" max="2" width="12.5703125" bestFit="1" customWidth="1"/>
    <col min="3" max="4" width="19.7109375" bestFit="1" customWidth="1"/>
    <col min="5" max="5" width="18.5703125" bestFit="1" customWidth="1"/>
    <col min="6" max="6" width="16.28515625" bestFit="1" customWidth="1"/>
    <col min="7" max="7" width="11.28515625" bestFit="1" customWidth="1"/>
  </cols>
  <sheetData>
    <row r="1" spans="1:7">
      <c r="A1" s="8" t="s">
        <v>3</v>
      </c>
      <c r="B1" t="s">
        <v>46</v>
      </c>
    </row>
    <row r="3" spans="1:7">
      <c r="A3" s="8" t="s">
        <v>10</v>
      </c>
      <c r="B3" s="8" t="s">
        <v>11</v>
      </c>
      <c r="C3" t="s">
        <v>163</v>
      </c>
      <c r="D3" t="s">
        <v>164</v>
      </c>
      <c r="E3" t="s">
        <v>165</v>
      </c>
      <c r="F3" t="s">
        <v>166</v>
      </c>
      <c r="G3" t="s">
        <v>167</v>
      </c>
    </row>
    <row r="4" spans="1:7">
      <c r="A4" t="s">
        <v>50</v>
      </c>
      <c r="B4" t="s">
        <v>51</v>
      </c>
      <c r="C4" s="9">
        <v>1830.0100000000002</v>
      </c>
      <c r="D4" s="10">
        <v>261.68181818181819</v>
      </c>
      <c r="E4" s="9">
        <v>1418.3899999999999</v>
      </c>
      <c r="F4">
        <v>139</v>
      </c>
      <c r="G4" s="11">
        <v>1156.7081818181819</v>
      </c>
    </row>
    <row r="5" spans="1:7">
      <c r="A5" t="s">
        <v>168</v>
      </c>
      <c r="C5" s="9">
        <v>1830.0100000000002</v>
      </c>
      <c r="D5" s="10">
        <v>261.68181818181819</v>
      </c>
      <c r="E5" s="9">
        <v>1418.3899999999999</v>
      </c>
      <c r="F5">
        <v>139</v>
      </c>
      <c r="G5" s="11">
        <v>1156.7081818181819</v>
      </c>
    </row>
    <row r="6" spans="1:7">
      <c r="A6" t="s">
        <v>169</v>
      </c>
      <c r="C6" s="9">
        <v>1830.0100000000002</v>
      </c>
      <c r="D6" s="10">
        <v>261.68181818181819</v>
      </c>
      <c r="E6" s="9">
        <v>1418.3899999999999</v>
      </c>
      <c r="F6">
        <v>139</v>
      </c>
      <c r="G6" s="11">
        <v>1156.7081818181819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Ansony Romero Quiñones</dc:creator>
  <cp:keywords/>
  <dc:description/>
  <cp:lastModifiedBy/>
  <cp:revision/>
  <dcterms:created xsi:type="dcterms:W3CDTF">2025-06-11T15:53:37Z</dcterms:created>
  <dcterms:modified xsi:type="dcterms:W3CDTF">2025-06-18T23:05:36Z</dcterms:modified>
  <cp:category/>
  <cp:contentStatus/>
</cp:coreProperties>
</file>