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225899\Desktop\для ГПО\"/>
    </mc:Choice>
  </mc:AlternateContent>
  <bookViews>
    <workbookView xWindow="0" yWindow="0" windowWidth="23040" windowHeight="8820" activeTab="3"/>
  </bookViews>
  <sheets>
    <sheet name="Ип кедровый" sheetId="1" r:id="rId1"/>
    <sheet name="Корреляция" sheetId="12" r:id="rId2"/>
    <sheet name="таблица сопряженности" sheetId="2" r:id="rId3"/>
    <sheet name="logit для сф=1" sheetId="13" r:id="rId4"/>
    <sheet name="logit" sheetId="6" r:id="rId5"/>
    <sheet name="logit отдельно" sheetId="10" r:id="rId6"/>
    <sheet name="регрессия для сравнения" sheetId="9" r:id="rId7"/>
  </sheets>
  <externalReferences>
    <externalReference r:id="rId8"/>
  </externalReference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'Ип кедровый'!$K$29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L70" i="13" l="1"/>
  <c r="BJ6" i="13"/>
  <c r="BL6" i="13" s="1"/>
  <c r="BK6" i="13"/>
  <c r="BJ7" i="13"/>
  <c r="BK7" i="13"/>
  <c r="BL7" i="13" s="1"/>
  <c r="BJ8" i="13"/>
  <c r="BK8" i="13"/>
  <c r="BJ9" i="13"/>
  <c r="BL8" i="13" s="1"/>
  <c r="BK9" i="13"/>
  <c r="BJ10" i="13"/>
  <c r="BL10" i="13" s="1"/>
  <c r="BK10" i="13"/>
  <c r="BJ11" i="13"/>
  <c r="BK11" i="13"/>
  <c r="BL11" i="13"/>
  <c r="BJ12" i="13"/>
  <c r="BK12" i="13"/>
  <c r="BJ13" i="13"/>
  <c r="BL12" i="13" s="1"/>
  <c r="BK13" i="13"/>
  <c r="BJ14" i="13"/>
  <c r="BL14" i="13" s="1"/>
  <c r="BK14" i="13"/>
  <c r="BJ15" i="13"/>
  <c r="BK15" i="13"/>
  <c r="BL15" i="13"/>
  <c r="BJ16" i="13"/>
  <c r="BK16" i="13"/>
  <c r="BJ17" i="13"/>
  <c r="BL16" i="13" s="1"/>
  <c r="BK17" i="13"/>
  <c r="BJ18" i="13"/>
  <c r="BL18" i="13" s="1"/>
  <c r="BK18" i="13"/>
  <c r="BJ19" i="13"/>
  <c r="BK19" i="13"/>
  <c r="BL19" i="13"/>
  <c r="BJ20" i="13"/>
  <c r="BK20" i="13"/>
  <c r="BJ21" i="13"/>
  <c r="BL20" i="13" s="1"/>
  <c r="BK21" i="13"/>
  <c r="BJ22" i="13"/>
  <c r="BL22" i="13" s="1"/>
  <c r="BK22" i="13"/>
  <c r="BJ23" i="13"/>
  <c r="BK23" i="13"/>
  <c r="BL23" i="13"/>
  <c r="BJ24" i="13"/>
  <c r="BK24" i="13"/>
  <c r="BJ25" i="13"/>
  <c r="BL24" i="13" s="1"/>
  <c r="BK25" i="13"/>
  <c r="BJ26" i="13"/>
  <c r="BL26" i="13" s="1"/>
  <c r="BK26" i="13"/>
  <c r="BJ27" i="13"/>
  <c r="BK27" i="13"/>
  <c r="BL27" i="13"/>
  <c r="BJ28" i="13"/>
  <c r="BK28" i="13"/>
  <c r="BJ29" i="13"/>
  <c r="BL28" i="13" s="1"/>
  <c r="BK29" i="13"/>
  <c r="BJ30" i="13"/>
  <c r="BL30" i="13" s="1"/>
  <c r="BK30" i="13"/>
  <c r="BJ31" i="13"/>
  <c r="BK31" i="13"/>
  <c r="BL31" i="13"/>
  <c r="BJ32" i="13"/>
  <c r="BK32" i="13"/>
  <c r="BJ33" i="13"/>
  <c r="BL32" i="13" s="1"/>
  <c r="BK33" i="13"/>
  <c r="BJ34" i="13"/>
  <c r="BL34" i="13" s="1"/>
  <c r="BK34" i="13"/>
  <c r="BJ35" i="13"/>
  <c r="BK35" i="13"/>
  <c r="BL35" i="13"/>
  <c r="BJ36" i="13"/>
  <c r="BK36" i="13"/>
  <c r="BJ37" i="13"/>
  <c r="BL36" i="13" s="1"/>
  <c r="BK37" i="13"/>
  <c r="BJ38" i="13"/>
  <c r="BL38" i="13" s="1"/>
  <c r="BK38" i="13"/>
  <c r="BJ39" i="13"/>
  <c r="BK39" i="13"/>
  <c r="BL39" i="13"/>
  <c r="BJ40" i="13"/>
  <c r="BK40" i="13"/>
  <c r="BJ41" i="13"/>
  <c r="BL40" i="13" s="1"/>
  <c r="BK41" i="13"/>
  <c r="BJ42" i="13"/>
  <c r="BL42" i="13" s="1"/>
  <c r="BK42" i="13"/>
  <c r="BJ43" i="13"/>
  <c r="BK43" i="13"/>
  <c r="BL43" i="13"/>
  <c r="BJ44" i="13"/>
  <c r="BK44" i="13"/>
  <c r="BJ45" i="13"/>
  <c r="BL44" i="13" s="1"/>
  <c r="BK45" i="13"/>
  <c r="BJ46" i="13"/>
  <c r="BL46" i="13" s="1"/>
  <c r="BK46" i="13"/>
  <c r="BJ47" i="13"/>
  <c r="BK47" i="13"/>
  <c r="BL47" i="13"/>
  <c r="BJ48" i="13"/>
  <c r="BK48" i="13"/>
  <c r="BJ49" i="13"/>
  <c r="BL48" i="13" s="1"/>
  <c r="BK49" i="13"/>
  <c r="BJ50" i="13"/>
  <c r="BL50" i="13" s="1"/>
  <c r="BK50" i="13"/>
  <c r="BJ51" i="13"/>
  <c r="BK51" i="13"/>
  <c r="BL51" i="13"/>
  <c r="BJ52" i="13"/>
  <c r="BK52" i="13"/>
  <c r="BJ53" i="13"/>
  <c r="BL52" i="13" s="1"/>
  <c r="BK53" i="13"/>
  <c r="BJ54" i="13"/>
  <c r="BL54" i="13" s="1"/>
  <c r="BK54" i="13"/>
  <c r="BJ55" i="13"/>
  <c r="BK55" i="13"/>
  <c r="BL55" i="13"/>
  <c r="BJ56" i="13"/>
  <c r="BK56" i="13"/>
  <c r="BJ57" i="13"/>
  <c r="BL56" i="13" s="1"/>
  <c r="BK57" i="13"/>
  <c r="BJ58" i="13"/>
  <c r="BL58" i="13" s="1"/>
  <c r="BK58" i="13"/>
  <c r="BJ59" i="13"/>
  <c r="BK59" i="13"/>
  <c r="BL59" i="13"/>
  <c r="BJ60" i="13"/>
  <c r="BK60" i="13"/>
  <c r="BJ61" i="13"/>
  <c r="BL60" i="13" s="1"/>
  <c r="BK61" i="13"/>
  <c r="BJ62" i="13"/>
  <c r="BL62" i="13" s="1"/>
  <c r="BK62" i="13"/>
  <c r="BJ63" i="13"/>
  <c r="BK63" i="13"/>
  <c r="BL63" i="13"/>
  <c r="BJ64" i="13"/>
  <c r="BK64" i="13"/>
  <c r="BJ65" i="13"/>
  <c r="BL64" i="13" s="1"/>
  <c r="BK65" i="13"/>
  <c r="BJ66" i="13"/>
  <c r="BL66" i="13" s="1"/>
  <c r="BK66" i="13"/>
  <c r="BJ67" i="13"/>
  <c r="BK67" i="13"/>
  <c r="BL67" i="13"/>
  <c r="BJ68" i="13"/>
  <c r="BK68" i="13"/>
  <c r="BJ69" i="13"/>
  <c r="BL68" i="13" s="1"/>
  <c r="BK69" i="13"/>
  <c r="BL5" i="13"/>
  <c r="BK5" i="13"/>
  <c r="BJ5" i="13"/>
  <c r="BH7" i="13"/>
  <c r="BI7" i="13"/>
  <c r="BH8" i="13"/>
  <c r="BH9" i="13" s="1"/>
  <c r="BH10" i="13" s="1"/>
  <c r="BH11" i="13" s="1"/>
  <c r="BH12" i="13" s="1"/>
  <c r="BH13" i="13" s="1"/>
  <c r="BH14" i="13" s="1"/>
  <c r="BH15" i="13" s="1"/>
  <c r="BH16" i="13" s="1"/>
  <c r="BH17" i="13" s="1"/>
  <c r="BH18" i="13" s="1"/>
  <c r="BH19" i="13" s="1"/>
  <c r="BH20" i="13" s="1"/>
  <c r="BH21" i="13" s="1"/>
  <c r="BH22" i="13" s="1"/>
  <c r="BH23" i="13" s="1"/>
  <c r="BH24" i="13" s="1"/>
  <c r="BH25" i="13" s="1"/>
  <c r="BH26" i="13" s="1"/>
  <c r="BH27" i="13" s="1"/>
  <c r="BH28" i="13" s="1"/>
  <c r="BH29" i="13" s="1"/>
  <c r="BH30" i="13" s="1"/>
  <c r="BH31" i="13" s="1"/>
  <c r="BH32" i="13" s="1"/>
  <c r="BH33" i="13" s="1"/>
  <c r="BH34" i="13" s="1"/>
  <c r="BH35" i="13" s="1"/>
  <c r="BH36" i="13" s="1"/>
  <c r="BH37" i="13" s="1"/>
  <c r="BH38" i="13" s="1"/>
  <c r="BH39" i="13" s="1"/>
  <c r="BH40" i="13" s="1"/>
  <c r="BH41" i="13" s="1"/>
  <c r="BH42" i="13" s="1"/>
  <c r="BH43" i="13" s="1"/>
  <c r="BH44" i="13" s="1"/>
  <c r="BH45" i="13" s="1"/>
  <c r="BH46" i="13" s="1"/>
  <c r="BH47" i="13" s="1"/>
  <c r="BH48" i="13" s="1"/>
  <c r="BH49" i="13" s="1"/>
  <c r="BH50" i="13" s="1"/>
  <c r="BH51" i="13" s="1"/>
  <c r="BH52" i="13" s="1"/>
  <c r="BH53" i="13" s="1"/>
  <c r="BH54" i="13" s="1"/>
  <c r="BH55" i="13" s="1"/>
  <c r="BH56" i="13" s="1"/>
  <c r="BH57" i="13" s="1"/>
  <c r="BH58" i="13" s="1"/>
  <c r="BH59" i="13" s="1"/>
  <c r="BH60" i="13" s="1"/>
  <c r="BH61" i="13" s="1"/>
  <c r="BH62" i="13" s="1"/>
  <c r="BH63" i="13" s="1"/>
  <c r="BH64" i="13" s="1"/>
  <c r="BH65" i="13" s="1"/>
  <c r="BH66" i="13" s="1"/>
  <c r="BH67" i="13" s="1"/>
  <c r="BH68" i="13" s="1"/>
  <c r="BH69" i="13" s="1"/>
  <c r="BI8" i="13"/>
  <c r="BI9" i="13" s="1"/>
  <c r="BI10" i="13" s="1"/>
  <c r="BI11" i="13" s="1"/>
  <c r="BI12" i="13" s="1"/>
  <c r="BI13" i="13" s="1"/>
  <c r="BI14" i="13" s="1"/>
  <c r="BI15" i="13" s="1"/>
  <c r="BI16" i="13" s="1"/>
  <c r="BI17" i="13" s="1"/>
  <c r="BI18" i="13" s="1"/>
  <c r="BI19" i="13" s="1"/>
  <c r="BI20" i="13" s="1"/>
  <c r="BI21" i="13" s="1"/>
  <c r="BI22" i="13" s="1"/>
  <c r="BI23" i="13" s="1"/>
  <c r="BI24" i="13" s="1"/>
  <c r="BI25" i="13" s="1"/>
  <c r="BI26" i="13" s="1"/>
  <c r="BI27" i="13" s="1"/>
  <c r="BI28" i="13" s="1"/>
  <c r="BI29" i="13" s="1"/>
  <c r="BI30" i="13" s="1"/>
  <c r="BI31" i="13" s="1"/>
  <c r="BI32" i="13" s="1"/>
  <c r="BI33" i="13" s="1"/>
  <c r="BI34" i="13" s="1"/>
  <c r="BI35" i="13" s="1"/>
  <c r="BI36" i="13" s="1"/>
  <c r="BI37" i="13" s="1"/>
  <c r="BI38" i="13" s="1"/>
  <c r="BI39" i="13" s="1"/>
  <c r="BI40" i="13" s="1"/>
  <c r="BI41" i="13" s="1"/>
  <c r="BI42" i="13" s="1"/>
  <c r="BI43" i="13" s="1"/>
  <c r="BI44" i="13" s="1"/>
  <c r="BI45" i="13" s="1"/>
  <c r="BI46" i="13" s="1"/>
  <c r="BI47" i="13" s="1"/>
  <c r="BI48" i="13" s="1"/>
  <c r="BI49" i="13" s="1"/>
  <c r="BI50" i="13" s="1"/>
  <c r="BI51" i="13" s="1"/>
  <c r="BI52" i="13" s="1"/>
  <c r="BI53" i="13" s="1"/>
  <c r="BI54" i="13" s="1"/>
  <c r="BI55" i="13" s="1"/>
  <c r="BI56" i="13" s="1"/>
  <c r="BI57" i="13" s="1"/>
  <c r="BI58" i="13" s="1"/>
  <c r="BI59" i="13" s="1"/>
  <c r="BI60" i="13" s="1"/>
  <c r="BI61" i="13" s="1"/>
  <c r="BI62" i="13" s="1"/>
  <c r="BI63" i="13" s="1"/>
  <c r="BI64" i="13" s="1"/>
  <c r="BI65" i="13" s="1"/>
  <c r="BI66" i="13" s="1"/>
  <c r="BI67" i="13" s="1"/>
  <c r="BI68" i="13" s="1"/>
  <c r="BI69" i="13" s="1"/>
  <c r="BI6" i="13"/>
  <c r="BH6" i="13"/>
  <c r="BC7" i="13"/>
  <c r="BB7" i="13"/>
  <c r="BA7" i="13"/>
  <c r="BB5" i="13"/>
  <c r="BB6" i="13" s="1"/>
  <c r="BB9" i="13" s="1"/>
  <c r="BA5" i="13"/>
  <c r="O72" i="13" a="1"/>
  <c r="N73" i="13" a="1"/>
  <c r="N73" i="13" s="1"/>
  <c r="N74" i="13"/>
  <c r="N75" i="13"/>
  <c r="N76" i="13"/>
  <c r="N79" i="13"/>
  <c r="N80" i="13"/>
  <c r="AK8" i="13"/>
  <c r="AK4" i="13"/>
  <c r="AF69" i="13"/>
  <c r="Y6" i="13"/>
  <c r="Z6" i="13"/>
  <c r="Y7" i="13"/>
  <c r="Z7" i="13" s="1"/>
  <c r="Y8" i="13"/>
  <c r="Z8" i="13"/>
  <c r="Y9" i="13"/>
  <c r="Z9" i="13"/>
  <c r="Y10" i="13"/>
  <c r="Z10" i="13" s="1"/>
  <c r="Y11" i="13"/>
  <c r="Z11" i="13" s="1"/>
  <c r="Y12" i="13"/>
  <c r="Z12" i="13"/>
  <c r="Y13" i="13"/>
  <c r="Z13" i="13"/>
  <c r="Y14" i="13"/>
  <c r="Z14" i="13" s="1"/>
  <c r="Y15" i="13"/>
  <c r="Z15" i="13" s="1"/>
  <c r="Y16" i="13"/>
  <c r="Z16" i="13"/>
  <c r="Y17" i="13"/>
  <c r="Z17" i="13"/>
  <c r="Y18" i="13"/>
  <c r="Z18" i="13" s="1"/>
  <c r="Y19" i="13"/>
  <c r="Z19" i="13" s="1"/>
  <c r="Y20" i="13"/>
  <c r="Z20" i="13"/>
  <c r="Y21" i="13"/>
  <c r="Z21" i="13"/>
  <c r="Y22" i="13"/>
  <c r="Z22" i="13" s="1"/>
  <c r="Y23" i="13"/>
  <c r="Z23" i="13" s="1"/>
  <c r="Y24" i="13"/>
  <c r="Z24" i="13"/>
  <c r="Y25" i="13"/>
  <c r="Z25" i="13"/>
  <c r="Y26" i="13"/>
  <c r="Z26" i="13" s="1"/>
  <c r="Y27" i="13"/>
  <c r="Z27" i="13" s="1"/>
  <c r="Y28" i="13"/>
  <c r="Z28" i="13"/>
  <c r="Y29" i="13"/>
  <c r="Z29" i="13"/>
  <c r="Y30" i="13"/>
  <c r="Z30" i="13" s="1"/>
  <c r="Y31" i="13"/>
  <c r="Z31" i="13" s="1"/>
  <c r="Y32" i="13"/>
  <c r="Z32" i="13"/>
  <c r="Y33" i="13"/>
  <c r="Z33" i="13"/>
  <c r="Y34" i="13"/>
  <c r="Z34" i="13" s="1"/>
  <c r="Y35" i="13"/>
  <c r="Z35" i="13" s="1"/>
  <c r="Y36" i="13"/>
  <c r="Z36" i="13"/>
  <c r="Y37" i="13"/>
  <c r="Z37" i="13"/>
  <c r="Y38" i="13"/>
  <c r="Z38" i="13" s="1"/>
  <c r="Y39" i="13"/>
  <c r="Z39" i="13" s="1"/>
  <c r="Y40" i="13"/>
  <c r="Z40" i="13"/>
  <c r="Y41" i="13"/>
  <c r="Z41" i="13"/>
  <c r="Y42" i="13"/>
  <c r="Z42" i="13" s="1"/>
  <c r="Y43" i="13"/>
  <c r="Z43" i="13" s="1"/>
  <c r="Y44" i="13"/>
  <c r="Z44" i="13"/>
  <c r="Y45" i="13"/>
  <c r="Z45" i="13"/>
  <c r="Y46" i="13"/>
  <c r="Z46" i="13" s="1"/>
  <c r="Y47" i="13"/>
  <c r="Z47" i="13" s="1"/>
  <c r="Y48" i="13"/>
  <c r="Z48" i="13"/>
  <c r="Y49" i="13"/>
  <c r="Z49" i="13"/>
  <c r="Y50" i="13"/>
  <c r="Z50" i="13" s="1"/>
  <c r="Y51" i="13"/>
  <c r="Z51" i="13" s="1"/>
  <c r="Y52" i="13"/>
  <c r="Z52" i="13"/>
  <c r="Y53" i="13"/>
  <c r="Z53" i="13"/>
  <c r="Y54" i="13"/>
  <c r="Z54" i="13" s="1"/>
  <c r="Y55" i="13"/>
  <c r="Z55" i="13" s="1"/>
  <c r="Y56" i="13"/>
  <c r="Z56" i="13"/>
  <c r="Y57" i="13"/>
  <c r="Z57" i="13"/>
  <c r="Y58" i="13"/>
  <c r="Z58" i="13" s="1"/>
  <c r="Y59" i="13"/>
  <c r="Z59" i="13" s="1"/>
  <c r="Y60" i="13"/>
  <c r="Z60" i="13"/>
  <c r="Y61" i="13"/>
  <c r="Z61" i="13"/>
  <c r="Y62" i="13"/>
  <c r="Z62" i="13" s="1"/>
  <c r="Y63" i="13"/>
  <c r="Z63" i="13" s="1"/>
  <c r="Y64" i="13"/>
  <c r="Z64" i="13"/>
  <c r="Y65" i="13"/>
  <c r="Z65" i="13"/>
  <c r="Y66" i="13"/>
  <c r="Z66" i="13" s="1"/>
  <c r="Y67" i="13"/>
  <c r="Z67" i="13" s="1"/>
  <c r="Y68" i="13"/>
  <c r="Z68" i="13"/>
  <c r="Z5" i="13"/>
  <c r="Y5" i="13"/>
  <c r="Y69" i="13" s="1"/>
  <c r="X69" i="13"/>
  <c r="W69" i="13"/>
  <c r="N6" i="13"/>
  <c r="O6" i="13"/>
  <c r="P6" i="13"/>
  <c r="Q6" i="13"/>
  <c r="R6" i="13"/>
  <c r="S6" i="13"/>
  <c r="T6" i="13"/>
  <c r="U6" i="13"/>
  <c r="V6" i="13"/>
  <c r="W6" i="13"/>
  <c r="X6" i="13" s="1"/>
  <c r="N7" i="13"/>
  <c r="O7" i="13"/>
  <c r="P7" i="13"/>
  <c r="Q7" i="13"/>
  <c r="R7" i="13"/>
  <c r="S7" i="13"/>
  <c r="T7" i="13"/>
  <c r="U7" i="13"/>
  <c r="V7" i="13"/>
  <c r="W7" i="13"/>
  <c r="X7" i="13"/>
  <c r="N8" i="13"/>
  <c r="O8" i="13"/>
  <c r="P8" i="13"/>
  <c r="Q8" i="13"/>
  <c r="R8" i="13"/>
  <c r="S8" i="13"/>
  <c r="T8" i="13"/>
  <c r="U8" i="13"/>
  <c r="V8" i="13"/>
  <c r="W8" i="13"/>
  <c r="X8" i="13"/>
  <c r="N9" i="13"/>
  <c r="O9" i="13"/>
  <c r="P9" i="13"/>
  <c r="Q9" i="13"/>
  <c r="R9" i="13"/>
  <c r="S9" i="13"/>
  <c r="T9" i="13"/>
  <c r="U9" i="13"/>
  <c r="V9" i="13"/>
  <c r="W9" i="13"/>
  <c r="X9" i="13" s="1"/>
  <c r="N10" i="13"/>
  <c r="O10" i="13"/>
  <c r="P10" i="13"/>
  <c r="Q10" i="13"/>
  <c r="R10" i="13"/>
  <c r="S10" i="13"/>
  <c r="T10" i="13"/>
  <c r="U10" i="13"/>
  <c r="V10" i="13"/>
  <c r="W10" i="13"/>
  <c r="X10" i="13"/>
  <c r="N11" i="13"/>
  <c r="O11" i="13"/>
  <c r="P11" i="13"/>
  <c r="Q11" i="13"/>
  <c r="R11" i="13"/>
  <c r="S11" i="13"/>
  <c r="T11" i="13"/>
  <c r="U11" i="13"/>
  <c r="V11" i="13"/>
  <c r="W11" i="13"/>
  <c r="X11" i="13"/>
  <c r="N12" i="13"/>
  <c r="O12" i="13"/>
  <c r="P12" i="13"/>
  <c r="Q12" i="13"/>
  <c r="R12" i="13"/>
  <c r="S12" i="13"/>
  <c r="T12" i="13"/>
  <c r="U12" i="13"/>
  <c r="V12" i="13"/>
  <c r="W12" i="13"/>
  <c r="X12" i="13"/>
  <c r="N13" i="13"/>
  <c r="O13" i="13"/>
  <c r="P13" i="13"/>
  <c r="Q13" i="13"/>
  <c r="R13" i="13"/>
  <c r="S13" i="13"/>
  <c r="T13" i="13"/>
  <c r="U13" i="13"/>
  <c r="V13" i="13"/>
  <c r="W13" i="13"/>
  <c r="X13" i="13" s="1"/>
  <c r="N14" i="13"/>
  <c r="O14" i="13"/>
  <c r="P14" i="13"/>
  <c r="Q14" i="13"/>
  <c r="R14" i="13"/>
  <c r="S14" i="13"/>
  <c r="T14" i="13"/>
  <c r="U14" i="13"/>
  <c r="V14" i="13"/>
  <c r="W14" i="13"/>
  <c r="X14" i="13"/>
  <c r="N15" i="13"/>
  <c r="O15" i="13"/>
  <c r="P15" i="13"/>
  <c r="Q15" i="13"/>
  <c r="R15" i="13"/>
  <c r="S15" i="13"/>
  <c r="T15" i="13"/>
  <c r="U15" i="13"/>
  <c r="V15" i="13"/>
  <c r="W15" i="13"/>
  <c r="X15" i="13"/>
  <c r="N16" i="13"/>
  <c r="O16" i="13"/>
  <c r="P16" i="13"/>
  <c r="Q16" i="13"/>
  <c r="R16" i="13"/>
  <c r="S16" i="13"/>
  <c r="T16" i="13"/>
  <c r="U16" i="13"/>
  <c r="V16" i="13"/>
  <c r="W16" i="13"/>
  <c r="X16" i="13"/>
  <c r="N17" i="13"/>
  <c r="O17" i="13"/>
  <c r="P17" i="13"/>
  <c r="Q17" i="13"/>
  <c r="R17" i="13"/>
  <c r="S17" i="13"/>
  <c r="T17" i="13"/>
  <c r="U17" i="13"/>
  <c r="V17" i="13"/>
  <c r="W17" i="13"/>
  <c r="X17" i="13" s="1"/>
  <c r="N18" i="13"/>
  <c r="O18" i="13"/>
  <c r="P18" i="13"/>
  <c r="Q18" i="13"/>
  <c r="R18" i="13"/>
  <c r="S18" i="13"/>
  <c r="T18" i="13"/>
  <c r="U18" i="13"/>
  <c r="V18" i="13"/>
  <c r="W18" i="13"/>
  <c r="X18" i="13"/>
  <c r="N19" i="13"/>
  <c r="O19" i="13"/>
  <c r="P19" i="13"/>
  <c r="Q19" i="13"/>
  <c r="R19" i="13"/>
  <c r="S19" i="13"/>
  <c r="T19" i="13"/>
  <c r="U19" i="13"/>
  <c r="V19" i="13"/>
  <c r="W19" i="13"/>
  <c r="X19" i="13"/>
  <c r="N20" i="13"/>
  <c r="O20" i="13"/>
  <c r="P20" i="13"/>
  <c r="Q20" i="13"/>
  <c r="R20" i="13"/>
  <c r="S20" i="13"/>
  <c r="T20" i="13"/>
  <c r="U20" i="13"/>
  <c r="V20" i="13"/>
  <c r="W20" i="13"/>
  <c r="X20" i="13"/>
  <c r="N21" i="13"/>
  <c r="O21" i="13"/>
  <c r="P21" i="13"/>
  <c r="Q21" i="13"/>
  <c r="R21" i="13"/>
  <c r="S21" i="13"/>
  <c r="T21" i="13"/>
  <c r="U21" i="13"/>
  <c r="V21" i="13"/>
  <c r="W21" i="13"/>
  <c r="X21" i="13" s="1"/>
  <c r="N22" i="13"/>
  <c r="O22" i="13"/>
  <c r="P22" i="13"/>
  <c r="Q22" i="13"/>
  <c r="R22" i="13"/>
  <c r="S22" i="13"/>
  <c r="T22" i="13"/>
  <c r="U22" i="13"/>
  <c r="V22" i="13"/>
  <c r="W22" i="13"/>
  <c r="X22" i="13"/>
  <c r="N23" i="13"/>
  <c r="O23" i="13"/>
  <c r="P23" i="13"/>
  <c r="Q23" i="13"/>
  <c r="R23" i="13"/>
  <c r="S23" i="13"/>
  <c r="T23" i="13"/>
  <c r="U23" i="13"/>
  <c r="V23" i="13"/>
  <c r="W23" i="13"/>
  <c r="X23" i="13"/>
  <c r="N24" i="13"/>
  <c r="O24" i="13"/>
  <c r="P24" i="13"/>
  <c r="Q24" i="13"/>
  <c r="R24" i="13"/>
  <c r="S24" i="13"/>
  <c r="T24" i="13"/>
  <c r="U24" i="13"/>
  <c r="V24" i="13"/>
  <c r="W24" i="13"/>
  <c r="X24" i="13"/>
  <c r="N25" i="13"/>
  <c r="O25" i="13"/>
  <c r="P25" i="13"/>
  <c r="Q25" i="13"/>
  <c r="R25" i="13"/>
  <c r="S25" i="13"/>
  <c r="T25" i="13"/>
  <c r="U25" i="13"/>
  <c r="V25" i="13"/>
  <c r="W25" i="13"/>
  <c r="X25" i="13" s="1"/>
  <c r="N26" i="13"/>
  <c r="O26" i="13"/>
  <c r="P26" i="13"/>
  <c r="Q26" i="13"/>
  <c r="R26" i="13"/>
  <c r="S26" i="13"/>
  <c r="T26" i="13"/>
  <c r="U26" i="13"/>
  <c r="V26" i="13"/>
  <c r="W26" i="13"/>
  <c r="X26" i="13"/>
  <c r="N27" i="13"/>
  <c r="O27" i="13"/>
  <c r="P27" i="13"/>
  <c r="Q27" i="13"/>
  <c r="R27" i="13"/>
  <c r="S27" i="13"/>
  <c r="T27" i="13"/>
  <c r="U27" i="13"/>
  <c r="V27" i="13"/>
  <c r="W27" i="13"/>
  <c r="X27" i="13"/>
  <c r="N28" i="13"/>
  <c r="O28" i="13"/>
  <c r="P28" i="13"/>
  <c r="Q28" i="13"/>
  <c r="R28" i="13"/>
  <c r="S28" i="13"/>
  <c r="T28" i="13"/>
  <c r="U28" i="13"/>
  <c r="V28" i="13"/>
  <c r="W28" i="13"/>
  <c r="X28" i="13"/>
  <c r="N29" i="13"/>
  <c r="O29" i="13"/>
  <c r="P29" i="13"/>
  <c r="Q29" i="13"/>
  <c r="R29" i="13"/>
  <c r="S29" i="13"/>
  <c r="T29" i="13"/>
  <c r="U29" i="13"/>
  <c r="V29" i="13"/>
  <c r="W29" i="13"/>
  <c r="X29" i="13" s="1"/>
  <c r="N30" i="13"/>
  <c r="O30" i="13"/>
  <c r="P30" i="13"/>
  <c r="Q30" i="13"/>
  <c r="R30" i="13"/>
  <c r="S30" i="13"/>
  <c r="T30" i="13"/>
  <c r="U30" i="13"/>
  <c r="V30" i="13"/>
  <c r="W30" i="13"/>
  <c r="X30" i="13"/>
  <c r="N31" i="13"/>
  <c r="O31" i="13"/>
  <c r="P31" i="13"/>
  <c r="Q31" i="13"/>
  <c r="R31" i="13"/>
  <c r="S31" i="13"/>
  <c r="T31" i="13"/>
  <c r="U31" i="13"/>
  <c r="V31" i="13"/>
  <c r="W31" i="13"/>
  <c r="X31" i="13"/>
  <c r="N32" i="13"/>
  <c r="O32" i="13"/>
  <c r="P32" i="13"/>
  <c r="Q32" i="13"/>
  <c r="R32" i="13"/>
  <c r="S32" i="13"/>
  <c r="T32" i="13"/>
  <c r="U32" i="13"/>
  <c r="V32" i="13"/>
  <c r="W32" i="13"/>
  <c r="X32" i="13"/>
  <c r="N33" i="13"/>
  <c r="O33" i="13"/>
  <c r="P33" i="13"/>
  <c r="Q33" i="13"/>
  <c r="R33" i="13"/>
  <c r="S33" i="13"/>
  <c r="T33" i="13"/>
  <c r="U33" i="13"/>
  <c r="V33" i="13"/>
  <c r="W33" i="13"/>
  <c r="X33" i="13" s="1"/>
  <c r="N34" i="13"/>
  <c r="O34" i="13"/>
  <c r="P34" i="13"/>
  <c r="Q34" i="13"/>
  <c r="R34" i="13"/>
  <c r="S34" i="13"/>
  <c r="T34" i="13"/>
  <c r="U34" i="13"/>
  <c r="V34" i="13"/>
  <c r="W34" i="13"/>
  <c r="X34" i="13"/>
  <c r="N35" i="13"/>
  <c r="O35" i="13"/>
  <c r="P35" i="13"/>
  <c r="Q35" i="13"/>
  <c r="R35" i="13"/>
  <c r="S35" i="13"/>
  <c r="T35" i="13"/>
  <c r="U35" i="13"/>
  <c r="V35" i="13"/>
  <c r="W35" i="13"/>
  <c r="X35" i="13"/>
  <c r="N36" i="13"/>
  <c r="O36" i="13"/>
  <c r="P36" i="13"/>
  <c r="Q36" i="13"/>
  <c r="R36" i="13"/>
  <c r="S36" i="13"/>
  <c r="T36" i="13"/>
  <c r="U36" i="13"/>
  <c r="V36" i="13"/>
  <c r="W36" i="13"/>
  <c r="X36" i="13"/>
  <c r="N37" i="13"/>
  <c r="O37" i="13"/>
  <c r="P37" i="13"/>
  <c r="Q37" i="13"/>
  <c r="R37" i="13"/>
  <c r="S37" i="13"/>
  <c r="T37" i="13"/>
  <c r="U37" i="13"/>
  <c r="V37" i="13"/>
  <c r="W37" i="13"/>
  <c r="X37" i="13" s="1"/>
  <c r="N38" i="13"/>
  <c r="O38" i="13"/>
  <c r="P38" i="13"/>
  <c r="Q38" i="13"/>
  <c r="R38" i="13"/>
  <c r="S38" i="13"/>
  <c r="T38" i="13"/>
  <c r="U38" i="13"/>
  <c r="V38" i="13"/>
  <c r="W38" i="13"/>
  <c r="X38" i="13"/>
  <c r="N39" i="13"/>
  <c r="O39" i="13"/>
  <c r="P39" i="13"/>
  <c r="Q39" i="13"/>
  <c r="R39" i="13"/>
  <c r="S39" i="13"/>
  <c r="T39" i="13"/>
  <c r="U39" i="13"/>
  <c r="V39" i="13"/>
  <c r="W39" i="13"/>
  <c r="X39" i="13"/>
  <c r="N40" i="13"/>
  <c r="O40" i="13"/>
  <c r="P40" i="13"/>
  <c r="Q40" i="13"/>
  <c r="R40" i="13"/>
  <c r="S40" i="13"/>
  <c r="T40" i="13"/>
  <c r="U40" i="13"/>
  <c r="V40" i="13"/>
  <c r="W40" i="13"/>
  <c r="X40" i="13"/>
  <c r="N41" i="13"/>
  <c r="O41" i="13"/>
  <c r="P41" i="13"/>
  <c r="Q41" i="13"/>
  <c r="R41" i="13"/>
  <c r="S41" i="13"/>
  <c r="T41" i="13"/>
  <c r="U41" i="13"/>
  <c r="V41" i="13"/>
  <c r="W41" i="13"/>
  <c r="X41" i="13" s="1"/>
  <c r="N42" i="13"/>
  <c r="O42" i="13"/>
  <c r="P42" i="13"/>
  <c r="Q42" i="13"/>
  <c r="R42" i="13"/>
  <c r="S42" i="13"/>
  <c r="T42" i="13"/>
  <c r="U42" i="13"/>
  <c r="V42" i="13"/>
  <c r="W42" i="13"/>
  <c r="X42" i="13"/>
  <c r="N43" i="13"/>
  <c r="O43" i="13"/>
  <c r="P43" i="13"/>
  <c r="Q43" i="13"/>
  <c r="R43" i="13"/>
  <c r="S43" i="13"/>
  <c r="T43" i="13"/>
  <c r="U43" i="13"/>
  <c r="V43" i="13"/>
  <c r="W43" i="13"/>
  <c r="X43" i="13"/>
  <c r="N44" i="13"/>
  <c r="O44" i="13"/>
  <c r="P44" i="13"/>
  <c r="Q44" i="13"/>
  <c r="R44" i="13"/>
  <c r="S44" i="13"/>
  <c r="T44" i="13"/>
  <c r="U44" i="13"/>
  <c r="V44" i="13"/>
  <c r="W44" i="13"/>
  <c r="X44" i="13"/>
  <c r="N45" i="13"/>
  <c r="O45" i="13"/>
  <c r="P45" i="13"/>
  <c r="Q45" i="13"/>
  <c r="R45" i="13"/>
  <c r="S45" i="13"/>
  <c r="T45" i="13"/>
  <c r="U45" i="13"/>
  <c r="V45" i="13"/>
  <c r="W45" i="13"/>
  <c r="X45" i="13" s="1"/>
  <c r="N46" i="13"/>
  <c r="O46" i="13"/>
  <c r="P46" i="13"/>
  <c r="Q46" i="13"/>
  <c r="R46" i="13"/>
  <c r="S46" i="13"/>
  <c r="T46" i="13"/>
  <c r="U46" i="13"/>
  <c r="V46" i="13"/>
  <c r="W46" i="13"/>
  <c r="X46" i="13"/>
  <c r="N47" i="13"/>
  <c r="O47" i="13"/>
  <c r="P47" i="13"/>
  <c r="Q47" i="13"/>
  <c r="R47" i="13"/>
  <c r="S47" i="13"/>
  <c r="T47" i="13"/>
  <c r="U47" i="13"/>
  <c r="V47" i="13"/>
  <c r="W47" i="13"/>
  <c r="X47" i="13"/>
  <c r="N48" i="13"/>
  <c r="O48" i="13"/>
  <c r="P48" i="13"/>
  <c r="Q48" i="13"/>
  <c r="R48" i="13"/>
  <c r="S48" i="13"/>
  <c r="T48" i="13"/>
  <c r="U48" i="13"/>
  <c r="V48" i="13"/>
  <c r="W48" i="13"/>
  <c r="X48" i="13"/>
  <c r="N49" i="13"/>
  <c r="O49" i="13"/>
  <c r="P49" i="13"/>
  <c r="Q49" i="13"/>
  <c r="R49" i="13"/>
  <c r="S49" i="13"/>
  <c r="T49" i="13"/>
  <c r="U49" i="13"/>
  <c r="V49" i="13"/>
  <c r="W49" i="13"/>
  <c r="X49" i="13" s="1"/>
  <c r="N50" i="13"/>
  <c r="O50" i="13"/>
  <c r="P50" i="13"/>
  <c r="Q50" i="13"/>
  <c r="R50" i="13"/>
  <c r="S50" i="13"/>
  <c r="T50" i="13"/>
  <c r="U50" i="13"/>
  <c r="V50" i="13"/>
  <c r="W50" i="13"/>
  <c r="X50" i="13"/>
  <c r="N51" i="13"/>
  <c r="O51" i="13"/>
  <c r="P51" i="13"/>
  <c r="Q51" i="13"/>
  <c r="R51" i="13"/>
  <c r="S51" i="13"/>
  <c r="T51" i="13"/>
  <c r="U51" i="13"/>
  <c r="V51" i="13"/>
  <c r="W51" i="13"/>
  <c r="X51" i="13"/>
  <c r="N52" i="13"/>
  <c r="O52" i="13"/>
  <c r="P52" i="13"/>
  <c r="Q52" i="13"/>
  <c r="R52" i="13"/>
  <c r="S52" i="13"/>
  <c r="T52" i="13"/>
  <c r="U52" i="13"/>
  <c r="V52" i="13"/>
  <c r="W52" i="13"/>
  <c r="X52" i="13"/>
  <c r="N53" i="13"/>
  <c r="O53" i="13"/>
  <c r="P53" i="13"/>
  <c r="Q53" i="13"/>
  <c r="R53" i="13"/>
  <c r="S53" i="13"/>
  <c r="T53" i="13"/>
  <c r="U53" i="13"/>
  <c r="V53" i="13"/>
  <c r="W53" i="13"/>
  <c r="X53" i="13" s="1"/>
  <c r="N54" i="13"/>
  <c r="O54" i="13"/>
  <c r="P54" i="13"/>
  <c r="Q54" i="13"/>
  <c r="R54" i="13"/>
  <c r="S54" i="13"/>
  <c r="T54" i="13"/>
  <c r="U54" i="13"/>
  <c r="V54" i="13"/>
  <c r="W54" i="13"/>
  <c r="X54" i="13"/>
  <c r="N55" i="13"/>
  <c r="O55" i="13"/>
  <c r="P55" i="13"/>
  <c r="Q55" i="13"/>
  <c r="R55" i="13"/>
  <c r="S55" i="13"/>
  <c r="T55" i="13"/>
  <c r="U55" i="13"/>
  <c r="V55" i="13"/>
  <c r="W55" i="13"/>
  <c r="X55" i="13"/>
  <c r="N56" i="13"/>
  <c r="O56" i="13"/>
  <c r="P56" i="13"/>
  <c r="Q56" i="13"/>
  <c r="R56" i="13"/>
  <c r="S56" i="13"/>
  <c r="T56" i="13"/>
  <c r="U56" i="13"/>
  <c r="V56" i="13"/>
  <c r="W56" i="13"/>
  <c r="X56" i="13"/>
  <c r="N57" i="13"/>
  <c r="O57" i="13"/>
  <c r="P57" i="13"/>
  <c r="Q57" i="13"/>
  <c r="R57" i="13"/>
  <c r="S57" i="13"/>
  <c r="T57" i="13"/>
  <c r="U57" i="13"/>
  <c r="V57" i="13"/>
  <c r="W57" i="13"/>
  <c r="X57" i="13" s="1"/>
  <c r="N58" i="13"/>
  <c r="O58" i="13"/>
  <c r="P58" i="13"/>
  <c r="Q58" i="13"/>
  <c r="R58" i="13"/>
  <c r="S58" i="13"/>
  <c r="T58" i="13"/>
  <c r="U58" i="13"/>
  <c r="V58" i="13"/>
  <c r="W58" i="13"/>
  <c r="X58" i="13"/>
  <c r="N59" i="13"/>
  <c r="O59" i="13"/>
  <c r="P59" i="13"/>
  <c r="Q59" i="13"/>
  <c r="R59" i="13"/>
  <c r="S59" i="13"/>
  <c r="T59" i="13"/>
  <c r="U59" i="13"/>
  <c r="V59" i="13"/>
  <c r="W59" i="13"/>
  <c r="X59" i="13"/>
  <c r="N60" i="13"/>
  <c r="O60" i="13"/>
  <c r="P60" i="13"/>
  <c r="Q60" i="13"/>
  <c r="R60" i="13"/>
  <c r="S60" i="13"/>
  <c r="T60" i="13"/>
  <c r="U60" i="13"/>
  <c r="V60" i="13"/>
  <c r="W60" i="13"/>
  <c r="X60" i="13"/>
  <c r="N61" i="13"/>
  <c r="O61" i="13"/>
  <c r="P61" i="13"/>
  <c r="Q61" i="13"/>
  <c r="R61" i="13"/>
  <c r="S61" i="13"/>
  <c r="T61" i="13"/>
  <c r="U61" i="13"/>
  <c r="V61" i="13"/>
  <c r="W61" i="13"/>
  <c r="X61" i="13" s="1"/>
  <c r="N62" i="13"/>
  <c r="O62" i="13"/>
  <c r="P62" i="13"/>
  <c r="Q62" i="13"/>
  <c r="R62" i="13"/>
  <c r="S62" i="13"/>
  <c r="T62" i="13"/>
  <c r="U62" i="13"/>
  <c r="V62" i="13"/>
  <c r="W62" i="13"/>
  <c r="X62" i="13"/>
  <c r="N63" i="13"/>
  <c r="O63" i="13"/>
  <c r="P63" i="13"/>
  <c r="Q63" i="13"/>
  <c r="R63" i="13"/>
  <c r="S63" i="13"/>
  <c r="T63" i="13"/>
  <c r="U63" i="13"/>
  <c r="V63" i="13"/>
  <c r="W63" i="13"/>
  <c r="X63" i="13" s="1"/>
  <c r="N64" i="13"/>
  <c r="O64" i="13"/>
  <c r="P64" i="13"/>
  <c r="Q64" i="13"/>
  <c r="R64" i="13"/>
  <c r="S64" i="13"/>
  <c r="T64" i="13"/>
  <c r="U64" i="13"/>
  <c r="V64" i="13"/>
  <c r="W64" i="13"/>
  <c r="X64" i="13"/>
  <c r="N65" i="13"/>
  <c r="O65" i="13"/>
  <c r="P65" i="13"/>
  <c r="Q65" i="13"/>
  <c r="R65" i="13"/>
  <c r="S65" i="13"/>
  <c r="T65" i="13"/>
  <c r="U65" i="13"/>
  <c r="V65" i="13"/>
  <c r="W65" i="13"/>
  <c r="X65" i="13" s="1"/>
  <c r="N66" i="13"/>
  <c r="O66" i="13"/>
  <c r="P66" i="13"/>
  <c r="Q66" i="13"/>
  <c r="R66" i="13"/>
  <c r="S66" i="13"/>
  <c r="T66" i="13"/>
  <c r="U66" i="13"/>
  <c r="V66" i="13"/>
  <c r="W66" i="13"/>
  <c r="X66" i="13"/>
  <c r="N67" i="13"/>
  <c r="O67" i="13"/>
  <c r="P67" i="13"/>
  <c r="Q67" i="13"/>
  <c r="R67" i="13"/>
  <c r="S67" i="13"/>
  <c r="T67" i="13"/>
  <c r="U67" i="13"/>
  <c r="V67" i="13"/>
  <c r="W67" i="13"/>
  <c r="X67" i="13"/>
  <c r="N68" i="13"/>
  <c r="O68" i="13"/>
  <c r="P68" i="13"/>
  <c r="Q68" i="13"/>
  <c r="R68" i="13"/>
  <c r="S68" i="13"/>
  <c r="T68" i="13"/>
  <c r="U68" i="13"/>
  <c r="V68" i="13"/>
  <c r="W68" i="13"/>
  <c r="X68" i="13"/>
  <c r="X5" i="13"/>
  <c r="O5" i="13"/>
  <c r="P5" i="13"/>
  <c r="Q5" i="13"/>
  <c r="R5" i="13"/>
  <c r="S5" i="13"/>
  <c r="T5" i="13"/>
  <c r="U5" i="13"/>
  <c r="V5" i="13"/>
  <c r="W5" i="13"/>
  <c r="N5" i="13"/>
  <c r="O4" i="13"/>
  <c r="P4" i="13"/>
  <c r="Q4" i="13"/>
  <c r="R4" i="13"/>
  <c r="S4" i="13"/>
  <c r="T4" i="13"/>
  <c r="U4" i="13"/>
  <c r="V4" i="13"/>
  <c r="N4" i="13"/>
  <c r="BL79" i="6"/>
  <c r="BJ6" i="6"/>
  <c r="BK6" i="6"/>
  <c r="BL6" i="6"/>
  <c r="BJ7" i="6"/>
  <c r="BL7" i="6" s="1"/>
  <c r="BK7" i="6"/>
  <c r="BJ8" i="6"/>
  <c r="BL8" i="6" s="1"/>
  <c r="BK8" i="6"/>
  <c r="BJ9" i="6"/>
  <c r="BK9" i="6"/>
  <c r="BJ10" i="6"/>
  <c r="BL9" i="6" s="1"/>
  <c r="BK10" i="6"/>
  <c r="BL10" i="6"/>
  <c r="BJ11" i="6"/>
  <c r="BL11" i="6" s="1"/>
  <c r="BK11" i="6"/>
  <c r="BJ12" i="6"/>
  <c r="BL12" i="6" s="1"/>
  <c r="BK12" i="6"/>
  <c r="BJ13" i="6"/>
  <c r="BK13" i="6"/>
  <c r="BJ14" i="6"/>
  <c r="BL13" i="6" s="1"/>
  <c r="BK14" i="6"/>
  <c r="BL14" i="6"/>
  <c r="BJ15" i="6"/>
  <c r="BL15" i="6" s="1"/>
  <c r="BK15" i="6"/>
  <c r="BJ16" i="6"/>
  <c r="BL16" i="6" s="1"/>
  <c r="BK16" i="6"/>
  <c r="BJ17" i="6"/>
  <c r="BK17" i="6"/>
  <c r="BJ18" i="6"/>
  <c r="BL17" i="6" s="1"/>
  <c r="BK18" i="6"/>
  <c r="BL18" i="6"/>
  <c r="BJ19" i="6"/>
  <c r="BL19" i="6" s="1"/>
  <c r="BK19" i="6"/>
  <c r="BJ20" i="6"/>
  <c r="BL20" i="6" s="1"/>
  <c r="BK20" i="6"/>
  <c r="BJ21" i="6"/>
  <c r="BK21" i="6"/>
  <c r="BJ22" i="6"/>
  <c r="BL21" i="6" s="1"/>
  <c r="BK22" i="6"/>
  <c r="BL22" i="6"/>
  <c r="BJ23" i="6"/>
  <c r="BL23" i="6" s="1"/>
  <c r="BK23" i="6"/>
  <c r="BJ24" i="6"/>
  <c r="BL24" i="6" s="1"/>
  <c r="BK24" i="6"/>
  <c r="BJ25" i="6"/>
  <c r="BK25" i="6"/>
  <c r="BJ26" i="6"/>
  <c r="BL25" i="6" s="1"/>
  <c r="BK26" i="6"/>
  <c r="BL26" i="6"/>
  <c r="BJ27" i="6"/>
  <c r="BL27" i="6" s="1"/>
  <c r="BK27" i="6"/>
  <c r="BJ28" i="6"/>
  <c r="BL28" i="6" s="1"/>
  <c r="BK28" i="6"/>
  <c r="BJ29" i="6"/>
  <c r="BK29" i="6"/>
  <c r="BJ30" i="6"/>
  <c r="BL29" i="6" s="1"/>
  <c r="BK30" i="6"/>
  <c r="BL30" i="6"/>
  <c r="BJ31" i="6"/>
  <c r="BL31" i="6" s="1"/>
  <c r="BK31" i="6"/>
  <c r="BJ32" i="6"/>
  <c r="BL32" i="6" s="1"/>
  <c r="BK32" i="6"/>
  <c r="BJ33" i="6"/>
  <c r="BK33" i="6"/>
  <c r="BJ34" i="6"/>
  <c r="BL33" i="6" s="1"/>
  <c r="BK34" i="6"/>
  <c r="BL34" i="6"/>
  <c r="BJ35" i="6"/>
  <c r="BL35" i="6" s="1"/>
  <c r="BK35" i="6"/>
  <c r="BJ36" i="6"/>
  <c r="BL36" i="6" s="1"/>
  <c r="BK36" i="6"/>
  <c r="BJ37" i="6"/>
  <c r="BK37" i="6"/>
  <c r="BJ38" i="6"/>
  <c r="BL37" i="6" s="1"/>
  <c r="BK38" i="6"/>
  <c r="BL38" i="6"/>
  <c r="BJ39" i="6"/>
  <c r="BL39" i="6" s="1"/>
  <c r="BK39" i="6"/>
  <c r="BJ40" i="6"/>
  <c r="BL40" i="6" s="1"/>
  <c r="BK40" i="6"/>
  <c r="BJ41" i="6"/>
  <c r="BK41" i="6"/>
  <c r="BJ42" i="6"/>
  <c r="BL41" i="6" s="1"/>
  <c r="BK42" i="6"/>
  <c r="BL42" i="6"/>
  <c r="BJ43" i="6"/>
  <c r="BL43" i="6" s="1"/>
  <c r="BK43" i="6"/>
  <c r="BJ44" i="6"/>
  <c r="BL44" i="6" s="1"/>
  <c r="BK44" i="6"/>
  <c r="BJ45" i="6"/>
  <c r="BK45" i="6"/>
  <c r="BJ46" i="6"/>
  <c r="BL45" i="6" s="1"/>
  <c r="BK46" i="6"/>
  <c r="BL46" i="6"/>
  <c r="BJ47" i="6"/>
  <c r="BL47" i="6" s="1"/>
  <c r="BK47" i="6"/>
  <c r="BJ48" i="6"/>
  <c r="BL48" i="6" s="1"/>
  <c r="BK48" i="6"/>
  <c r="BJ49" i="6"/>
  <c r="BK49" i="6"/>
  <c r="BJ50" i="6"/>
  <c r="BL49" i="6" s="1"/>
  <c r="BK50" i="6"/>
  <c r="BL50" i="6"/>
  <c r="BJ51" i="6"/>
  <c r="BL51" i="6" s="1"/>
  <c r="BK51" i="6"/>
  <c r="BJ52" i="6"/>
  <c r="BL52" i="6" s="1"/>
  <c r="BK52" i="6"/>
  <c r="BJ53" i="6"/>
  <c r="BK53" i="6"/>
  <c r="BJ54" i="6"/>
  <c r="BL53" i="6" s="1"/>
  <c r="BK54" i="6"/>
  <c r="BL54" i="6"/>
  <c r="BJ55" i="6"/>
  <c r="BL55" i="6" s="1"/>
  <c r="BK55" i="6"/>
  <c r="BJ56" i="6"/>
  <c r="BL56" i="6" s="1"/>
  <c r="BK56" i="6"/>
  <c r="BJ57" i="6"/>
  <c r="BK57" i="6"/>
  <c r="BJ58" i="6"/>
  <c r="BL57" i="6" s="1"/>
  <c r="BK58" i="6"/>
  <c r="BL58" i="6"/>
  <c r="BJ59" i="6"/>
  <c r="BL59" i="6" s="1"/>
  <c r="BK59" i="6"/>
  <c r="BJ60" i="6"/>
  <c r="BL60" i="6" s="1"/>
  <c r="BK60" i="6"/>
  <c r="BJ61" i="6"/>
  <c r="BK61" i="6"/>
  <c r="BJ62" i="6"/>
  <c r="BL61" i="6" s="1"/>
  <c r="BK62" i="6"/>
  <c r="BL62" i="6"/>
  <c r="BJ63" i="6"/>
  <c r="BL63" i="6" s="1"/>
  <c r="BK63" i="6"/>
  <c r="BJ64" i="6"/>
  <c r="BL64" i="6" s="1"/>
  <c r="BK64" i="6"/>
  <c r="BJ65" i="6"/>
  <c r="BK65" i="6"/>
  <c r="BJ66" i="6"/>
  <c r="BL65" i="6" s="1"/>
  <c r="BK66" i="6"/>
  <c r="BL66" i="6"/>
  <c r="BJ67" i="6"/>
  <c r="BL67" i="6" s="1"/>
  <c r="BK67" i="6"/>
  <c r="BJ68" i="6"/>
  <c r="BL68" i="6" s="1"/>
  <c r="BK68" i="6"/>
  <c r="BJ69" i="6"/>
  <c r="BK69" i="6"/>
  <c r="BJ70" i="6"/>
  <c r="BL69" i="6" s="1"/>
  <c r="BK70" i="6"/>
  <c r="BL70" i="6"/>
  <c r="BJ71" i="6"/>
  <c r="BL71" i="6" s="1"/>
  <c r="BK71" i="6"/>
  <c r="BJ72" i="6"/>
  <c r="BL72" i="6" s="1"/>
  <c r="BK72" i="6"/>
  <c r="BJ73" i="6"/>
  <c r="BK73" i="6"/>
  <c r="BJ74" i="6"/>
  <c r="BL73" i="6" s="1"/>
  <c r="BK74" i="6"/>
  <c r="BL74" i="6"/>
  <c r="BJ75" i="6"/>
  <c r="BL75" i="6" s="1"/>
  <c r="BK75" i="6"/>
  <c r="BJ76" i="6"/>
  <c r="BL76" i="6" s="1"/>
  <c r="BK76" i="6"/>
  <c r="BJ77" i="6"/>
  <c r="BK77" i="6"/>
  <c r="BJ78" i="6"/>
  <c r="BL77" i="6" s="1"/>
  <c r="BK78" i="6"/>
  <c r="BL78" i="6"/>
  <c r="BL5" i="6"/>
  <c r="BK5" i="6"/>
  <c r="BJ5" i="6"/>
  <c r="BH7" i="6"/>
  <c r="BH8" i="6" s="1"/>
  <c r="BH9" i="6" s="1"/>
  <c r="BH10" i="6" s="1"/>
  <c r="BH11" i="6" s="1"/>
  <c r="BH12" i="6" s="1"/>
  <c r="BH13" i="6" s="1"/>
  <c r="BH14" i="6" s="1"/>
  <c r="BH15" i="6" s="1"/>
  <c r="BH16" i="6" s="1"/>
  <c r="BH17" i="6" s="1"/>
  <c r="BH18" i="6" s="1"/>
  <c r="BH19" i="6" s="1"/>
  <c r="BH20" i="6" s="1"/>
  <c r="BH21" i="6" s="1"/>
  <c r="BH22" i="6" s="1"/>
  <c r="BH23" i="6" s="1"/>
  <c r="BH24" i="6" s="1"/>
  <c r="BH25" i="6" s="1"/>
  <c r="BH26" i="6" s="1"/>
  <c r="BH27" i="6" s="1"/>
  <c r="BH28" i="6" s="1"/>
  <c r="BH29" i="6" s="1"/>
  <c r="BH30" i="6" s="1"/>
  <c r="BH31" i="6" s="1"/>
  <c r="BH32" i="6" s="1"/>
  <c r="BH33" i="6" s="1"/>
  <c r="BH34" i="6" s="1"/>
  <c r="BH35" i="6" s="1"/>
  <c r="BH36" i="6" s="1"/>
  <c r="BH37" i="6" s="1"/>
  <c r="BH38" i="6" s="1"/>
  <c r="BH39" i="6" s="1"/>
  <c r="BH40" i="6" s="1"/>
  <c r="BH41" i="6" s="1"/>
  <c r="BH42" i="6" s="1"/>
  <c r="BH43" i="6" s="1"/>
  <c r="BH44" i="6" s="1"/>
  <c r="BH45" i="6" s="1"/>
  <c r="BH46" i="6" s="1"/>
  <c r="BH47" i="6" s="1"/>
  <c r="BH48" i="6" s="1"/>
  <c r="BH49" i="6" s="1"/>
  <c r="BH50" i="6" s="1"/>
  <c r="BH51" i="6" s="1"/>
  <c r="BH52" i="6" s="1"/>
  <c r="BH53" i="6" s="1"/>
  <c r="BH54" i="6" s="1"/>
  <c r="BH55" i="6" s="1"/>
  <c r="BH56" i="6" s="1"/>
  <c r="BH57" i="6" s="1"/>
  <c r="BH58" i="6" s="1"/>
  <c r="BH59" i="6" s="1"/>
  <c r="BH60" i="6" s="1"/>
  <c r="BH61" i="6" s="1"/>
  <c r="BH62" i="6" s="1"/>
  <c r="BH63" i="6" s="1"/>
  <c r="BH64" i="6" s="1"/>
  <c r="BH65" i="6" s="1"/>
  <c r="BH66" i="6" s="1"/>
  <c r="BH67" i="6" s="1"/>
  <c r="BH68" i="6" s="1"/>
  <c r="BH69" i="6" s="1"/>
  <c r="BH70" i="6" s="1"/>
  <c r="BH71" i="6" s="1"/>
  <c r="BH72" i="6" s="1"/>
  <c r="BH73" i="6" s="1"/>
  <c r="BH74" i="6" s="1"/>
  <c r="BH75" i="6" s="1"/>
  <c r="BH76" i="6" s="1"/>
  <c r="BH77" i="6" s="1"/>
  <c r="BH78" i="6" s="1"/>
  <c r="BI7" i="6"/>
  <c r="BI8" i="6" s="1"/>
  <c r="BI9" i="6" s="1"/>
  <c r="BI10" i="6" s="1"/>
  <c r="BI11" i="6" s="1"/>
  <c r="BI12" i="6" s="1"/>
  <c r="BI13" i="6" s="1"/>
  <c r="BI14" i="6" s="1"/>
  <c r="BI15" i="6" s="1"/>
  <c r="BI16" i="6" s="1"/>
  <c r="BI17" i="6" s="1"/>
  <c r="BI18" i="6" s="1"/>
  <c r="BI19" i="6" s="1"/>
  <c r="BI20" i="6" s="1"/>
  <c r="BI21" i="6" s="1"/>
  <c r="BI22" i="6" s="1"/>
  <c r="BI23" i="6" s="1"/>
  <c r="BI24" i="6" s="1"/>
  <c r="BI25" i="6" s="1"/>
  <c r="BI26" i="6" s="1"/>
  <c r="BI27" i="6" s="1"/>
  <c r="BI28" i="6" s="1"/>
  <c r="BI29" i="6" s="1"/>
  <c r="BI30" i="6" s="1"/>
  <c r="BI31" i="6" s="1"/>
  <c r="BI32" i="6" s="1"/>
  <c r="BI33" i="6" s="1"/>
  <c r="BI34" i="6" s="1"/>
  <c r="BI35" i="6" s="1"/>
  <c r="BI36" i="6" s="1"/>
  <c r="BI37" i="6" s="1"/>
  <c r="BI38" i="6" s="1"/>
  <c r="BI39" i="6" s="1"/>
  <c r="BI40" i="6" s="1"/>
  <c r="BI41" i="6" s="1"/>
  <c r="BI42" i="6" s="1"/>
  <c r="BI43" i="6" s="1"/>
  <c r="BI44" i="6" s="1"/>
  <c r="BI45" i="6" s="1"/>
  <c r="BI46" i="6" s="1"/>
  <c r="BI47" i="6" s="1"/>
  <c r="BI48" i="6" s="1"/>
  <c r="BI49" i="6" s="1"/>
  <c r="BI50" i="6" s="1"/>
  <c r="BI51" i="6" s="1"/>
  <c r="BI52" i="6" s="1"/>
  <c r="BI53" i="6" s="1"/>
  <c r="BI54" i="6" s="1"/>
  <c r="BI55" i="6" s="1"/>
  <c r="BI56" i="6" s="1"/>
  <c r="BI57" i="6" s="1"/>
  <c r="BI58" i="6" s="1"/>
  <c r="BI59" i="6" s="1"/>
  <c r="BI60" i="6" s="1"/>
  <c r="BI61" i="6" s="1"/>
  <c r="BI62" i="6" s="1"/>
  <c r="BI63" i="6" s="1"/>
  <c r="BI64" i="6" s="1"/>
  <c r="BI65" i="6" s="1"/>
  <c r="BI66" i="6" s="1"/>
  <c r="BI67" i="6" s="1"/>
  <c r="BI68" i="6" s="1"/>
  <c r="BI69" i="6" s="1"/>
  <c r="BI70" i="6" s="1"/>
  <c r="BI71" i="6" s="1"/>
  <c r="BI72" i="6" s="1"/>
  <c r="BI73" i="6" s="1"/>
  <c r="BI74" i="6" s="1"/>
  <c r="BI75" i="6" s="1"/>
  <c r="BI76" i="6" s="1"/>
  <c r="BI77" i="6" s="1"/>
  <c r="BI78" i="6" s="1"/>
  <c r="BI6" i="6"/>
  <c r="BH6" i="6"/>
  <c r="BC7" i="6"/>
  <c r="BB7" i="6"/>
  <c r="BA7" i="6"/>
  <c r="BB5" i="6"/>
  <c r="BB6" i="6" s="1"/>
  <c r="BB9" i="6" s="1"/>
  <c r="BA5" i="6"/>
  <c r="BC9" i="6" s="1"/>
  <c r="O81" i="6" a="1"/>
  <c r="N82" i="6" a="1"/>
  <c r="N82" i="6" s="1"/>
  <c r="N84" i="6"/>
  <c r="N85" i="6"/>
  <c r="N88" i="6"/>
  <c r="N89" i="6"/>
  <c r="AK8" i="6"/>
  <c r="AK4" i="6"/>
  <c r="AF78" i="6"/>
  <c r="Y6" i="6"/>
  <c r="Z6" i="6" s="1"/>
  <c r="Y7" i="6"/>
  <c r="Z7" i="6" s="1"/>
  <c r="Y8" i="6"/>
  <c r="Z8" i="6"/>
  <c r="Y9" i="6"/>
  <c r="Z9" i="6"/>
  <c r="Y10" i="6"/>
  <c r="Z10" i="6"/>
  <c r="Y11" i="6"/>
  <c r="Z11" i="6" s="1"/>
  <c r="Y12" i="6"/>
  <c r="Z12" i="6"/>
  <c r="Y13" i="6"/>
  <c r="Y14" i="6"/>
  <c r="Z14" i="6"/>
  <c r="Y15" i="6"/>
  <c r="Z15" i="6" s="1"/>
  <c r="Y16" i="6"/>
  <c r="Z16" i="6"/>
  <c r="Y17" i="6"/>
  <c r="Y18" i="6"/>
  <c r="Z18" i="6"/>
  <c r="Y19" i="6"/>
  <c r="Z19" i="6" s="1"/>
  <c r="Y20" i="6"/>
  <c r="Z20" i="6"/>
  <c r="Y21" i="6"/>
  <c r="Y22" i="6"/>
  <c r="Z22" i="6"/>
  <c r="Y23" i="6"/>
  <c r="Z23" i="6" s="1"/>
  <c r="Y24" i="6"/>
  <c r="Z24" i="6"/>
  <c r="Y25" i="6"/>
  <c r="Y26" i="6"/>
  <c r="Z26" i="6"/>
  <c r="Y27" i="6"/>
  <c r="Z27" i="6" s="1"/>
  <c r="Y28" i="6"/>
  <c r="Z28" i="6"/>
  <c r="Y29" i="6"/>
  <c r="Y30" i="6"/>
  <c r="Z30" i="6"/>
  <c r="Y31" i="6"/>
  <c r="Z31" i="6" s="1"/>
  <c r="Y32" i="6"/>
  <c r="Z32" i="6"/>
  <c r="Y33" i="6"/>
  <c r="Y34" i="6"/>
  <c r="Z34" i="6"/>
  <c r="Y35" i="6"/>
  <c r="Z35" i="6" s="1"/>
  <c r="Y36" i="6"/>
  <c r="Z36" i="6"/>
  <c r="Y37" i="6"/>
  <c r="Y38" i="6"/>
  <c r="Z38" i="6"/>
  <c r="Y39" i="6"/>
  <c r="Z39" i="6" s="1"/>
  <c r="Y40" i="6"/>
  <c r="Z40" i="6"/>
  <c r="Y41" i="6"/>
  <c r="Y42" i="6"/>
  <c r="Z42" i="6"/>
  <c r="Y43" i="6"/>
  <c r="Z43" i="6" s="1"/>
  <c r="Y44" i="6"/>
  <c r="Z44" i="6"/>
  <c r="Y45" i="6"/>
  <c r="Y46" i="6"/>
  <c r="Z46" i="6"/>
  <c r="Y47" i="6"/>
  <c r="Z47" i="6" s="1"/>
  <c r="Y48" i="6"/>
  <c r="Z48" i="6"/>
  <c r="Y49" i="6"/>
  <c r="Y50" i="6"/>
  <c r="Z50" i="6"/>
  <c r="Y51" i="6"/>
  <c r="Z51" i="6" s="1"/>
  <c r="Y52" i="6"/>
  <c r="Z52" i="6"/>
  <c r="Y53" i="6"/>
  <c r="Y54" i="6"/>
  <c r="Z54" i="6"/>
  <c r="Y55" i="6"/>
  <c r="Z55" i="6" s="1"/>
  <c r="Y56" i="6"/>
  <c r="Z56" i="6"/>
  <c r="Y57" i="6"/>
  <c r="Y58" i="6"/>
  <c r="Z58" i="6"/>
  <c r="Y59" i="6"/>
  <c r="Z59" i="6" s="1"/>
  <c r="Y60" i="6"/>
  <c r="Z60" i="6"/>
  <c r="Y61" i="6"/>
  <c r="Y62" i="6"/>
  <c r="Z62" i="6"/>
  <c r="Y63" i="6"/>
  <c r="Z63" i="6" s="1"/>
  <c r="Y64" i="6"/>
  <c r="Z64" i="6"/>
  <c r="Y65" i="6"/>
  <c r="Y66" i="6"/>
  <c r="Z66" i="6"/>
  <c r="Y67" i="6"/>
  <c r="Y68" i="6"/>
  <c r="Z68" i="6"/>
  <c r="Y69" i="6"/>
  <c r="Y70" i="6"/>
  <c r="Z70" i="6"/>
  <c r="Y71" i="6"/>
  <c r="Y72" i="6"/>
  <c r="Z72" i="6"/>
  <c r="Y73" i="6"/>
  <c r="Y74" i="6"/>
  <c r="Z74" i="6"/>
  <c r="Y75" i="6"/>
  <c r="Y76" i="6"/>
  <c r="Z76" i="6"/>
  <c r="Y77" i="6"/>
  <c r="Z5" i="6"/>
  <c r="Y5" i="6"/>
  <c r="X78" i="6"/>
  <c r="W78" i="6"/>
  <c r="N6" i="6"/>
  <c r="O6" i="6"/>
  <c r="P6" i="6"/>
  <c r="Q6" i="6"/>
  <c r="R6" i="6"/>
  <c r="S6" i="6"/>
  <c r="T6" i="6"/>
  <c r="U6" i="6"/>
  <c r="V6" i="6"/>
  <c r="W6" i="6"/>
  <c r="X6" i="6"/>
  <c r="N7" i="6"/>
  <c r="O7" i="6"/>
  <c r="P7" i="6"/>
  <c r="Q7" i="6"/>
  <c r="R7" i="6"/>
  <c r="S7" i="6"/>
  <c r="T7" i="6"/>
  <c r="U7" i="6"/>
  <c r="V7" i="6"/>
  <c r="W7" i="6"/>
  <c r="X7" i="6" s="1"/>
  <c r="N8" i="6"/>
  <c r="O8" i="6"/>
  <c r="P8" i="6"/>
  <c r="Q8" i="6"/>
  <c r="R8" i="6"/>
  <c r="S8" i="6"/>
  <c r="T8" i="6"/>
  <c r="U8" i="6"/>
  <c r="V8" i="6"/>
  <c r="W8" i="6"/>
  <c r="X8" i="6"/>
  <c r="N9" i="6"/>
  <c r="O9" i="6"/>
  <c r="P9" i="6"/>
  <c r="Q9" i="6"/>
  <c r="R9" i="6"/>
  <c r="S9" i="6"/>
  <c r="T9" i="6"/>
  <c r="U9" i="6"/>
  <c r="V9" i="6"/>
  <c r="W9" i="6"/>
  <c r="X9" i="6" s="1"/>
  <c r="N10" i="6"/>
  <c r="O10" i="6"/>
  <c r="P10" i="6"/>
  <c r="Q10" i="6"/>
  <c r="R10" i="6"/>
  <c r="S10" i="6"/>
  <c r="T10" i="6"/>
  <c r="U10" i="6"/>
  <c r="V10" i="6"/>
  <c r="W10" i="6"/>
  <c r="X10" i="6"/>
  <c r="N11" i="6"/>
  <c r="O11" i="6"/>
  <c r="P11" i="6"/>
  <c r="Q11" i="6"/>
  <c r="R11" i="6"/>
  <c r="S11" i="6"/>
  <c r="T11" i="6"/>
  <c r="U11" i="6"/>
  <c r="V11" i="6"/>
  <c r="W11" i="6"/>
  <c r="X11" i="6" s="1"/>
  <c r="N12" i="6"/>
  <c r="O12" i="6"/>
  <c r="P12" i="6"/>
  <c r="Q12" i="6"/>
  <c r="R12" i="6"/>
  <c r="S12" i="6"/>
  <c r="T12" i="6"/>
  <c r="U12" i="6"/>
  <c r="V12" i="6"/>
  <c r="W12" i="6"/>
  <c r="X12" i="6"/>
  <c r="N13" i="6"/>
  <c r="O13" i="6"/>
  <c r="P13" i="6"/>
  <c r="Q13" i="6"/>
  <c r="R13" i="6"/>
  <c r="S13" i="6"/>
  <c r="T13" i="6"/>
  <c r="U13" i="6"/>
  <c r="V13" i="6"/>
  <c r="W13" i="6"/>
  <c r="X13" i="6" s="1"/>
  <c r="N14" i="6"/>
  <c r="O14" i="6"/>
  <c r="P14" i="6"/>
  <c r="Q14" i="6"/>
  <c r="R14" i="6"/>
  <c r="S14" i="6"/>
  <c r="T14" i="6"/>
  <c r="U14" i="6"/>
  <c r="V14" i="6"/>
  <c r="W14" i="6"/>
  <c r="X14" i="6"/>
  <c r="N15" i="6"/>
  <c r="O15" i="6"/>
  <c r="P15" i="6"/>
  <c r="Q15" i="6"/>
  <c r="R15" i="6"/>
  <c r="S15" i="6"/>
  <c r="T15" i="6"/>
  <c r="U15" i="6"/>
  <c r="V15" i="6"/>
  <c r="W15" i="6"/>
  <c r="X15" i="6" s="1"/>
  <c r="N16" i="6"/>
  <c r="O16" i="6"/>
  <c r="P16" i="6"/>
  <c r="Q16" i="6"/>
  <c r="R16" i="6"/>
  <c r="S16" i="6"/>
  <c r="T16" i="6"/>
  <c r="U16" i="6"/>
  <c r="V16" i="6"/>
  <c r="W16" i="6"/>
  <c r="X16" i="6"/>
  <c r="N17" i="6"/>
  <c r="O17" i="6"/>
  <c r="P17" i="6"/>
  <c r="Q17" i="6"/>
  <c r="R17" i="6"/>
  <c r="S17" i="6"/>
  <c r="T17" i="6"/>
  <c r="U17" i="6"/>
  <c r="V17" i="6"/>
  <c r="W17" i="6"/>
  <c r="X17" i="6" s="1"/>
  <c r="N18" i="6"/>
  <c r="O18" i="6"/>
  <c r="P18" i="6"/>
  <c r="Q18" i="6"/>
  <c r="R18" i="6"/>
  <c r="S18" i="6"/>
  <c r="T18" i="6"/>
  <c r="U18" i="6"/>
  <c r="V18" i="6"/>
  <c r="W18" i="6"/>
  <c r="X18" i="6"/>
  <c r="N19" i="6"/>
  <c r="O19" i="6"/>
  <c r="P19" i="6"/>
  <c r="Q19" i="6"/>
  <c r="R19" i="6"/>
  <c r="S19" i="6"/>
  <c r="T19" i="6"/>
  <c r="U19" i="6"/>
  <c r="V19" i="6"/>
  <c r="W19" i="6"/>
  <c r="X19" i="6" s="1"/>
  <c r="N20" i="6"/>
  <c r="O20" i="6"/>
  <c r="P20" i="6"/>
  <c r="Q20" i="6"/>
  <c r="R20" i="6"/>
  <c r="S20" i="6"/>
  <c r="T20" i="6"/>
  <c r="U20" i="6"/>
  <c r="V20" i="6"/>
  <c r="W20" i="6"/>
  <c r="X20" i="6"/>
  <c r="N21" i="6"/>
  <c r="O21" i="6"/>
  <c r="P21" i="6"/>
  <c r="Q21" i="6"/>
  <c r="R21" i="6"/>
  <c r="S21" i="6"/>
  <c r="T21" i="6"/>
  <c r="U21" i="6"/>
  <c r="V21" i="6"/>
  <c r="W21" i="6"/>
  <c r="X21" i="6" s="1"/>
  <c r="N22" i="6"/>
  <c r="O22" i="6"/>
  <c r="P22" i="6"/>
  <c r="Q22" i="6"/>
  <c r="R22" i="6"/>
  <c r="S22" i="6"/>
  <c r="T22" i="6"/>
  <c r="U22" i="6"/>
  <c r="V22" i="6"/>
  <c r="W22" i="6"/>
  <c r="X22" i="6"/>
  <c r="N23" i="6"/>
  <c r="O23" i="6"/>
  <c r="P23" i="6"/>
  <c r="Q23" i="6"/>
  <c r="R23" i="6"/>
  <c r="S23" i="6"/>
  <c r="T23" i="6"/>
  <c r="U23" i="6"/>
  <c r="V23" i="6"/>
  <c r="W23" i="6"/>
  <c r="X23" i="6" s="1"/>
  <c r="N24" i="6"/>
  <c r="O24" i="6"/>
  <c r="P24" i="6"/>
  <c r="Q24" i="6"/>
  <c r="R24" i="6"/>
  <c r="S24" i="6"/>
  <c r="T24" i="6"/>
  <c r="U24" i="6"/>
  <c r="V24" i="6"/>
  <c r="W24" i="6"/>
  <c r="X24" i="6"/>
  <c r="N25" i="6"/>
  <c r="O25" i="6"/>
  <c r="P25" i="6"/>
  <c r="Q25" i="6"/>
  <c r="R25" i="6"/>
  <c r="S25" i="6"/>
  <c r="T25" i="6"/>
  <c r="U25" i="6"/>
  <c r="V25" i="6"/>
  <c r="W25" i="6"/>
  <c r="X25" i="6" s="1"/>
  <c r="N26" i="6"/>
  <c r="O26" i="6"/>
  <c r="P26" i="6"/>
  <c r="Q26" i="6"/>
  <c r="R26" i="6"/>
  <c r="S26" i="6"/>
  <c r="T26" i="6"/>
  <c r="U26" i="6"/>
  <c r="V26" i="6"/>
  <c r="W26" i="6"/>
  <c r="X26" i="6"/>
  <c r="N27" i="6"/>
  <c r="O27" i="6"/>
  <c r="P27" i="6"/>
  <c r="Q27" i="6"/>
  <c r="R27" i="6"/>
  <c r="S27" i="6"/>
  <c r="T27" i="6"/>
  <c r="U27" i="6"/>
  <c r="V27" i="6"/>
  <c r="W27" i="6"/>
  <c r="X27" i="6" s="1"/>
  <c r="N28" i="6"/>
  <c r="O28" i="6"/>
  <c r="P28" i="6"/>
  <c r="Q28" i="6"/>
  <c r="R28" i="6"/>
  <c r="S28" i="6"/>
  <c r="T28" i="6"/>
  <c r="U28" i="6"/>
  <c r="V28" i="6"/>
  <c r="W28" i="6"/>
  <c r="X28" i="6"/>
  <c r="N29" i="6"/>
  <c r="O29" i="6"/>
  <c r="P29" i="6"/>
  <c r="Q29" i="6"/>
  <c r="R29" i="6"/>
  <c r="S29" i="6"/>
  <c r="T29" i="6"/>
  <c r="U29" i="6"/>
  <c r="V29" i="6"/>
  <c r="W29" i="6"/>
  <c r="X29" i="6" s="1"/>
  <c r="N30" i="6"/>
  <c r="O30" i="6"/>
  <c r="P30" i="6"/>
  <c r="Q30" i="6"/>
  <c r="R30" i="6"/>
  <c r="S30" i="6"/>
  <c r="T30" i="6"/>
  <c r="U30" i="6"/>
  <c r="V30" i="6"/>
  <c r="W30" i="6"/>
  <c r="X30" i="6"/>
  <c r="N31" i="6"/>
  <c r="O31" i="6"/>
  <c r="P31" i="6"/>
  <c r="Q31" i="6"/>
  <c r="R31" i="6"/>
  <c r="S31" i="6"/>
  <c r="T31" i="6"/>
  <c r="U31" i="6"/>
  <c r="V31" i="6"/>
  <c r="W31" i="6"/>
  <c r="X31" i="6" s="1"/>
  <c r="N32" i="6"/>
  <c r="O32" i="6"/>
  <c r="P32" i="6"/>
  <c r="Q32" i="6"/>
  <c r="R32" i="6"/>
  <c r="S32" i="6"/>
  <c r="T32" i="6"/>
  <c r="U32" i="6"/>
  <c r="V32" i="6"/>
  <c r="W32" i="6"/>
  <c r="X32" i="6"/>
  <c r="N33" i="6"/>
  <c r="O33" i="6"/>
  <c r="P33" i="6"/>
  <c r="Q33" i="6"/>
  <c r="R33" i="6"/>
  <c r="S33" i="6"/>
  <c r="T33" i="6"/>
  <c r="U33" i="6"/>
  <c r="V33" i="6"/>
  <c r="W33" i="6"/>
  <c r="X33" i="6" s="1"/>
  <c r="N34" i="6"/>
  <c r="O34" i="6"/>
  <c r="P34" i="6"/>
  <c r="Q34" i="6"/>
  <c r="R34" i="6"/>
  <c r="S34" i="6"/>
  <c r="T34" i="6"/>
  <c r="U34" i="6"/>
  <c r="V34" i="6"/>
  <c r="W34" i="6"/>
  <c r="X34" i="6"/>
  <c r="N35" i="6"/>
  <c r="O35" i="6"/>
  <c r="P35" i="6"/>
  <c r="Q35" i="6"/>
  <c r="R35" i="6"/>
  <c r="S35" i="6"/>
  <c r="T35" i="6"/>
  <c r="U35" i="6"/>
  <c r="V35" i="6"/>
  <c r="W35" i="6"/>
  <c r="X35" i="6" s="1"/>
  <c r="N36" i="6"/>
  <c r="O36" i="6"/>
  <c r="P36" i="6"/>
  <c r="Q36" i="6"/>
  <c r="R36" i="6"/>
  <c r="S36" i="6"/>
  <c r="T36" i="6"/>
  <c r="U36" i="6"/>
  <c r="V36" i="6"/>
  <c r="W36" i="6"/>
  <c r="X36" i="6"/>
  <c r="N37" i="6"/>
  <c r="O37" i="6"/>
  <c r="P37" i="6"/>
  <c r="Q37" i="6"/>
  <c r="R37" i="6"/>
  <c r="S37" i="6"/>
  <c r="T37" i="6"/>
  <c r="U37" i="6"/>
  <c r="V37" i="6"/>
  <c r="W37" i="6"/>
  <c r="X37" i="6" s="1"/>
  <c r="N38" i="6"/>
  <c r="O38" i="6"/>
  <c r="P38" i="6"/>
  <c r="Q38" i="6"/>
  <c r="R38" i="6"/>
  <c r="S38" i="6"/>
  <c r="T38" i="6"/>
  <c r="U38" i="6"/>
  <c r="V38" i="6"/>
  <c r="W38" i="6"/>
  <c r="X38" i="6"/>
  <c r="N39" i="6"/>
  <c r="O39" i="6"/>
  <c r="P39" i="6"/>
  <c r="Q39" i="6"/>
  <c r="R39" i="6"/>
  <c r="S39" i="6"/>
  <c r="T39" i="6"/>
  <c r="U39" i="6"/>
  <c r="V39" i="6"/>
  <c r="W39" i="6"/>
  <c r="X39" i="6" s="1"/>
  <c r="N40" i="6"/>
  <c r="O40" i="6"/>
  <c r="P40" i="6"/>
  <c r="Q40" i="6"/>
  <c r="R40" i="6"/>
  <c r="S40" i="6"/>
  <c r="T40" i="6"/>
  <c r="U40" i="6"/>
  <c r="V40" i="6"/>
  <c r="W40" i="6"/>
  <c r="X40" i="6"/>
  <c r="N41" i="6"/>
  <c r="O41" i="6"/>
  <c r="P41" i="6"/>
  <c r="Q41" i="6"/>
  <c r="R41" i="6"/>
  <c r="S41" i="6"/>
  <c r="T41" i="6"/>
  <c r="U41" i="6"/>
  <c r="V41" i="6"/>
  <c r="W41" i="6"/>
  <c r="X41" i="6" s="1"/>
  <c r="N42" i="6"/>
  <c r="O42" i="6"/>
  <c r="P42" i="6"/>
  <c r="Q42" i="6"/>
  <c r="R42" i="6"/>
  <c r="S42" i="6"/>
  <c r="T42" i="6"/>
  <c r="U42" i="6"/>
  <c r="V42" i="6"/>
  <c r="W42" i="6"/>
  <c r="X42" i="6"/>
  <c r="N43" i="6"/>
  <c r="O43" i="6"/>
  <c r="P43" i="6"/>
  <c r="Q43" i="6"/>
  <c r="R43" i="6"/>
  <c r="S43" i="6"/>
  <c r="T43" i="6"/>
  <c r="U43" i="6"/>
  <c r="V43" i="6"/>
  <c r="W43" i="6"/>
  <c r="X43" i="6" s="1"/>
  <c r="N44" i="6"/>
  <c r="O44" i="6"/>
  <c r="P44" i="6"/>
  <c r="Q44" i="6"/>
  <c r="R44" i="6"/>
  <c r="S44" i="6"/>
  <c r="T44" i="6"/>
  <c r="U44" i="6"/>
  <c r="V44" i="6"/>
  <c r="W44" i="6"/>
  <c r="X44" i="6"/>
  <c r="N45" i="6"/>
  <c r="O45" i="6"/>
  <c r="P45" i="6"/>
  <c r="Q45" i="6"/>
  <c r="R45" i="6"/>
  <c r="S45" i="6"/>
  <c r="T45" i="6"/>
  <c r="U45" i="6"/>
  <c r="V45" i="6"/>
  <c r="W45" i="6"/>
  <c r="X45" i="6" s="1"/>
  <c r="N46" i="6"/>
  <c r="O46" i="6"/>
  <c r="P46" i="6"/>
  <c r="Q46" i="6"/>
  <c r="R46" i="6"/>
  <c r="S46" i="6"/>
  <c r="T46" i="6"/>
  <c r="U46" i="6"/>
  <c r="V46" i="6"/>
  <c r="W46" i="6"/>
  <c r="X46" i="6"/>
  <c r="N47" i="6"/>
  <c r="O47" i="6"/>
  <c r="P47" i="6"/>
  <c r="Q47" i="6"/>
  <c r="R47" i="6"/>
  <c r="S47" i="6"/>
  <c r="T47" i="6"/>
  <c r="U47" i="6"/>
  <c r="V47" i="6"/>
  <c r="W47" i="6"/>
  <c r="X47" i="6" s="1"/>
  <c r="N48" i="6"/>
  <c r="O48" i="6"/>
  <c r="P48" i="6"/>
  <c r="Q48" i="6"/>
  <c r="R48" i="6"/>
  <c r="S48" i="6"/>
  <c r="T48" i="6"/>
  <c r="U48" i="6"/>
  <c r="V48" i="6"/>
  <c r="W48" i="6"/>
  <c r="X48" i="6"/>
  <c r="N49" i="6"/>
  <c r="O49" i="6"/>
  <c r="P49" i="6"/>
  <c r="Q49" i="6"/>
  <c r="R49" i="6"/>
  <c r="S49" i="6"/>
  <c r="T49" i="6"/>
  <c r="U49" i="6"/>
  <c r="V49" i="6"/>
  <c r="W49" i="6"/>
  <c r="X49" i="6" s="1"/>
  <c r="N50" i="6"/>
  <c r="O50" i="6"/>
  <c r="P50" i="6"/>
  <c r="Q50" i="6"/>
  <c r="R50" i="6"/>
  <c r="S50" i="6"/>
  <c r="T50" i="6"/>
  <c r="U50" i="6"/>
  <c r="V50" i="6"/>
  <c r="W50" i="6"/>
  <c r="X50" i="6"/>
  <c r="N51" i="6"/>
  <c r="O51" i="6"/>
  <c r="P51" i="6"/>
  <c r="Q51" i="6"/>
  <c r="R51" i="6"/>
  <c r="S51" i="6"/>
  <c r="T51" i="6"/>
  <c r="U51" i="6"/>
  <c r="V51" i="6"/>
  <c r="W51" i="6"/>
  <c r="X51" i="6" s="1"/>
  <c r="N52" i="6"/>
  <c r="O52" i="6"/>
  <c r="P52" i="6"/>
  <c r="Q52" i="6"/>
  <c r="R52" i="6"/>
  <c r="S52" i="6"/>
  <c r="T52" i="6"/>
  <c r="U52" i="6"/>
  <c r="V52" i="6"/>
  <c r="W52" i="6"/>
  <c r="X52" i="6"/>
  <c r="N53" i="6"/>
  <c r="O53" i="6"/>
  <c r="P53" i="6"/>
  <c r="Q53" i="6"/>
  <c r="R53" i="6"/>
  <c r="S53" i="6"/>
  <c r="T53" i="6"/>
  <c r="U53" i="6"/>
  <c r="V53" i="6"/>
  <c r="W53" i="6"/>
  <c r="X53" i="6" s="1"/>
  <c r="N54" i="6"/>
  <c r="O54" i="6"/>
  <c r="P54" i="6"/>
  <c r="Q54" i="6"/>
  <c r="R54" i="6"/>
  <c r="S54" i="6"/>
  <c r="T54" i="6"/>
  <c r="U54" i="6"/>
  <c r="V54" i="6"/>
  <c r="W54" i="6"/>
  <c r="X54" i="6"/>
  <c r="N55" i="6"/>
  <c r="O55" i="6"/>
  <c r="P55" i="6"/>
  <c r="Q55" i="6"/>
  <c r="R55" i="6"/>
  <c r="S55" i="6"/>
  <c r="T55" i="6"/>
  <c r="U55" i="6"/>
  <c r="V55" i="6"/>
  <c r="W55" i="6"/>
  <c r="X55" i="6" s="1"/>
  <c r="N56" i="6"/>
  <c r="O56" i="6"/>
  <c r="P56" i="6"/>
  <c r="Q56" i="6"/>
  <c r="R56" i="6"/>
  <c r="S56" i="6"/>
  <c r="T56" i="6"/>
  <c r="U56" i="6"/>
  <c r="V56" i="6"/>
  <c r="W56" i="6"/>
  <c r="X56" i="6"/>
  <c r="N57" i="6"/>
  <c r="O57" i="6"/>
  <c r="P57" i="6"/>
  <c r="Q57" i="6"/>
  <c r="R57" i="6"/>
  <c r="S57" i="6"/>
  <c r="T57" i="6"/>
  <c r="U57" i="6"/>
  <c r="V57" i="6"/>
  <c r="W57" i="6"/>
  <c r="X57" i="6" s="1"/>
  <c r="N58" i="6"/>
  <c r="O58" i="6"/>
  <c r="P58" i="6"/>
  <c r="Q58" i="6"/>
  <c r="R58" i="6"/>
  <c r="S58" i="6"/>
  <c r="T58" i="6"/>
  <c r="U58" i="6"/>
  <c r="V58" i="6"/>
  <c r="W58" i="6"/>
  <c r="X58" i="6"/>
  <c r="N59" i="6"/>
  <c r="O59" i="6"/>
  <c r="P59" i="6"/>
  <c r="Q59" i="6"/>
  <c r="R59" i="6"/>
  <c r="S59" i="6"/>
  <c r="T59" i="6"/>
  <c r="U59" i="6"/>
  <c r="V59" i="6"/>
  <c r="W59" i="6"/>
  <c r="X59" i="6" s="1"/>
  <c r="N60" i="6"/>
  <c r="O60" i="6"/>
  <c r="P60" i="6"/>
  <c r="Q60" i="6"/>
  <c r="R60" i="6"/>
  <c r="S60" i="6"/>
  <c r="T60" i="6"/>
  <c r="U60" i="6"/>
  <c r="V60" i="6"/>
  <c r="W60" i="6"/>
  <c r="X60" i="6"/>
  <c r="N61" i="6"/>
  <c r="O61" i="6"/>
  <c r="P61" i="6"/>
  <c r="Q61" i="6"/>
  <c r="R61" i="6"/>
  <c r="S61" i="6"/>
  <c r="T61" i="6"/>
  <c r="U61" i="6"/>
  <c r="V61" i="6"/>
  <c r="W61" i="6"/>
  <c r="X61" i="6" s="1"/>
  <c r="N62" i="6"/>
  <c r="O62" i="6"/>
  <c r="P62" i="6"/>
  <c r="Q62" i="6"/>
  <c r="R62" i="6"/>
  <c r="S62" i="6"/>
  <c r="T62" i="6"/>
  <c r="U62" i="6"/>
  <c r="V62" i="6"/>
  <c r="W62" i="6"/>
  <c r="X62" i="6"/>
  <c r="N63" i="6"/>
  <c r="O63" i="6"/>
  <c r="P63" i="6"/>
  <c r="Q63" i="6"/>
  <c r="R63" i="6"/>
  <c r="S63" i="6"/>
  <c r="T63" i="6"/>
  <c r="U63" i="6"/>
  <c r="V63" i="6"/>
  <c r="W63" i="6"/>
  <c r="X63" i="6" s="1"/>
  <c r="N64" i="6"/>
  <c r="O64" i="6"/>
  <c r="P64" i="6"/>
  <c r="Q64" i="6"/>
  <c r="R64" i="6"/>
  <c r="S64" i="6"/>
  <c r="T64" i="6"/>
  <c r="U64" i="6"/>
  <c r="V64" i="6"/>
  <c r="W64" i="6"/>
  <c r="X64" i="6"/>
  <c r="N65" i="6"/>
  <c r="O65" i="6"/>
  <c r="P65" i="6"/>
  <c r="Q65" i="6"/>
  <c r="R65" i="6"/>
  <c r="S65" i="6"/>
  <c r="T65" i="6"/>
  <c r="U65" i="6"/>
  <c r="V65" i="6"/>
  <c r="W65" i="6"/>
  <c r="X65" i="6" s="1"/>
  <c r="N66" i="6"/>
  <c r="O66" i="6"/>
  <c r="P66" i="6"/>
  <c r="Q66" i="6"/>
  <c r="R66" i="6"/>
  <c r="S66" i="6"/>
  <c r="T66" i="6"/>
  <c r="U66" i="6"/>
  <c r="V66" i="6"/>
  <c r="W66" i="6"/>
  <c r="X66" i="6"/>
  <c r="N67" i="6"/>
  <c r="O67" i="6"/>
  <c r="P67" i="6"/>
  <c r="Q67" i="6"/>
  <c r="R67" i="6"/>
  <c r="S67" i="6"/>
  <c r="T67" i="6"/>
  <c r="U67" i="6"/>
  <c r="V67" i="6"/>
  <c r="W67" i="6"/>
  <c r="X67" i="6" s="1"/>
  <c r="N68" i="6"/>
  <c r="O68" i="6"/>
  <c r="P68" i="6"/>
  <c r="Q68" i="6"/>
  <c r="R68" i="6"/>
  <c r="S68" i="6"/>
  <c r="T68" i="6"/>
  <c r="U68" i="6"/>
  <c r="V68" i="6"/>
  <c r="W68" i="6"/>
  <c r="X68" i="6"/>
  <c r="N69" i="6"/>
  <c r="O69" i="6"/>
  <c r="P69" i="6"/>
  <c r="Q69" i="6"/>
  <c r="R69" i="6"/>
  <c r="S69" i="6"/>
  <c r="T69" i="6"/>
  <c r="U69" i="6"/>
  <c r="V69" i="6"/>
  <c r="W69" i="6"/>
  <c r="X69" i="6" s="1"/>
  <c r="N70" i="6"/>
  <c r="O70" i="6"/>
  <c r="P70" i="6"/>
  <c r="Q70" i="6"/>
  <c r="R70" i="6"/>
  <c r="S70" i="6"/>
  <c r="T70" i="6"/>
  <c r="U70" i="6"/>
  <c r="V70" i="6"/>
  <c r="W70" i="6"/>
  <c r="X70" i="6"/>
  <c r="N71" i="6"/>
  <c r="O71" i="6"/>
  <c r="P71" i="6"/>
  <c r="Q71" i="6"/>
  <c r="R71" i="6"/>
  <c r="S71" i="6"/>
  <c r="T71" i="6"/>
  <c r="U71" i="6"/>
  <c r="V71" i="6"/>
  <c r="W71" i="6"/>
  <c r="X71" i="6" s="1"/>
  <c r="N72" i="6"/>
  <c r="O72" i="6"/>
  <c r="P72" i="6"/>
  <c r="Q72" i="6"/>
  <c r="R72" i="6"/>
  <c r="S72" i="6"/>
  <c r="T72" i="6"/>
  <c r="U72" i="6"/>
  <c r="V72" i="6"/>
  <c r="W72" i="6"/>
  <c r="X72" i="6"/>
  <c r="N73" i="6"/>
  <c r="O73" i="6"/>
  <c r="P73" i="6"/>
  <c r="Q73" i="6"/>
  <c r="R73" i="6"/>
  <c r="S73" i="6"/>
  <c r="T73" i="6"/>
  <c r="U73" i="6"/>
  <c r="V73" i="6"/>
  <c r="W73" i="6"/>
  <c r="X73" i="6" s="1"/>
  <c r="N74" i="6"/>
  <c r="O74" i="6"/>
  <c r="P74" i="6"/>
  <c r="Q74" i="6"/>
  <c r="R74" i="6"/>
  <c r="S74" i="6"/>
  <c r="T74" i="6"/>
  <c r="U74" i="6"/>
  <c r="V74" i="6"/>
  <c r="W74" i="6"/>
  <c r="X74" i="6"/>
  <c r="N75" i="6"/>
  <c r="O75" i="6"/>
  <c r="P75" i="6"/>
  <c r="Q75" i="6"/>
  <c r="R75" i="6"/>
  <c r="S75" i="6"/>
  <c r="T75" i="6"/>
  <c r="U75" i="6"/>
  <c r="V75" i="6"/>
  <c r="W75" i="6"/>
  <c r="X75" i="6" s="1"/>
  <c r="N76" i="6"/>
  <c r="O76" i="6"/>
  <c r="P76" i="6"/>
  <c r="Q76" i="6"/>
  <c r="R76" i="6"/>
  <c r="S76" i="6"/>
  <c r="T76" i="6"/>
  <c r="U76" i="6"/>
  <c r="V76" i="6"/>
  <c r="W76" i="6"/>
  <c r="X76" i="6"/>
  <c r="N77" i="6"/>
  <c r="O77" i="6"/>
  <c r="P77" i="6"/>
  <c r="Q77" i="6"/>
  <c r="R77" i="6"/>
  <c r="S77" i="6"/>
  <c r="T77" i="6"/>
  <c r="U77" i="6"/>
  <c r="V77" i="6"/>
  <c r="W77" i="6"/>
  <c r="X77" i="6" s="1"/>
  <c r="X5" i="6"/>
  <c r="O5" i="6"/>
  <c r="P5" i="6"/>
  <c r="Q5" i="6"/>
  <c r="R5" i="6"/>
  <c r="S5" i="6"/>
  <c r="T5" i="6"/>
  <c r="U5" i="6"/>
  <c r="V5" i="6"/>
  <c r="W5" i="6"/>
  <c r="N5" i="6"/>
  <c r="O4" i="6"/>
  <c r="P4" i="6"/>
  <c r="Q4" i="6"/>
  <c r="R4" i="6"/>
  <c r="S4" i="6"/>
  <c r="T4" i="6"/>
  <c r="U4" i="6"/>
  <c r="V4" i="6"/>
  <c r="N4" i="6"/>
  <c r="AY78" i="10"/>
  <c r="AW5" i="10"/>
  <c r="AX5" i="10"/>
  <c r="AW6" i="10"/>
  <c r="AY6" i="10" s="1"/>
  <c r="AX6" i="10"/>
  <c r="AW7" i="10"/>
  <c r="AY7" i="10" s="1"/>
  <c r="AX7" i="10"/>
  <c r="AW8" i="10"/>
  <c r="AX8" i="10"/>
  <c r="AY8" i="10"/>
  <c r="AW9" i="10"/>
  <c r="AX9" i="10"/>
  <c r="AW10" i="10"/>
  <c r="AY10" i="10" s="1"/>
  <c r="AX10" i="10"/>
  <c r="AW11" i="10"/>
  <c r="AY11" i="10" s="1"/>
  <c r="AX11" i="10"/>
  <c r="AW12" i="10"/>
  <c r="AX12" i="10"/>
  <c r="AY12" i="10"/>
  <c r="AW13" i="10"/>
  <c r="AX13" i="10"/>
  <c r="AW14" i="10"/>
  <c r="AY14" i="10" s="1"/>
  <c r="AX14" i="10"/>
  <c r="AW15" i="10"/>
  <c r="AY15" i="10" s="1"/>
  <c r="AX15" i="10"/>
  <c r="AW16" i="10"/>
  <c r="AX16" i="10"/>
  <c r="AY16" i="10"/>
  <c r="AW17" i="10"/>
  <c r="AX17" i="10"/>
  <c r="AW18" i="10"/>
  <c r="AY18" i="10" s="1"/>
  <c r="AX18" i="10"/>
  <c r="AW19" i="10"/>
  <c r="AY19" i="10" s="1"/>
  <c r="AX19" i="10"/>
  <c r="AW20" i="10"/>
  <c r="AX20" i="10"/>
  <c r="AY20" i="10"/>
  <c r="AW21" i="10"/>
  <c r="AX21" i="10"/>
  <c r="AW22" i="10"/>
  <c r="AY22" i="10" s="1"/>
  <c r="AX22" i="10"/>
  <c r="AW23" i="10"/>
  <c r="AY23" i="10" s="1"/>
  <c r="AX23" i="10"/>
  <c r="AW24" i="10"/>
  <c r="AX24" i="10"/>
  <c r="AY24" i="10"/>
  <c r="AW25" i="10"/>
  <c r="AX25" i="10"/>
  <c r="AW26" i="10"/>
  <c r="AY26" i="10" s="1"/>
  <c r="AX26" i="10"/>
  <c r="AW27" i="10"/>
  <c r="AY27" i="10" s="1"/>
  <c r="AX27" i="10"/>
  <c r="AW28" i="10"/>
  <c r="AX28" i="10"/>
  <c r="AY28" i="10"/>
  <c r="AW29" i="10"/>
  <c r="AX29" i="10"/>
  <c r="AW30" i="10"/>
  <c r="AY30" i="10" s="1"/>
  <c r="AX30" i="10"/>
  <c r="AW31" i="10"/>
  <c r="AY31" i="10" s="1"/>
  <c r="AX31" i="10"/>
  <c r="AW32" i="10"/>
  <c r="AX32" i="10"/>
  <c r="AY32" i="10"/>
  <c r="AW33" i="10"/>
  <c r="AX33" i="10"/>
  <c r="AW34" i="10"/>
  <c r="AY34" i="10" s="1"/>
  <c r="AX34" i="10"/>
  <c r="AW35" i="10"/>
  <c r="AY35" i="10" s="1"/>
  <c r="AX35" i="10"/>
  <c r="AW36" i="10"/>
  <c r="AX36" i="10"/>
  <c r="AY36" i="10"/>
  <c r="AW37" i="10"/>
  <c r="AX37" i="10"/>
  <c r="AW38" i="10"/>
  <c r="AY38" i="10" s="1"/>
  <c r="AX38" i="10"/>
  <c r="AW39" i="10"/>
  <c r="AY39" i="10" s="1"/>
  <c r="AX39" i="10"/>
  <c r="AW40" i="10"/>
  <c r="AX40" i="10"/>
  <c r="AY40" i="10"/>
  <c r="AW41" i="10"/>
  <c r="AX41" i="10"/>
  <c r="AW42" i="10"/>
  <c r="AY42" i="10" s="1"/>
  <c r="AX42" i="10"/>
  <c r="AW43" i="10"/>
  <c r="AY43" i="10" s="1"/>
  <c r="AX43" i="10"/>
  <c r="AW44" i="10"/>
  <c r="AX44" i="10"/>
  <c r="AY44" i="10"/>
  <c r="AW45" i="10"/>
  <c r="AX45" i="10"/>
  <c r="AW46" i="10"/>
  <c r="AY46" i="10" s="1"/>
  <c r="AX46" i="10"/>
  <c r="AW47" i="10"/>
  <c r="AY47" i="10" s="1"/>
  <c r="AX47" i="10"/>
  <c r="AW48" i="10"/>
  <c r="AX48" i="10"/>
  <c r="AY48" i="10"/>
  <c r="AW49" i="10"/>
  <c r="AX49" i="10"/>
  <c r="AW50" i="10"/>
  <c r="AY50" i="10" s="1"/>
  <c r="AX50" i="10"/>
  <c r="AW51" i="10"/>
  <c r="AY51" i="10" s="1"/>
  <c r="AX51" i="10"/>
  <c r="AW52" i="10"/>
  <c r="AX52" i="10"/>
  <c r="AY52" i="10"/>
  <c r="AW53" i="10"/>
  <c r="AX53" i="10"/>
  <c r="AW54" i="10"/>
  <c r="AY54" i="10" s="1"/>
  <c r="AX54" i="10"/>
  <c r="AW55" i="10"/>
  <c r="AY55" i="10" s="1"/>
  <c r="AX55" i="10"/>
  <c r="AW56" i="10"/>
  <c r="AX56" i="10"/>
  <c r="AY56" i="10"/>
  <c r="AW57" i="10"/>
  <c r="AX57" i="10"/>
  <c r="AW58" i="10"/>
  <c r="AY58" i="10" s="1"/>
  <c r="AX58" i="10"/>
  <c r="AW59" i="10"/>
  <c r="AY59" i="10" s="1"/>
  <c r="AX59" i="10"/>
  <c r="AW60" i="10"/>
  <c r="AX60" i="10"/>
  <c r="AY60" i="10" s="1"/>
  <c r="AW61" i="10"/>
  <c r="AX61" i="10"/>
  <c r="AW62" i="10"/>
  <c r="AY62" i="10" s="1"/>
  <c r="AX62" i="10"/>
  <c r="AW63" i="10"/>
  <c r="AY63" i="10" s="1"/>
  <c r="AX63" i="10"/>
  <c r="AW64" i="10"/>
  <c r="AX64" i="10"/>
  <c r="AY64" i="10" s="1"/>
  <c r="AW65" i="10"/>
  <c r="AX65" i="10"/>
  <c r="AW66" i="10"/>
  <c r="AY66" i="10" s="1"/>
  <c r="AX66" i="10"/>
  <c r="AW67" i="10"/>
  <c r="AY67" i="10" s="1"/>
  <c r="AX67" i="10"/>
  <c r="AW68" i="10"/>
  <c r="AX68" i="10"/>
  <c r="AW69" i="10"/>
  <c r="AY68" i="10" s="1"/>
  <c r="AX69" i="10"/>
  <c r="AW70" i="10"/>
  <c r="AY70" i="10" s="1"/>
  <c r="AX70" i="10"/>
  <c r="AW71" i="10"/>
  <c r="AY71" i="10" s="1"/>
  <c r="AX71" i="10"/>
  <c r="AW72" i="10"/>
  <c r="AX72" i="10"/>
  <c r="AW73" i="10"/>
  <c r="AY72" i="10" s="1"/>
  <c r="AX73" i="10"/>
  <c r="AY73" i="10"/>
  <c r="AW74" i="10"/>
  <c r="AY74" i="10" s="1"/>
  <c r="AX74" i="10"/>
  <c r="AW75" i="10"/>
  <c r="AY75" i="10" s="1"/>
  <c r="AX75" i="10"/>
  <c r="AW76" i="10"/>
  <c r="AX76" i="10"/>
  <c r="AW77" i="10"/>
  <c r="AY76" i="10" s="1"/>
  <c r="AX77" i="10"/>
  <c r="AY77" i="10"/>
  <c r="AY4" i="10"/>
  <c r="AX4" i="10"/>
  <c r="AW4" i="10"/>
  <c r="AU6" i="10"/>
  <c r="AU7" i="10" s="1"/>
  <c r="AU8" i="10" s="1"/>
  <c r="AU9" i="10" s="1"/>
  <c r="AU10" i="10" s="1"/>
  <c r="AU11" i="10" s="1"/>
  <c r="AU12" i="10" s="1"/>
  <c r="AU13" i="10" s="1"/>
  <c r="AU14" i="10" s="1"/>
  <c r="AU15" i="10" s="1"/>
  <c r="AU16" i="10" s="1"/>
  <c r="AU17" i="10" s="1"/>
  <c r="AU18" i="10" s="1"/>
  <c r="AU19" i="10" s="1"/>
  <c r="AU20" i="10" s="1"/>
  <c r="AU21" i="10" s="1"/>
  <c r="AU22" i="10" s="1"/>
  <c r="AU23" i="10" s="1"/>
  <c r="AU24" i="10" s="1"/>
  <c r="AU25" i="10" s="1"/>
  <c r="AU26" i="10" s="1"/>
  <c r="AU27" i="10" s="1"/>
  <c r="AU28" i="10" s="1"/>
  <c r="AU29" i="10" s="1"/>
  <c r="AU30" i="10" s="1"/>
  <c r="AU31" i="10" s="1"/>
  <c r="AU32" i="10" s="1"/>
  <c r="AU33" i="10" s="1"/>
  <c r="AU34" i="10" s="1"/>
  <c r="AU35" i="10" s="1"/>
  <c r="AU36" i="10" s="1"/>
  <c r="AU37" i="10" s="1"/>
  <c r="AU38" i="10" s="1"/>
  <c r="AU39" i="10" s="1"/>
  <c r="AU40" i="10" s="1"/>
  <c r="AU41" i="10" s="1"/>
  <c r="AU42" i="10" s="1"/>
  <c r="AU43" i="10" s="1"/>
  <c r="AU44" i="10" s="1"/>
  <c r="AU45" i="10" s="1"/>
  <c r="AU46" i="10" s="1"/>
  <c r="AU47" i="10" s="1"/>
  <c r="AU48" i="10" s="1"/>
  <c r="AU49" i="10" s="1"/>
  <c r="AU50" i="10" s="1"/>
  <c r="AU51" i="10" s="1"/>
  <c r="AU52" i="10" s="1"/>
  <c r="AU53" i="10" s="1"/>
  <c r="AU54" i="10" s="1"/>
  <c r="AU55" i="10" s="1"/>
  <c r="AU56" i="10" s="1"/>
  <c r="AU57" i="10" s="1"/>
  <c r="AU58" i="10" s="1"/>
  <c r="AU59" i="10" s="1"/>
  <c r="AU60" i="10" s="1"/>
  <c r="AU61" i="10" s="1"/>
  <c r="AU62" i="10" s="1"/>
  <c r="AU63" i="10" s="1"/>
  <c r="AU64" i="10" s="1"/>
  <c r="AU65" i="10" s="1"/>
  <c r="AU66" i="10" s="1"/>
  <c r="AU67" i="10" s="1"/>
  <c r="AU68" i="10" s="1"/>
  <c r="AU69" i="10" s="1"/>
  <c r="AU70" i="10" s="1"/>
  <c r="AU71" i="10" s="1"/>
  <c r="AU72" i="10" s="1"/>
  <c r="AU73" i="10" s="1"/>
  <c r="AU74" i="10" s="1"/>
  <c r="AU75" i="10" s="1"/>
  <c r="AU76" i="10" s="1"/>
  <c r="AU77" i="10" s="1"/>
  <c r="AV6" i="10"/>
  <c r="AV7" i="10" s="1"/>
  <c r="AV8" i="10" s="1"/>
  <c r="AV9" i="10" s="1"/>
  <c r="AV10" i="10" s="1"/>
  <c r="AV11" i="10" s="1"/>
  <c r="AV12" i="10" s="1"/>
  <c r="AV13" i="10" s="1"/>
  <c r="AV14" i="10" s="1"/>
  <c r="AV15" i="10" s="1"/>
  <c r="AV16" i="10" s="1"/>
  <c r="AV17" i="10" s="1"/>
  <c r="AV18" i="10" s="1"/>
  <c r="AV19" i="10" s="1"/>
  <c r="AV20" i="10" s="1"/>
  <c r="AV21" i="10" s="1"/>
  <c r="AV22" i="10" s="1"/>
  <c r="AV23" i="10" s="1"/>
  <c r="AV24" i="10" s="1"/>
  <c r="AV25" i="10" s="1"/>
  <c r="AV26" i="10" s="1"/>
  <c r="AV27" i="10" s="1"/>
  <c r="AV28" i="10" s="1"/>
  <c r="AV29" i="10" s="1"/>
  <c r="AV30" i="10" s="1"/>
  <c r="AV31" i="10" s="1"/>
  <c r="AV32" i="10" s="1"/>
  <c r="AV33" i="10" s="1"/>
  <c r="AV34" i="10" s="1"/>
  <c r="AV35" i="10" s="1"/>
  <c r="AV36" i="10" s="1"/>
  <c r="AV37" i="10" s="1"/>
  <c r="AV38" i="10" s="1"/>
  <c r="AV39" i="10" s="1"/>
  <c r="AV40" i="10" s="1"/>
  <c r="AV41" i="10" s="1"/>
  <c r="AV42" i="10" s="1"/>
  <c r="AV43" i="10" s="1"/>
  <c r="AV44" i="10" s="1"/>
  <c r="AV45" i="10" s="1"/>
  <c r="AV46" i="10" s="1"/>
  <c r="AV47" i="10" s="1"/>
  <c r="AV48" i="10" s="1"/>
  <c r="AV49" i="10" s="1"/>
  <c r="AV50" i="10" s="1"/>
  <c r="AV51" i="10" s="1"/>
  <c r="AV52" i="10" s="1"/>
  <c r="AV53" i="10" s="1"/>
  <c r="AV54" i="10" s="1"/>
  <c r="AV55" i="10" s="1"/>
  <c r="AV56" i="10" s="1"/>
  <c r="AV57" i="10" s="1"/>
  <c r="AV58" i="10" s="1"/>
  <c r="AV59" i="10" s="1"/>
  <c r="AV60" i="10" s="1"/>
  <c r="AV61" i="10" s="1"/>
  <c r="AV62" i="10" s="1"/>
  <c r="AV63" i="10" s="1"/>
  <c r="AV64" i="10" s="1"/>
  <c r="AV65" i="10" s="1"/>
  <c r="AV66" i="10" s="1"/>
  <c r="AV67" i="10" s="1"/>
  <c r="AV68" i="10" s="1"/>
  <c r="AV69" i="10" s="1"/>
  <c r="AV70" i="10" s="1"/>
  <c r="AV71" i="10" s="1"/>
  <c r="AV72" i="10" s="1"/>
  <c r="AV73" i="10" s="1"/>
  <c r="AV74" i="10" s="1"/>
  <c r="AV75" i="10" s="1"/>
  <c r="AV76" i="10" s="1"/>
  <c r="AV77" i="10" s="1"/>
  <c r="AV5" i="10"/>
  <c r="AU5" i="10"/>
  <c r="AP6" i="10"/>
  <c r="AO6" i="10"/>
  <c r="AN6" i="10"/>
  <c r="AO4" i="10"/>
  <c r="AO5" i="10" s="1"/>
  <c r="AO8" i="10" s="1"/>
  <c r="AN4" i="10"/>
  <c r="B80" i="10" a="1"/>
  <c r="A81" i="10" a="1"/>
  <c r="A81" i="10" s="1"/>
  <c r="A84" i="10"/>
  <c r="A88" i="10"/>
  <c r="X7" i="10"/>
  <c r="X3" i="10"/>
  <c r="S77" i="10"/>
  <c r="L5" i="10"/>
  <c r="M5" i="10" s="1"/>
  <c r="L6" i="10"/>
  <c r="M6" i="10"/>
  <c r="L7" i="10"/>
  <c r="M7" i="10" s="1"/>
  <c r="L8" i="10"/>
  <c r="L9" i="10"/>
  <c r="M9" i="10"/>
  <c r="L10" i="10"/>
  <c r="M10" i="10"/>
  <c r="L11" i="10"/>
  <c r="M11" i="10" s="1"/>
  <c r="L12" i="10"/>
  <c r="L13" i="10"/>
  <c r="M13" i="10"/>
  <c r="L14" i="10"/>
  <c r="M14" i="10"/>
  <c r="L15" i="10"/>
  <c r="M15" i="10" s="1"/>
  <c r="L16" i="10"/>
  <c r="L17" i="10"/>
  <c r="M17" i="10"/>
  <c r="L18" i="10"/>
  <c r="M18" i="10"/>
  <c r="L19" i="10"/>
  <c r="M19" i="10" s="1"/>
  <c r="L20" i="10"/>
  <c r="L21" i="10"/>
  <c r="M21" i="10"/>
  <c r="L22" i="10"/>
  <c r="M22" i="10"/>
  <c r="L23" i="10"/>
  <c r="M23" i="10" s="1"/>
  <c r="L24" i="10"/>
  <c r="L25" i="10"/>
  <c r="M25" i="10"/>
  <c r="L26" i="10"/>
  <c r="M26" i="10"/>
  <c r="L27" i="10"/>
  <c r="M27" i="10" s="1"/>
  <c r="L28" i="10"/>
  <c r="L29" i="10"/>
  <c r="M29" i="10"/>
  <c r="L30" i="10"/>
  <c r="M30" i="10"/>
  <c r="L31" i="10"/>
  <c r="M31" i="10" s="1"/>
  <c r="L32" i="10"/>
  <c r="L33" i="10"/>
  <c r="M33" i="10"/>
  <c r="L34" i="10"/>
  <c r="M34" i="10"/>
  <c r="L35" i="10"/>
  <c r="M35" i="10" s="1"/>
  <c r="L36" i="10"/>
  <c r="L37" i="10"/>
  <c r="M37" i="10"/>
  <c r="L38" i="10"/>
  <c r="M38" i="10"/>
  <c r="L39" i="10"/>
  <c r="M39" i="10" s="1"/>
  <c r="L40" i="10"/>
  <c r="L41" i="10"/>
  <c r="M41" i="10"/>
  <c r="L42" i="10"/>
  <c r="M42" i="10"/>
  <c r="L43" i="10"/>
  <c r="M43" i="10" s="1"/>
  <c r="L44" i="10"/>
  <c r="L45" i="10"/>
  <c r="M45" i="10"/>
  <c r="L46" i="10"/>
  <c r="M46" i="10"/>
  <c r="L47" i="10"/>
  <c r="M47" i="10" s="1"/>
  <c r="L48" i="10"/>
  <c r="L49" i="10"/>
  <c r="M49" i="10"/>
  <c r="L50" i="10"/>
  <c r="M50" i="10"/>
  <c r="L51" i="10"/>
  <c r="M51" i="10" s="1"/>
  <c r="L52" i="10"/>
  <c r="L53" i="10"/>
  <c r="M53" i="10"/>
  <c r="L54" i="10"/>
  <c r="M54" i="10"/>
  <c r="L55" i="10"/>
  <c r="M55" i="10" s="1"/>
  <c r="L56" i="10"/>
  <c r="L57" i="10"/>
  <c r="M57" i="10"/>
  <c r="L58" i="10"/>
  <c r="M58" i="10"/>
  <c r="L59" i="10"/>
  <c r="M59" i="10"/>
  <c r="L60" i="10"/>
  <c r="L61" i="10"/>
  <c r="M61" i="10"/>
  <c r="L62" i="10"/>
  <c r="M62" i="10"/>
  <c r="L63" i="10"/>
  <c r="M63" i="10"/>
  <c r="L64" i="10"/>
  <c r="L65" i="10"/>
  <c r="M65" i="10"/>
  <c r="L66" i="10"/>
  <c r="M66" i="10" s="1"/>
  <c r="L67" i="10"/>
  <c r="M67" i="10"/>
  <c r="L68" i="10"/>
  <c r="L69" i="10"/>
  <c r="M69" i="10"/>
  <c r="L70" i="10"/>
  <c r="M70" i="10" s="1"/>
  <c r="L71" i="10"/>
  <c r="M71" i="10"/>
  <c r="L72" i="10"/>
  <c r="L73" i="10"/>
  <c r="M73" i="10"/>
  <c r="L74" i="10"/>
  <c r="M74" i="10" s="1"/>
  <c r="L75" i="10"/>
  <c r="M75" i="10"/>
  <c r="L76" i="10"/>
  <c r="M4" i="10"/>
  <c r="L4" i="10"/>
  <c r="K77" i="10"/>
  <c r="J77" i="10"/>
  <c r="A5" i="10"/>
  <c r="B5" i="10"/>
  <c r="C5" i="10"/>
  <c r="D5" i="10"/>
  <c r="E5" i="10"/>
  <c r="F5" i="10"/>
  <c r="G5" i="10"/>
  <c r="H5" i="10"/>
  <c r="I5" i="10"/>
  <c r="J5" i="10"/>
  <c r="K5" i="10" s="1"/>
  <c r="A6" i="10"/>
  <c r="B6" i="10"/>
  <c r="C6" i="10"/>
  <c r="D6" i="10"/>
  <c r="E6" i="10"/>
  <c r="F6" i="10"/>
  <c r="G6" i="10"/>
  <c r="H6" i="10"/>
  <c r="I6" i="10"/>
  <c r="J6" i="10"/>
  <c r="K6" i="10"/>
  <c r="A7" i="10"/>
  <c r="B7" i="10"/>
  <c r="C7" i="10"/>
  <c r="D7" i="10"/>
  <c r="E7" i="10"/>
  <c r="F7" i="10"/>
  <c r="G7" i="10"/>
  <c r="H7" i="10"/>
  <c r="I7" i="10"/>
  <c r="J7" i="10"/>
  <c r="K7" i="10"/>
  <c r="A8" i="10"/>
  <c r="B8" i="10"/>
  <c r="C8" i="10"/>
  <c r="D8" i="10"/>
  <c r="E8" i="10"/>
  <c r="F8" i="10"/>
  <c r="G8" i="10"/>
  <c r="H8" i="10"/>
  <c r="I8" i="10"/>
  <c r="J8" i="10"/>
  <c r="K8" i="10"/>
  <c r="A9" i="10"/>
  <c r="B9" i="10"/>
  <c r="C9" i="10"/>
  <c r="D9" i="10"/>
  <c r="E9" i="10"/>
  <c r="F9" i="10"/>
  <c r="G9" i="10"/>
  <c r="H9" i="10"/>
  <c r="I9" i="10"/>
  <c r="J9" i="10"/>
  <c r="K9" i="10" s="1"/>
  <c r="A10" i="10"/>
  <c r="B10" i="10"/>
  <c r="C10" i="10"/>
  <c r="D10" i="10"/>
  <c r="E10" i="10"/>
  <c r="F10" i="10"/>
  <c r="G10" i="10"/>
  <c r="H10" i="10"/>
  <c r="I10" i="10"/>
  <c r="J10" i="10"/>
  <c r="K10" i="10"/>
  <c r="A11" i="10"/>
  <c r="B11" i="10"/>
  <c r="C11" i="10"/>
  <c r="D11" i="10"/>
  <c r="E11" i="10"/>
  <c r="F11" i="10"/>
  <c r="G11" i="10"/>
  <c r="H11" i="10"/>
  <c r="I11" i="10"/>
  <c r="J11" i="10"/>
  <c r="K11" i="10"/>
  <c r="A12" i="10"/>
  <c r="B12" i="10"/>
  <c r="C12" i="10"/>
  <c r="D12" i="10"/>
  <c r="E12" i="10"/>
  <c r="F12" i="10"/>
  <c r="G12" i="10"/>
  <c r="H12" i="10"/>
  <c r="I12" i="10"/>
  <c r="J12" i="10"/>
  <c r="K12" i="10" s="1"/>
  <c r="A13" i="10"/>
  <c r="B13" i="10"/>
  <c r="C13" i="10"/>
  <c r="D13" i="10"/>
  <c r="E13" i="10"/>
  <c r="F13" i="10"/>
  <c r="G13" i="10"/>
  <c r="H13" i="10"/>
  <c r="I13" i="10"/>
  <c r="J13" i="10"/>
  <c r="K13" i="10" s="1"/>
  <c r="A14" i="10"/>
  <c r="B14" i="10"/>
  <c r="C14" i="10"/>
  <c r="D14" i="10"/>
  <c r="E14" i="10"/>
  <c r="F14" i="10"/>
  <c r="G14" i="10"/>
  <c r="H14" i="10"/>
  <c r="I14" i="10"/>
  <c r="J14" i="10"/>
  <c r="K14" i="10"/>
  <c r="A15" i="10"/>
  <c r="B15" i="10"/>
  <c r="C15" i="10"/>
  <c r="D15" i="10"/>
  <c r="E15" i="10"/>
  <c r="F15" i="10"/>
  <c r="G15" i="10"/>
  <c r="H15" i="10"/>
  <c r="I15" i="10"/>
  <c r="J15" i="10"/>
  <c r="K15" i="10"/>
  <c r="A16" i="10"/>
  <c r="B16" i="10"/>
  <c r="C16" i="10"/>
  <c r="D16" i="10"/>
  <c r="E16" i="10"/>
  <c r="F16" i="10"/>
  <c r="G16" i="10"/>
  <c r="H16" i="10"/>
  <c r="I16" i="10"/>
  <c r="J16" i="10"/>
  <c r="K16" i="10" s="1"/>
  <c r="A17" i="10"/>
  <c r="B17" i="10"/>
  <c r="C17" i="10"/>
  <c r="D17" i="10"/>
  <c r="E17" i="10"/>
  <c r="F17" i="10"/>
  <c r="G17" i="10"/>
  <c r="H17" i="10"/>
  <c r="I17" i="10"/>
  <c r="J17" i="10"/>
  <c r="K17" i="10" s="1"/>
  <c r="A18" i="10"/>
  <c r="B18" i="10"/>
  <c r="C18" i="10"/>
  <c r="D18" i="10"/>
  <c r="E18" i="10"/>
  <c r="F18" i="10"/>
  <c r="G18" i="10"/>
  <c r="H18" i="10"/>
  <c r="I18" i="10"/>
  <c r="J18" i="10"/>
  <c r="K18" i="10"/>
  <c r="A19" i="10"/>
  <c r="B19" i="10"/>
  <c r="C19" i="10"/>
  <c r="D19" i="10"/>
  <c r="E19" i="10"/>
  <c r="F19" i="10"/>
  <c r="G19" i="10"/>
  <c r="H19" i="10"/>
  <c r="I19" i="10"/>
  <c r="J19" i="10"/>
  <c r="K19" i="10"/>
  <c r="A20" i="10"/>
  <c r="B20" i="10"/>
  <c r="C20" i="10"/>
  <c r="D20" i="10"/>
  <c r="E20" i="10"/>
  <c r="F20" i="10"/>
  <c r="G20" i="10"/>
  <c r="H20" i="10"/>
  <c r="I20" i="10"/>
  <c r="J20" i="10"/>
  <c r="K20" i="10"/>
  <c r="A21" i="10"/>
  <c r="B21" i="10"/>
  <c r="C21" i="10"/>
  <c r="D21" i="10"/>
  <c r="E21" i="10"/>
  <c r="F21" i="10"/>
  <c r="G21" i="10"/>
  <c r="H21" i="10"/>
  <c r="I21" i="10"/>
  <c r="J21" i="10"/>
  <c r="K21" i="10" s="1"/>
  <c r="A22" i="10"/>
  <c r="B22" i="10"/>
  <c r="C22" i="10"/>
  <c r="D22" i="10"/>
  <c r="E22" i="10"/>
  <c r="F22" i="10"/>
  <c r="G22" i="10"/>
  <c r="H22" i="10"/>
  <c r="I22" i="10"/>
  <c r="J22" i="10"/>
  <c r="K22" i="10" s="1"/>
  <c r="A23" i="10"/>
  <c r="B23" i="10"/>
  <c r="C23" i="10"/>
  <c r="D23" i="10"/>
  <c r="E23" i="10"/>
  <c r="F23" i="10"/>
  <c r="G23" i="10"/>
  <c r="H23" i="10"/>
  <c r="I23" i="10"/>
  <c r="J23" i="10"/>
  <c r="K23" i="10"/>
  <c r="A24" i="10"/>
  <c r="B24" i="10"/>
  <c r="C24" i="10"/>
  <c r="D24" i="10"/>
  <c r="E24" i="10"/>
  <c r="F24" i="10"/>
  <c r="G24" i="10"/>
  <c r="H24" i="10"/>
  <c r="I24" i="10"/>
  <c r="J24" i="10"/>
  <c r="K24" i="10" s="1"/>
  <c r="A25" i="10"/>
  <c r="B25" i="10"/>
  <c r="C25" i="10"/>
  <c r="D25" i="10"/>
  <c r="E25" i="10"/>
  <c r="F25" i="10"/>
  <c r="G25" i="10"/>
  <c r="H25" i="10"/>
  <c r="I25" i="10"/>
  <c r="J25" i="10"/>
  <c r="K25" i="10" s="1"/>
  <c r="A26" i="10"/>
  <c r="B26" i="10"/>
  <c r="C26" i="10"/>
  <c r="D26" i="10"/>
  <c r="E26" i="10"/>
  <c r="F26" i="10"/>
  <c r="G26" i="10"/>
  <c r="H26" i="10"/>
  <c r="I26" i="10"/>
  <c r="J26" i="10"/>
  <c r="K26" i="10"/>
  <c r="A27" i="10"/>
  <c r="B27" i="10"/>
  <c r="C27" i="10"/>
  <c r="D27" i="10"/>
  <c r="E27" i="10"/>
  <c r="F27" i="10"/>
  <c r="G27" i="10"/>
  <c r="H27" i="10"/>
  <c r="I27" i="10"/>
  <c r="J27" i="10"/>
  <c r="K27" i="10"/>
  <c r="A28" i="10"/>
  <c r="B28" i="10"/>
  <c r="C28" i="10"/>
  <c r="D28" i="10"/>
  <c r="E28" i="10"/>
  <c r="F28" i="10"/>
  <c r="G28" i="10"/>
  <c r="H28" i="10"/>
  <c r="I28" i="10"/>
  <c r="J28" i="10"/>
  <c r="K28" i="10"/>
  <c r="A29" i="10"/>
  <c r="B29" i="10"/>
  <c r="C29" i="10"/>
  <c r="D29" i="10"/>
  <c r="E29" i="10"/>
  <c r="F29" i="10"/>
  <c r="G29" i="10"/>
  <c r="H29" i="10"/>
  <c r="I29" i="10"/>
  <c r="J29" i="10"/>
  <c r="K29" i="10" s="1"/>
  <c r="A30" i="10"/>
  <c r="B30" i="10"/>
  <c r="C30" i="10"/>
  <c r="D30" i="10"/>
  <c r="E30" i="10"/>
  <c r="F30" i="10"/>
  <c r="G30" i="10"/>
  <c r="H30" i="10"/>
  <c r="I30" i="10"/>
  <c r="J30" i="10"/>
  <c r="K30" i="10"/>
  <c r="A31" i="10"/>
  <c r="B31" i="10"/>
  <c r="C31" i="10"/>
  <c r="D31" i="10"/>
  <c r="E31" i="10"/>
  <c r="F31" i="10"/>
  <c r="G31" i="10"/>
  <c r="H31" i="10"/>
  <c r="I31" i="10"/>
  <c r="J31" i="10"/>
  <c r="K31" i="10"/>
  <c r="A32" i="10"/>
  <c r="B32" i="10"/>
  <c r="C32" i="10"/>
  <c r="D32" i="10"/>
  <c r="E32" i="10"/>
  <c r="F32" i="10"/>
  <c r="G32" i="10"/>
  <c r="H32" i="10"/>
  <c r="I32" i="10"/>
  <c r="J32" i="10"/>
  <c r="K32" i="10" s="1"/>
  <c r="A33" i="10"/>
  <c r="B33" i="10"/>
  <c r="C33" i="10"/>
  <c r="D33" i="10"/>
  <c r="E33" i="10"/>
  <c r="F33" i="10"/>
  <c r="G33" i="10"/>
  <c r="H33" i="10"/>
  <c r="I33" i="10"/>
  <c r="J33" i="10"/>
  <c r="K33" i="10" s="1"/>
  <c r="A34" i="10"/>
  <c r="B34" i="10"/>
  <c r="C34" i="10"/>
  <c r="D34" i="10"/>
  <c r="E34" i="10"/>
  <c r="F34" i="10"/>
  <c r="G34" i="10"/>
  <c r="H34" i="10"/>
  <c r="I34" i="10"/>
  <c r="J34" i="10"/>
  <c r="K34" i="10"/>
  <c r="A35" i="10"/>
  <c r="B35" i="10"/>
  <c r="C35" i="10"/>
  <c r="D35" i="10"/>
  <c r="E35" i="10"/>
  <c r="F35" i="10"/>
  <c r="G35" i="10"/>
  <c r="H35" i="10"/>
  <c r="I35" i="10"/>
  <c r="J35" i="10"/>
  <c r="K35" i="10"/>
  <c r="A36" i="10"/>
  <c r="B36" i="10"/>
  <c r="C36" i="10"/>
  <c r="D36" i="10"/>
  <c r="E36" i="10"/>
  <c r="F36" i="10"/>
  <c r="G36" i="10"/>
  <c r="H36" i="10"/>
  <c r="I36" i="10"/>
  <c r="J36" i="10"/>
  <c r="K36" i="10"/>
  <c r="A37" i="10"/>
  <c r="B37" i="10"/>
  <c r="C37" i="10"/>
  <c r="D37" i="10"/>
  <c r="E37" i="10"/>
  <c r="F37" i="10"/>
  <c r="G37" i="10"/>
  <c r="H37" i="10"/>
  <c r="I37" i="10"/>
  <c r="J37" i="10"/>
  <c r="K37" i="10" s="1"/>
  <c r="A38" i="10"/>
  <c r="B38" i="10"/>
  <c r="C38" i="10"/>
  <c r="D38" i="10"/>
  <c r="E38" i="10"/>
  <c r="F38" i="10"/>
  <c r="G38" i="10"/>
  <c r="H38" i="10"/>
  <c r="I38" i="10"/>
  <c r="J38" i="10"/>
  <c r="K38" i="10"/>
  <c r="A39" i="10"/>
  <c r="B39" i="10"/>
  <c r="C39" i="10"/>
  <c r="D39" i="10"/>
  <c r="E39" i="10"/>
  <c r="F39" i="10"/>
  <c r="G39" i="10"/>
  <c r="H39" i="10"/>
  <c r="I39" i="10"/>
  <c r="J39" i="10"/>
  <c r="K39" i="10"/>
  <c r="A40" i="10"/>
  <c r="B40" i="10"/>
  <c r="C40" i="10"/>
  <c r="D40" i="10"/>
  <c r="E40" i="10"/>
  <c r="F40" i="10"/>
  <c r="G40" i="10"/>
  <c r="H40" i="10"/>
  <c r="I40" i="10"/>
  <c r="J40" i="10"/>
  <c r="K40" i="10"/>
  <c r="A41" i="10"/>
  <c r="B41" i="10"/>
  <c r="C41" i="10"/>
  <c r="D41" i="10"/>
  <c r="E41" i="10"/>
  <c r="F41" i="10"/>
  <c r="G41" i="10"/>
  <c r="H41" i="10"/>
  <c r="I41" i="10"/>
  <c r="J41" i="10"/>
  <c r="K41" i="10" s="1"/>
  <c r="A42" i="10"/>
  <c r="B42" i="10"/>
  <c r="C42" i="10"/>
  <c r="D42" i="10"/>
  <c r="E42" i="10"/>
  <c r="F42" i="10"/>
  <c r="G42" i="10"/>
  <c r="H42" i="10"/>
  <c r="I42" i="10"/>
  <c r="J42" i="10"/>
  <c r="K42" i="10"/>
  <c r="A43" i="10"/>
  <c r="B43" i="10"/>
  <c r="C43" i="10"/>
  <c r="D43" i="10"/>
  <c r="E43" i="10"/>
  <c r="F43" i="10"/>
  <c r="G43" i="10"/>
  <c r="H43" i="10"/>
  <c r="I43" i="10"/>
  <c r="J43" i="10"/>
  <c r="K43" i="10"/>
  <c r="A44" i="10"/>
  <c r="B44" i="10"/>
  <c r="C44" i="10"/>
  <c r="D44" i="10"/>
  <c r="E44" i="10"/>
  <c r="F44" i="10"/>
  <c r="G44" i="10"/>
  <c r="H44" i="10"/>
  <c r="I44" i="10"/>
  <c r="J44" i="10"/>
  <c r="K44" i="10"/>
  <c r="A45" i="10"/>
  <c r="B45" i="10"/>
  <c r="C45" i="10"/>
  <c r="D45" i="10"/>
  <c r="E45" i="10"/>
  <c r="F45" i="10"/>
  <c r="G45" i="10"/>
  <c r="H45" i="10"/>
  <c r="I45" i="10"/>
  <c r="J45" i="10"/>
  <c r="K45" i="10" s="1"/>
  <c r="A46" i="10"/>
  <c r="B46" i="10"/>
  <c r="C46" i="10"/>
  <c r="D46" i="10"/>
  <c r="E46" i="10"/>
  <c r="F46" i="10"/>
  <c r="G46" i="10"/>
  <c r="H46" i="10"/>
  <c r="I46" i="10"/>
  <c r="J46" i="10"/>
  <c r="K46" i="10"/>
  <c r="A47" i="10"/>
  <c r="B47" i="10"/>
  <c r="C47" i="10"/>
  <c r="D47" i="10"/>
  <c r="E47" i="10"/>
  <c r="F47" i="10"/>
  <c r="G47" i="10"/>
  <c r="H47" i="10"/>
  <c r="I47" i="10"/>
  <c r="J47" i="10"/>
  <c r="K47" i="10"/>
  <c r="A48" i="10"/>
  <c r="B48" i="10"/>
  <c r="C48" i="10"/>
  <c r="D48" i="10"/>
  <c r="E48" i="10"/>
  <c r="F48" i="10"/>
  <c r="G48" i="10"/>
  <c r="H48" i="10"/>
  <c r="I48" i="10"/>
  <c r="J48" i="10"/>
  <c r="K48" i="10" s="1"/>
  <c r="A49" i="10"/>
  <c r="B49" i="10"/>
  <c r="C49" i="10"/>
  <c r="D49" i="10"/>
  <c r="E49" i="10"/>
  <c r="F49" i="10"/>
  <c r="G49" i="10"/>
  <c r="H49" i="10"/>
  <c r="I49" i="10"/>
  <c r="J49" i="10"/>
  <c r="K49" i="10" s="1"/>
  <c r="A50" i="10"/>
  <c r="B50" i="10"/>
  <c r="C50" i="10"/>
  <c r="D50" i="10"/>
  <c r="E50" i="10"/>
  <c r="F50" i="10"/>
  <c r="G50" i="10"/>
  <c r="H50" i="10"/>
  <c r="I50" i="10"/>
  <c r="J50" i="10"/>
  <c r="K50" i="10"/>
  <c r="A51" i="10"/>
  <c r="B51" i="10"/>
  <c r="C51" i="10"/>
  <c r="D51" i="10"/>
  <c r="E51" i="10"/>
  <c r="F51" i="10"/>
  <c r="G51" i="10"/>
  <c r="H51" i="10"/>
  <c r="I51" i="10"/>
  <c r="J51" i="10"/>
  <c r="K51" i="10"/>
  <c r="A52" i="10"/>
  <c r="B52" i="10"/>
  <c r="C52" i="10"/>
  <c r="D52" i="10"/>
  <c r="E52" i="10"/>
  <c r="F52" i="10"/>
  <c r="G52" i="10"/>
  <c r="H52" i="10"/>
  <c r="I52" i="10"/>
  <c r="J52" i="10"/>
  <c r="K52" i="10" s="1"/>
  <c r="A53" i="10"/>
  <c r="B53" i="10"/>
  <c r="C53" i="10"/>
  <c r="D53" i="10"/>
  <c r="E53" i="10"/>
  <c r="F53" i="10"/>
  <c r="G53" i="10"/>
  <c r="H53" i="10"/>
  <c r="I53" i="10"/>
  <c r="J53" i="10"/>
  <c r="K53" i="10" s="1"/>
  <c r="A54" i="10"/>
  <c r="B54" i="10"/>
  <c r="C54" i="10"/>
  <c r="D54" i="10"/>
  <c r="E54" i="10"/>
  <c r="F54" i="10"/>
  <c r="G54" i="10"/>
  <c r="H54" i="10"/>
  <c r="I54" i="10"/>
  <c r="J54" i="10"/>
  <c r="K54" i="10"/>
  <c r="A55" i="10"/>
  <c r="B55" i="10"/>
  <c r="C55" i="10"/>
  <c r="D55" i="10"/>
  <c r="E55" i="10"/>
  <c r="F55" i="10"/>
  <c r="G55" i="10"/>
  <c r="H55" i="10"/>
  <c r="I55" i="10"/>
  <c r="J55" i="10"/>
  <c r="K55" i="10"/>
  <c r="A56" i="10"/>
  <c r="B56" i="10"/>
  <c r="C56" i="10"/>
  <c r="D56" i="10"/>
  <c r="E56" i="10"/>
  <c r="F56" i="10"/>
  <c r="G56" i="10"/>
  <c r="H56" i="10"/>
  <c r="I56" i="10"/>
  <c r="J56" i="10"/>
  <c r="K56" i="10"/>
  <c r="A57" i="10"/>
  <c r="B57" i="10"/>
  <c r="C57" i="10"/>
  <c r="D57" i="10"/>
  <c r="E57" i="10"/>
  <c r="F57" i="10"/>
  <c r="G57" i="10"/>
  <c r="H57" i="10"/>
  <c r="I57" i="10"/>
  <c r="J57" i="10"/>
  <c r="K57" i="10" s="1"/>
  <c r="A58" i="10"/>
  <c r="B58" i="10"/>
  <c r="C58" i="10"/>
  <c r="D58" i="10"/>
  <c r="E58" i="10"/>
  <c r="F58" i="10"/>
  <c r="G58" i="10"/>
  <c r="H58" i="10"/>
  <c r="I58" i="10"/>
  <c r="J58" i="10"/>
  <c r="K58" i="10" s="1"/>
  <c r="A59" i="10"/>
  <c r="B59" i="10"/>
  <c r="C59" i="10"/>
  <c r="D59" i="10"/>
  <c r="E59" i="10"/>
  <c r="F59" i="10"/>
  <c r="G59" i="10"/>
  <c r="H59" i="10"/>
  <c r="I59" i="10"/>
  <c r="J59" i="10"/>
  <c r="K59" i="10"/>
  <c r="A60" i="10"/>
  <c r="B60" i="10"/>
  <c r="C60" i="10"/>
  <c r="D60" i="10"/>
  <c r="E60" i="10"/>
  <c r="F60" i="10"/>
  <c r="G60" i="10"/>
  <c r="H60" i="10"/>
  <c r="I60" i="10"/>
  <c r="J60" i="10"/>
  <c r="K60" i="10"/>
  <c r="A61" i="10"/>
  <c r="B61" i="10"/>
  <c r="C61" i="10"/>
  <c r="D61" i="10"/>
  <c r="E61" i="10"/>
  <c r="F61" i="10"/>
  <c r="G61" i="10"/>
  <c r="H61" i="10"/>
  <c r="I61" i="10"/>
  <c r="J61" i="10"/>
  <c r="K61" i="10" s="1"/>
  <c r="A62" i="10"/>
  <c r="B62" i="10"/>
  <c r="C62" i="10"/>
  <c r="D62" i="10"/>
  <c r="E62" i="10"/>
  <c r="F62" i="10"/>
  <c r="G62" i="10"/>
  <c r="H62" i="10"/>
  <c r="I62" i="10"/>
  <c r="J62" i="10"/>
  <c r="K62" i="10" s="1"/>
  <c r="A63" i="10"/>
  <c r="B63" i="10"/>
  <c r="C63" i="10"/>
  <c r="D63" i="10"/>
  <c r="E63" i="10"/>
  <c r="F63" i="10"/>
  <c r="G63" i="10"/>
  <c r="H63" i="10"/>
  <c r="I63" i="10"/>
  <c r="J63" i="10"/>
  <c r="K63" i="10"/>
  <c r="A64" i="10"/>
  <c r="B64" i="10"/>
  <c r="C64" i="10"/>
  <c r="D64" i="10"/>
  <c r="E64" i="10"/>
  <c r="F64" i="10"/>
  <c r="G64" i="10"/>
  <c r="H64" i="10"/>
  <c r="I64" i="10"/>
  <c r="J64" i="10"/>
  <c r="K64" i="10" s="1"/>
  <c r="A65" i="10"/>
  <c r="B65" i="10"/>
  <c r="C65" i="10"/>
  <c r="D65" i="10"/>
  <c r="E65" i="10"/>
  <c r="F65" i="10"/>
  <c r="G65" i="10"/>
  <c r="H65" i="10"/>
  <c r="I65" i="10"/>
  <c r="J65" i="10"/>
  <c r="K65" i="10" s="1"/>
  <c r="A66" i="10"/>
  <c r="B66" i="10"/>
  <c r="C66" i="10"/>
  <c r="D66" i="10"/>
  <c r="E66" i="10"/>
  <c r="F66" i="10"/>
  <c r="G66" i="10"/>
  <c r="H66" i="10"/>
  <c r="I66" i="10"/>
  <c r="J66" i="10"/>
  <c r="K66" i="10" s="1"/>
  <c r="A67" i="10"/>
  <c r="B67" i="10"/>
  <c r="C67" i="10"/>
  <c r="D67" i="10"/>
  <c r="E67" i="10"/>
  <c r="F67" i="10"/>
  <c r="G67" i="10"/>
  <c r="H67" i="10"/>
  <c r="I67" i="10"/>
  <c r="J67" i="10"/>
  <c r="K67" i="10"/>
  <c r="A68" i="10"/>
  <c r="B68" i="10"/>
  <c r="C68" i="10"/>
  <c r="D68" i="10"/>
  <c r="E68" i="10"/>
  <c r="F68" i="10"/>
  <c r="G68" i="10"/>
  <c r="H68" i="10"/>
  <c r="I68" i="10"/>
  <c r="J68" i="10"/>
  <c r="K68" i="10" s="1"/>
  <c r="A69" i="10"/>
  <c r="B69" i="10"/>
  <c r="C69" i="10"/>
  <c r="D69" i="10"/>
  <c r="E69" i="10"/>
  <c r="F69" i="10"/>
  <c r="G69" i="10"/>
  <c r="H69" i="10"/>
  <c r="I69" i="10"/>
  <c r="J69" i="10"/>
  <c r="K69" i="10"/>
  <c r="A70" i="10"/>
  <c r="B70" i="10"/>
  <c r="C70" i="10"/>
  <c r="D70" i="10"/>
  <c r="E70" i="10"/>
  <c r="F70" i="10"/>
  <c r="G70" i="10"/>
  <c r="H70" i="10"/>
  <c r="I70" i="10"/>
  <c r="J70" i="10"/>
  <c r="K70" i="10" s="1"/>
  <c r="A71" i="10"/>
  <c r="B71" i="10"/>
  <c r="C71" i="10"/>
  <c r="D71" i="10"/>
  <c r="E71" i="10"/>
  <c r="F71" i="10"/>
  <c r="G71" i="10"/>
  <c r="H71" i="10"/>
  <c r="I71" i="10"/>
  <c r="J71" i="10"/>
  <c r="K71" i="10"/>
  <c r="A72" i="10"/>
  <c r="B72" i="10"/>
  <c r="C72" i="10"/>
  <c r="D72" i="10"/>
  <c r="E72" i="10"/>
  <c r="F72" i="10"/>
  <c r="G72" i="10"/>
  <c r="H72" i="10"/>
  <c r="I72" i="10"/>
  <c r="J72" i="10"/>
  <c r="K72" i="10" s="1"/>
  <c r="A73" i="10"/>
  <c r="B73" i="10"/>
  <c r="C73" i="10"/>
  <c r="D73" i="10"/>
  <c r="E73" i="10"/>
  <c r="F73" i="10"/>
  <c r="G73" i="10"/>
  <c r="H73" i="10"/>
  <c r="I73" i="10"/>
  <c r="J73" i="10"/>
  <c r="K73" i="10"/>
  <c r="A74" i="10"/>
  <c r="B74" i="10"/>
  <c r="C74" i="10"/>
  <c r="D74" i="10"/>
  <c r="E74" i="10"/>
  <c r="F74" i="10"/>
  <c r="G74" i="10"/>
  <c r="H74" i="10"/>
  <c r="I74" i="10"/>
  <c r="J74" i="10"/>
  <c r="K74" i="10" s="1"/>
  <c r="A75" i="10"/>
  <c r="B75" i="10"/>
  <c r="C75" i="10"/>
  <c r="D75" i="10"/>
  <c r="E75" i="10"/>
  <c r="F75" i="10"/>
  <c r="G75" i="10"/>
  <c r="H75" i="10"/>
  <c r="I75" i="10"/>
  <c r="J75" i="10"/>
  <c r="K75" i="10"/>
  <c r="A76" i="10"/>
  <c r="B76" i="10"/>
  <c r="C76" i="10"/>
  <c r="D76" i="10"/>
  <c r="E76" i="10"/>
  <c r="F76" i="10"/>
  <c r="G76" i="10"/>
  <c r="H76" i="10"/>
  <c r="I76" i="10"/>
  <c r="J76" i="10"/>
  <c r="K76" i="10" s="1"/>
  <c r="K4" i="10"/>
  <c r="B4" i="10"/>
  <c r="C4" i="10"/>
  <c r="D4" i="10"/>
  <c r="E4" i="10"/>
  <c r="F4" i="10"/>
  <c r="G4" i="10"/>
  <c r="H4" i="10"/>
  <c r="I4" i="10"/>
  <c r="J4" i="10"/>
  <c r="A4" i="10"/>
  <c r="B3" i="10"/>
  <c r="C3" i="10"/>
  <c r="D3" i="10"/>
  <c r="E3" i="10"/>
  <c r="F3" i="10"/>
  <c r="G3" i="10"/>
  <c r="H3" i="10"/>
  <c r="I3" i="10"/>
  <c r="A3" i="10"/>
  <c r="BE6" i="13" a="1"/>
  <c r="AX5" i="13" a="1"/>
  <c r="AH6" i="13" a="1"/>
  <c r="BE6" i="6" a="1"/>
  <c r="AX5" i="6" a="1"/>
  <c r="AH6" i="6" a="1"/>
  <c r="AR5" i="10" a="1"/>
  <c r="AK4" i="10" a="1"/>
  <c r="U5" i="10" a="1"/>
  <c r="BL69" i="13" l="1"/>
  <c r="BL65" i="13"/>
  <c r="BL61" i="13"/>
  <c r="BL57" i="13"/>
  <c r="BL53" i="13"/>
  <c r="BL49" i="13"/>
  <c r="BL45" i="13"/>
  <c r="BL41" i="13"/>
  <c r="BL37" i="13"/>
  <c r="BL33" i="13"/>
  <c r="BL29" i="13"/>
  <c r="BL25" i="13"/>
  <c r="BL21" i="13"/>
  <c r="BL17" i="13"/>
  <c r="BL13" i="13"/>
  <c r="BL9" i="13"/>
  <c r="BE7" i="13"/>
  <c r="BF8" i="13"/>
  <c r="BG9" i="13"/>
  <c r="BE11" i="13"/>
  <c r="BF12" i="13"/>
  <c r="BG13" i="13"/>
  <c r="BE15" i="13"/>
  <c r="BF16" i="13"/>
  <c r="BG17" i="13"/>
  <c r="BE19" i="13"/>
  <c r="BF20" i="13"/>
  <c r="BG21" i="13"/>
  <c r="BE23" i="13"/>
  <c r="BF24" i="13"/>
  <c r="BG25" i="13"/>
  <c r="BE27" i="13"/>
  <c r="BF28" i="13"/>
  <c r="BG29" i="13"/>
  <c r="BE31" i="13"/>
  <c r="BF32" i="13"/>
  <c r="BG33" i="13"/>
  <c r="BE35" i="13"/>
  <c r="BF36" i="13"/>
  <c r="BG37" i="13"/>
  <c r="BE39" i="13"/>
  <c r="BF40" i="13"/>
  <c r="BG41" i="13"/>
  <c r="BE43" i="13"/>
  <c r="BF44" i="13"/>
  <c r="BG45" i="13"/>
  <c r="BE47" i="13"/>
  <c r="BF48" i="13"/>
  <c r="BG49" i="13"/>
  <c r="BE51" i="13"/>
  <c r="BF52" i="13"/>
  <c r="BG53" i="13"/>
  <c r="BE55" i="13"/>
  <c r="BF56" i="13"/>
  <c r="BG57" i="13"/>
  <c r="BE59" i="13"/>
  <c r="BF60" i="13"/>
  <c r="BG61" i="13"/>
  <c r="BE63" i="13"/>
  <c r="BF64" i="13"/>
  <c r="BG65" i="13"/>
  <c r="BE67" i="13"/>
  <c r="BF68" i="13"/>
  <c r="BG69" i="13"/>
  <c r="BE6" i="13"/>
  <c r="BF7" i="13"/>
  <c r="BG8" i="13"/>
  <c r="BE10" i="13"/>
  <c r="BF11" i="13"/>
  <c r="BG12" i="13"/>
  <c r="BE14" i="13"/>
  <c r="BF15" i="13"/>
  <c r="BG16" i="13"/>
  <c r="BE18" i="13"/>
  <c r="BF19" i="13"/>
  <c r="BG20" i="13"/>
  <c r="BE22" i="13"/>
  <c r="BF23" i="13"/>
  <c r="BG24" i="13"/>
  <c r="BE26" i="13"/>
  <c r="BF27" i="13"/>
  <c r="BG28" i="13"/>
  <c r="BE30" i="13"/>
  <c r="BF31" i="13"/>
  <c r="BG32" i="13"/>
  <c r="BE34" i="13"/>
  <c r="BF35" i="13"/>
  <c r="BG36" i="13"/>
  <c r="BE38" i="13"/>
  <c r="BF39" i="13"/>
  <c r="BG40" i="13"/>
  <c r="BE42" i="13"/>
  <c r="BF43" i="13"/>
  <c r="BG44" i="13"/>
  <c r="BE46" i="13"/>
  <c r="BF47" i="13"/>
  <c r="BG48" i="13"/>
  <c r="BE50" i="13"/>
  <c r="BF51" i="13"/>
  <c r="BG52" i="13"/>
  <c r="BE54" i="13"/>
  <c r="BF55" i="13"/>
  <c r="BG56" i="13"/>
  <c r="BE58" i="13"/>
  <c r="BF59" i="13"/>
  <c r="BG60" i="13"/>
  <c r="BE62" i="13"/>
  <c r="BF63" i="13"/>
  <c r="BG64" i="13"/>
  <c r="BE66" i="13"/>
  <c r="BF67" i="13"/>
  <c r="BG68" i="13"/>
  <c r="BF6" i="13"/>
  <c r="BG7" i="13"/>
  <c r="BE9" i="13"/>
  <c r="BF10" i="13"/>
  <c r="BG11" i="13"/>
  <c r="BE13" i="13"/>
  <c r="BF14" i="13"/>
  <c r="BG15" i="13"/>
  <c r="BE17" i="13"/>
  <c r="BF18" i="13"/>
  <c r="BG19" i="13"/>
  <c r="BE21" i="13"/>
  <c r="BF22" i="13"/>
  <c r="BG23" i="13"/>
  <c r="BE25" i="13"/>
  <c r="BF26" i="13"/>
  <c r="BG27" i="13"/>
  <c r="BE29" i="13"/>
  <c r="BF30" i="13"/>
  <c r="BG31" i="13"/>
  <c r="BE33" i="13"/>
  <c r="BF34" i="13"/>
  <c r="BG35" i="13"/>
  <c r="BE37" i="13"/>
  <c r="BF38" i="13"/>
  <c r="BG39" i="13"/>
  <c r="BE41" i="13"/>
  <c r="BF42" i="13"/>
  <c r="BG43" i="13"/>
  <c r="BE45" i="13"/>
  <c r="BF46" i="13"/>
  <c r="BG47" i="13"/>
  <c r="BE49" i="13"/>
  <c r="BF50" i="13"/>
  <c r="BG51" i="13"/>
  <c r="BE53" i="13"/>
  <c r="BF54" i="13"/>
  <c r="BG55" i="13"/>
  <c r="BE57" i="13"/>
  <c r="BF58" i="13"/>
  <c r="BG59" i="13"/>
  <c r="BE61" i="13"/>
  <c r="BF62" i="13"/>
  <c r="BG63" i="13"/>
  <c r="BE65" i="13"/>
  <c r="BF66" i="13"/>
  <c r="BG67" i="13"/>
  <c r="BE69" i="13"/>
  <c r="BG6" i="13"/>
  <c r="BE8" i="13"/>
  <c r="BF9" i="13"/>
  <c r="BG10" i="13"/>
  <c r="BE12" i="13"/>
  <c r="BF13" i="13"/>
  <c r="BG14" i="13"/>
  <c r="BE16" i="13"/>
  <c r="BF17" i="13"/>
  <c r="BG18" i="13"/>
  <c r="BE20" i="13"/>
  <c r="BF21" i="13"/>
  <c r="BG22" i="13"/>
  <c r="BE24" i="13"/>
  <c r="BF25" i="13"/>
  <c r="BG26" i="13"/>
  <c r="BE28" i="13"/>
  <c r="BF29" i="13"/>
  <c r="BG30" i="13"/>
  <c r="BE32" i="13"/>
  <c r="BF33" i="13"/>
  <c r="BG34" i="13"/>
  <c r="BE36" i="13"/>
  <c r="BF37" i="13"/>
  <c r="BG38" i="13"/>
  <c r="BE40" i="13"/>
  <c r="BF41" i="13"/>
  <c r="BG42" i="13"/>
  <c r="BE44" i="13"/>
  <c r="BF45" i="13"/>
  <c r="BG46" i="13"/>
  <c r="BE48" i="13"/>
  <c r="BF49" i="13"/>
  <c r="BG50" i="13"/>
  <c r="BE52" i="13"/>
  <c r="BF53" i="13"/>
  <c r="BG54" i="13"/>
  <c r="BE56" i="13"/>
  <c r="BF57" i="13"/>
  <c r="BG58" i="13"/>
  <c r="BE60" i="13"/>
  <c r="BF61" i="13"/>
  <c r="BG62" i="13"/>
  <c r="BE64" i="13"/>
  <c r="BF65" i="13"/>
  <c r="BG66" i="13"/>
  <c r="BE68" i="13"/>
  <c r="BF69" i="13"/>
  <c r="BC9" i="13"/>
  <c r="BA6" i="13"/>
  <c r="BC6" i="13" s="1"/>
  <c r="BA9" i="13"/>
  <c r="BC5" i="13"/>
  <c r="AX8" i="13"/>
  <c r="AX12" i="13"/>
  <c r="AX5" i="13"/>
  <c r="AX9" i="13"/>
  <c r="AX13" i="13"/>
  <c r="AX11" i="13"/>
  <c r="AX6" i="13"/>
  <c r="AX10" i="13"/>
  <c r="AX14" i="13"/>
  <c r="AX7" i="13"/>
  <c r="AH9" i="13"/>
  <c r="O75" i="13" s="1"/>
  <c r="AH13" i="13"/>
  <c r="O79" i="13" s="1"/>
  <c r="AH6" i="13"/>
  <c r="AH10" i="13"/>
  <c r="O76" i="13" s="1"/>
  <c r="AH14" i="13"/>
  <c r="AH7" i="13"/>
  <c r="AH11" i="13"/>
  <c r="O77" i="13" s="1"/>
  <c r="AH15" i="13"/>
  <c r="O81" i="13" s="1"/>
  <c r="AH8" i="13"/>
  <c r="AH12" i="13"/>
  <c r="O72" i="13"/>
  <c r="O78" i="13"/>
  <c r="O74" i="13"/>
  <c r="O73" i="13"/>
  <c r="O80" i="13"/>
  <c r="N78" i="13"/>
  <c r="N81" i="13"/>
  <c r="N77" i="13"/>
  <c r="BE7" i="6"/>
  <c r="BF8" i="6"/>
  <c r="BG9" i="6"/>
  <c r="BE11" i="6"/>
  <c r="BF12" i="6"/>
  <c r="BG13" i="6"/>
  <c r="BE15" i="6"/>
  <c r="BF16" i="6"/>
  <c r="BG17" i="6"/>
  <c r="BE19" i="6"/>
  <c r="BF20" i="6"/>
  <c r="BG21" i="6"/>
  <c r="BE23" i="6"/>
  <c r="BF24" i="6"/>
  <c r="BG25" i="6"/>
  <c r="BE27" i="6"/>
  <c r="BF28" i="6"/>
  <c r="BG29" i="6"/>
  <c r="BE31" i="6"/>
  <c r="BF32" i="6"/>
  <c r="BG33" i="6"/>
  <c r="BE35" i="6"/>
  <c r="BF36" i="6"/>
  <c r="BG37" i="6"/>
  <c r="BE39" i="6"/>
  <c r="BF40" i="6"/>
  <c r="BG41" i="6"/>
  <c r="BE43" i="6"/>
  <c r="BF44" i="6"/>
  <c r="BG45" i="6"/>
  <c r="BE47" i="6"/>
  <c r="BF48" i="6"/>
  <c r="BG49" i="6"/>
  <c r="BE51" i="6"/>
  <c r="BF52" i="6"/>
  <c r="BG53" i="6"/>
  <c r="BE55" i="6"/>
  <c r="BF56" i="6"/>
  <c r="BG57" i="6"/>
  <c r="BE59" i="6"/>
  <c r="BF60" i="6"/>
  <c r="BG61" i="6"/>
  <c r="BE63" i="6"/>
  <c r="BF64" i="6"/>
  <c r="BG65" i="6"/>
  <c r="BE67" i="6"/>
  <c r="BF68" i="6"/>
  <c r="BG69" i="6"/>
  <c r="BE71" i="6"/>
  <c r="BF72" i="6"/>
  <c r="BG73" i="6"/>
  <c r="BE75" i="6"/>
  <c r="BF76" i="6"/>
  <c r="BG77" i="6"/>
  <c r="BE8" i="6"/>
  <c r="BG10" i="6"/>
  <c r="BF13" i="6"/>
  <c r="BE16" i="6"/>
  <c r="BG18" i="6"/>
  <c r="BF21" i="6"/>
  <c r="BE24" i="6"/>
  <c r="BG26" i="6"/>
  <c r="BF29" i="6"/>
  <c r="BE32" i="6"/>
  <c r="BG34" i="6"/>
  <c r="BF37" i="6"/>
  <c r="BE40" i="6"/>
  <c r="BG42" i="6"/>
  <c r="BF45" i="6"/>
  <c r="BE48" i="6"/>
  <c r="BG50" i="6"/>
  <c r="BF53" i="6"/>
  <c r="BE56" i="6"/>
  <c r="BF61" i="6"/>
  <c r="BE64" i="6"/>
  <c r="BG66" i="6"/>
  <c r="BF69" i="6"/>
  <c r="BF73" i="6"/>
  <c r="BF77" i="6"/>
  <c r="BE6" i="6"/>
  <c r="BF7" i="6"/>
  <c r="BG8" i="6"/>
  <c r="BE10" i="6"/>
  <c r="BF11" i="6"/>
  <c r="BG12" i="6"/>
  <c r="BE14" i="6"/>
  <c r="BF15" i="6"/>
  <c r="BG16" i="6"/>
  <c r="BE18" i="6"/>
  <c r="BF19" i="6"/>
  <c r="BG20" i="6"/>
  <c r="BE22" i="6"/>
  <c r="BF23" i="6"/>
  <c r="BG24" i="6"/>
  <c r="BE26" i="6"/>
  <c r="BF27" i="6"/>
  <c r="BG28" i="6"/>
  <c r="BE30" i="6"/>
  <c r="BF31" i="6"/>
  <c r="BG32" i="6"/>
  <c r="BE34" i="6"/>
  <c r="BF35" i="6"/>
  <c r="BG36" i="6"/>
  <c r="BE38" i="6"/>
  <c r="BF39" i="6"/>
  <c r="BG40" i="6"/>
  <c r="BE42" i="6"/>
  <c r="BF43" i="6"/>
  <c r="BG44" i="6"/>
  <c r="BE46" i="6"/>
  <c r="BF47" i="6"/>
  <c r="BG48" i="6"/>
  <c r="BE50" i="6"/>
  <c r="BF51" i="6"/>
  <c r="BG52" i="6"/>
  <c r="BE54" i="6"/>
  <c r="BF55" i="6"/>
  <c r="BG56" i="6"/>
  <c r="BE58" i="6"/>
  <c r="BF59" i="6"/>
  <c r="BG60" i="6"/>
  <c r="BE62" i="6"/>
  <c r="BF63" i="6"/>
  <c r="BG64" i="6"/>
  <c r="BE66" i="6"/>
  <c r="BF67" i="6"/>
  <c r="BG68" i="6"/>
  <c r="BE70" i="6"/>
  <c r="BF71" i="6"/>
  <c r="BG72" i="6"/>
  <c r="BE74" i="6"/>
  <c r="BF75" i="6"/>
  <c r="BG76" i="6"/>
  <c r="BE78" i="6"/>
  <c r="BG6" i="6"/>
  <c r="BE12" i="6"/>
  <c r="BG14" i="6"/>
  <c r="BF17" i="6"/>
  <c r="BE20" i="6"/>
  <c r="BG22" i="6"/>
  <c r="BF25" i="6"/>
  <c r="BE28" i="6"/>
  <c r="BG30" i="6"/>
  <c r="BF33" i="6"/>
  <c r="BE36" i="6"/>
  <c r="BG38" i="6"/>
  <c r="BF41" i="6"/>
  <c r="BE44" i="6"/>
  <c r="BG46" i="6"/>
  <c r="BF49" i="6"/>
  <c r="BE52" i="6"/>
  <c r="BG54" i="6"/>
  <c r="BF57" i="6"/>
  <c r="BE60" i="6"/>
  <c r="BG62" i="6"/>
  <c r="BF65" i="6"/>
  <c r="BE68" i="6"/>
  <c r="BE72" i="6"/>
  <c r="BG74" i="6"/>
  <c r="BG78" i="6"/>
  <c r="BF6" i="6"/>
  <c r="BG7" i="6"/>
  <c r="BE9" i="6"/>
  <c r="BF10" i="6"/>
  <c r="BG11" i="6"/>
  <c r="BE13" i="6"/>
  <c r="BF14" i="6"/>
  <c r="BG15" i="6"/>
  <c r="BE17" i="6"/>
  <c r="BF18" i="6"/>
  <c r="BG19" i="6"/>
  <c r="BE21" i="6"/>
  <c r="BF22" i="6"/>
  <c r="BG23" i="6"/>
  <c r="BE25" i="6"/>
  <c r="BF26" i="6"/>
  <c r="BG27" i="6"/>
  <c r="BE29" i="6"/>
  <c r="BF30" i="6"/>
  <c r="BG31" i="6"/>
  <c r="BE33" i="6"/>
  <c r="BF34" i="6"/>
  <c r="BG35" i="6"/>
  <c r="BE37" i="6"/>
  <c r="BF38" i="6"/>
  <c r="BG39" i="6"/>
  <c r="BE41" i="6"/>
  <c r="BF42" i="6"/>
  <c r="BG43" i="6"/>
  <c r="BE45" i="6"/>
  <c r="BF46" i="6"/>
  <c r="BG47" i="6"/>
  <c r="BE49" i="6"/>
  <c r="BF50" i="6"/>
  <c r="BG51" i="6"/>
  <c r="BE53" i="6"/>
  <c r="BF54" i="6"/>
  <c r="BG55" i="6"/>
  <c r="BE57" i="6"/>
  <c r="BF58" i="6"/>
  <c r="BG59" i="6"/>
  <c r="BE61" i="6"/>
  <c r="BF62" i="6"/>
  <c r="BG63" i="6"/>
  <c r="BE65" i="6"/>
  <c r="BF66" i="6"/>
  <c r="BG67" i="6"/>
  <c r="BE69" i="6"/>
  <c r="BF70" i="6"/>
  <c r="BG71" i="6"/>
  <c r="BE73" i="6"/>
  <c r="BF74" i="6"/>
  <c r="BG75" i="6"/>
  <c r="BE77" i="6"/>
  <c r="BF78" i="6"/>
  <c r="BF9" i="6"/>
  <c r="BG58" i="6"/>
  <c r="BG70" i="6"/>
  <c r="BE76" i="6"/>
  <c r="BA6" i="6"/>
  <c r="BC6" i="6" s="1"/>
  <c r="BA9" i="6"/>
  <c r="BC5" i="6"/>
  <c r="AX8" i="6"/>
  <c r="AX12" i="6"/>
  <c r="AX5" i="6"/>
  <c r="AX9" i="6"/>
  <c r="AX13" i="6"/>
  <c r="AX6" i="6"/>
  <c r="AX10" i="6"/>
  <c r="AX14" i="6"/>
  <c r="AX7" i="6"/>
  <c r="AX11" i="6"/>
  <c r="AH9" i="6"/>
  <c r="O84" i="6" s="1"/>
  <c r="AH13" i="6"/>
  <c r="O88" i="6" s="1"/>
  <c r="AH6" i="6"/>
  <c r="AH10" i="6"/>
  <c r="O85" i="6" s="1"/>
  <c r="AH14" i="6"/>
  <c r="AH7" i="6"/>
  <c r="O82" i="6" s="1"/>
  <c r="AH11" i="6"/>
  <c r="AH15" i="6"/>
  <c r="O90" i="6" s="1"/>
  <c r="AH8" i="6"/>
  <c r="AH12" i="6"/>
  <c r="O87" i="6" s="1"/>
  <c r="O81" i="6"/>
  <c r="O83" i="6"/>
  <c r="O86" i="6"/>
  <c r="O89" i="6"/>
  <c r="N87" i="6"/>
  <c r="N83" i="6"/>
  <c r="N90" i="6"/>
  <c r="N86" i="6"/>
  <c r="Z75" i="6"/>
  <c r="Z71" i="6"/>
  <c r="Z67" i="6"/>
  <c r="Z77" i="6"/>
  <c r="Z73" i="6"/>
  <c r="Z69" i="6"/>
  <c r="Z65" i="6"/>
  <c r="Z61" i="6"/>
  <c r="Z57" i="6"/>
  <c r="Z53" i="6"/>
  <c r="Z49" i="6"/>
  <c r="Z45" i="6"/>
  <c r="Z41" i="6"/>
  <c r="Z37" i="6"/>
  <c r="Z33" i="6"/>
  <c r="Z29" i="6"/>
  <c r="Z25" i="6"/>
  <c r="Z21" i="6"/>
  <c r="Z17" i="6"/>
  <c r="Z13" i="6"/>
  <c r="Y78" i="6"/>
  <c r="AY69" i="10"/>
  <c r="AY65" i="10"/>
  <c r="AY61" i="10"/>
  <c r="AY57" i="10"/>
  <c r="AY53" i="10"/>
  <c r="AY49" i="10"/>
  <c r="AY45" i="10"/>
  <c r="AY41" i="10"/>
  <c r="AY37" i="10"/>
  <c r="AY33" i="10"/>
  <c r="AY29" i="10"/>
  <c r="AY25" i="10"/>
  <c r="AY21" i="10"/>
  <c r="AY17" i="10"/>
  <c r="AY13" i="10"/>
  <c r="AY9" i="10"/>
  <c r="AY5" i="10"/>
  <c r="AS5" i="10"/>
  <c r="AT6" i="10"/>
  <c r="AR8" i="10"/>
  <c r="AS9" i="10"/>
  <c r="AT10" i="10"/>
  <c r="AR12" i="10"/>
  <c r="AS13" i="10"/>
  <c r="AT14" i="10"/>
  <c r="AR16" i="10"/>
  <c r="AS17" i="10"/>
  <c r="AT18" i="10"/>
  <c r="AR20" i="10"/>
  <c r="AS21" i="10"/>
  <c r="AT22" i="10"/>
  <c r="AR24" i="10"/>
  <c r="AS25" i="10"/>
  <c r="AT26" i="10"/>
  <c r="AR28" i="10"/>
  <c r="AS29" i="10"/>
  <c r="AT30" i="10"/>
  <c r="AR32" i="10"/>
  <c r="AS33" i="10"/>
  <c r="AT34" i="10"/>
  <c r="AR36" i="10"/>
  <c r="AS37" i="10"/>
  <c r="AT38" i="10"/>
  <c r="AR40" i="10"/>
  <c r="AS41" i="10"/>
  <c r="AT42" i="10"/>
  <c r="AR44" i="10"/>
  <c r="AS45" i="10"/>
  <c r="AT46" i="10"/>
  <c r="AR48" i="10"/>
  <c r="AS49" i="10"/>
  <c r="AT50" i="10"/>
  <c r="AR52" i="10"/>
  <c r="AS53" i="10"/>
  <c r="AT54" i="10"/>
  <c r="AR56" i="10"/>
  <c r="AS57" i="10"/>
  <c r="AT58" i="10"/>
  <c r="AR60" i="10"/>
  <c r="AS61" i="10"/>
  <c r="AT62" i="10"/>
  <c r="AR64" i="10"/>
  <c r="AS65" i="10"/>
  <c r="AT66" i="10"/>
  <c r="AR68" i="10"/>
  <c r="AS69" i="10"/>
  <c r="AT70" i="10"/>
  <c r="AR72" i="10"/>
  <c r="AS73" i="10"/>
  <c r="AT74" i="10"/>
  <c r="AR76" i="10"/>
  <c r="AS77" i="10"/>
  <c r="AR6" i="10"/>
  <c r="AS7" i="10"/>
  <c r="AT8" i="10"/>
  <c r="AR10" i="10"/>
  <c r="AS11" i="10"/>
  <c r="AT12" i="10"/>
  <c r="AR14" i="10"/>
  <c r="AS15" i="10"/>
  <c r="AT16" i="10"/>
  <c r="AR18" i="10"/>
  <c r="AS19" i="10"/>
  <c r="AT20" i="10"/>
  <c r="AR22" i="10"/>
  <c r="AS23" i="10"/>
  <c r="AT24" i="10"/>
  <c r="AR26" i="10"/>
  <c r="AS27" i="10"/>
  <c r="AT28" i="10"/>
  <c r="AR30" i="10"/>
  <c r="AS31" i="10"/>
  <c r="AT32" i="10"/>
  <c r="AR34" i="10"/>
  <c r="AS35" i="10"/>
  <c r="AT36" i="10"/>
  <c r="AR38" i="10"/>
  <c r="AS39" i="10"/>
  <c r="AT40" i="10"/>
  <c r="AR42" i="10"/>
  <c r="AS43" i="10"/>
  <c r="AT44" i="10"/>
  <c r="AT5" i="10"/>
  <c r="AR7" i="10"/>
  <c r="AS8" i="10"/>
  <c r="AT9" i="10"/>
  <c r="AR11" i="10"/>
  <c r="AS12" i="10"/>
  <c r="AT13" i="10"/>
  <c r="AR15" i="10"/>
  <c r="AS16" i="10"/>
  <c r="AT17" i="10"/>
  <c r="AR19" i="10"/>
  <c r="AS20" i="10"/>
  <c r="AT21" i="10"/>
  <c r="AR23" i="10"/>
  <c r="AS24" i="10"/>
  <c r="AT25" i="10"/>
  <c r="AR27" i="10"/>
  <c r="AS28" i="10"/>
  <c r="AT29" i="10"/>
  <c r="AR31" i="10"/>
  <c r="AS32" i="10"/>
  <c r="AT33" i="10"/>
  <c r="AR35" i="10"/>
  <c r="AS36" i="10"/>
  <c r="AT37" i="10"/>
  <c r="AR39" i="10"/>
  <c r="AS40" i="10"/>
  <c r="AT41" i="10"/>
  <c r="AR43" i="10"/>
  <c r="AS44" i="10"/>
  <c r="AT45" i="10"/>
  <c r="AR47" i="10"/>
  <c r="AS48" i="10"/>
  <c r="AT49" i="10"/>
  <c r="AR51" i="10"/>
  <c r="AS52" i="10"/>
  <c r="AT53" i="10"/>
  <c r="AR55" i="10"/>
  <c r="AS56" i="10"/>
  <c r="AT57" i="10"/>
  <c r="AR59" i="10"/>
  <c r="AS60" i="10"/>
  <c r="AT61" i="10"/>
  <c r="AR63" i="10"/>
  <c r="AS64" i="10"/>
  <c r="AT65" i="10"/>
  <c r="AR67" i="10"/>
  <c r="AS68" i="10"/>
  <c r="AT69" i="10"/>
  <c r="AR71" i="10"/>
  <c r="AS72" i="10"/>
  <c r="AT73" i="10"/>
  <c r="AR75" i="10"/>
  <c r="AS76" i="10"/>
  <c r="AT77" i="10"/>
  <c r="AT7" i="10"/>
  <c r="AR13" i="10"/>
  <c r="AS18" i="10"/>
  <c r="AT23" i="10"/>
  <c r="AR29" i="10"/>
  <c r="AS34" i="10"/>
  <c r="AT39" i="10"/>
  <c r="AR45" i="10"/>
  <c r="AT47" i="10"/>
  <c r="AS50" i="10"/>
  <c r="AR53" i="10"/>
  <c r="AT55" i="10"/>
  <c r="AS58" i="10"/>
  <c r="AR61" i="10"/>
  <c r="AT63" i="10"/>
  <c r="AS66" i="10"/>
  <c r="AR69" i="10"/>
  <c r="AT71" i="10"/>
  <c r="AS74" i="10"/>
  <c r="AR77" i="10"/>
  <c r="AR5" i="10"/>
  <c r="AR21" i="10"/>
  <c r="AT31" i="10"/>
  <c r="AS42" i="10"/>
  <c r="AT51" i="10"/>
  <c r="AR57" i="10"/>
  <c r="AS62" i="10"/>
  <c r="AT67" i="10"/>
  <c r="AS70" i="10"/>
  <c r="AT75" i="10"/>
  <c r="AT11" i="10"/>
  <c r="AR17" i="10"/>
  <c r="AT27" i="10"/>
  <c r="AS38" i="10"/>
  <c r="AS47" i="10"/>
  <c r="AT52" i="10"/>
  <c r="AR58" i="10"/>
  <c r="AS63" i="10"/>
  <c r="AT68" i="10"/>
  <c r="AR74" i="10"/>
  <c r="AR9" i="10"/>
  <c r="AS14" i="10"/>
  <c r="AT19" i="10"/>
  <c r="AR25" i="10"/>
  <c r="AS30" i="10"/>
  <c r="AT35" i="10"/>
  <c r="AR41" i="10"/>
  <c r="AR46" i="10"/>
  <c r="AT48" i="10"/>
  <c r="AS51" i="10"/>
  <c r="AR54" i="10"/>
  <c r="AT56" i="10"/>
  <c r="AS59" i="10"/>
  <c r="AR62" i="10"/>
  <c r="AT64" i="10"/>
  <c r="AS67" i="10"/>
  <c r="AR70" i="10"/>
  <c r="AT72" i="10"/>
  <c r="AS75" i="10"/>
  <c r="AS10" i="10"/>
  <c r="AT15" i="10"/>
  <c r="AS26" i="10"/>
  <c r="AR37" i="10"/>
  <c r="AS46" i="10"/>
  <c r="AR49" i="10"/>
  <c r="AS54" i="10"/>
  <c r="AT59" i="10"/>
  <c r="AR65" i="10"/>
  <c r="AR73" i="10"/>
  <c r="AS6" i="10"/>
  <c r="AS22" i="10"/>
  <c r="AR33" i="10"/>
  <c r="AT43" i="10"/>
  <c r="AR50" i="10"/>
  <c r="AS55" i="10"/>
  <c r="AT60" i="10"/>
  <c r="AR66" i="10"/>
  <c r="AS71" i="10"/>
  <c r="AT76" i="10"/>
  <c r="AP8" i="10"/>
  <c r="AN5" i="10"/>
  <c r="AP5" i="10" s="1"/>
  <c r="AN8" i="10"/>
  <c r="AP4" i="10"/>
  <c r="AK8" i="10"/>
  <c r="AK12" i="10"/>
  <c r="AK5" i="10"/>
  <c r="AK9" i="10"/>
  <c r="AK13" i="10"/>
  <c r="AK7" i="10"/>
  <c r="AK11" i="10"/>
  <c r="AK4" i="10"/>
  <c r="AK6" i="10"/>
  <c r="AK10" i="10"/>
  <c r="U8" i="10"/>
  <c r="U12" i="10"/>
  <c r="U5" i="10"/>
  <c r="U9" i="10"/>
  <c r="B84" i="10" s="1"/>
  <c r="U13" i="10"/>
  <c r="B88" i="10" s="1"/>
  <c r="U6" i="10"/>
  <c r="B81" i="10" s="1"/>
  <c r="U10" i="10"/>
  <c r="U14" i="10"/>
  <c r="B89" i="10" s="1"/>
  <c r="U7" i="10"/>
  <c r="U11" i="10"/>
  <c r="B86" i="10"/>
  <c r="B82" i="10"/>
  <c r="B87" i="10"/>
  <c r="B83" i="10"/>
  <c r="B85" i="10"/>
  <c r="A87" i="10"/>
  <c r="A83" i="10"/>
  <c r="A86" i="10"/>
  <c r="A82" i="10"/>
  <c r="A89" i="10"/>
  <c r="A85" i="10"/>
  <c r="L77" i="10"/>
  <c r="M76" i="10"/>
  <c r="M72" i="10"/>
  <c r="M68" i="10"/>
  <c r="M64" i="10"/>
  <c r="M60" i="10"/>
  <c r="M56" i="10"/>
  <c r="M52" i="10"/>
  <c r="M48" i="10"/>
  <c r="M44" i="10"/>
  <c r="M40" i="10"/>
  <c r="M36" i="10"/>
  <c r="M32" i="10"/>
  <c r="M28" i="10"/>
  <c r="M24" i="10"/>
  <c r="M20" i="10"/>
  <c r="M16" i="10"/>
  <c r="M12" i="10"/>
  <c r="M8" i="10"/>
  <c r="S77" i="13" l="1"/>
  <c r="S81" i="13"/>
  <c r="S76" i="13"/>
  <c r="S80" i="13"/>
  <c r="S74" i="13"/>
  <c r="S73" i="13"/>
  <c r="S78" i="13"/>
  <c r="S72" i="13"/>
  <c r="AA6" i="13"/>
  <c r="AA9" i="13"/>
  <c r="AA11" i="13"/>
  <c r="AA14" i="13"/>
  <c r="AA20" i="13"/>
  <c r="AA23" i="13"/>
  <c r="AA26" i="13"/>
  <c r="AA29" i="13"/>
  <c r="AA31" i="13"/>
  <c r="AA34" i="13"/>
  <c r="AA37" i="13"/>
  <c r="AA39" i="13"/>
  <c r="AA42" i="13"/>
  <c r="AA48" i="13"/>
  <c r="AA60" i="13"/>
  <c r="AA63" i="13"/>
  <c r="AA64" i="13"/>
  <c r="AA65" i="13"/>
  <c r="AA67" i="13"/>
  <c r="AA8" i="13"/>
  <c r="AA17" i="13"/>
  <c r="AA19" i="13"/>
  <c r="AA22" i="13"/>
  <c r="AA28" i="13"/>
  <c r="AA36" i="13"/>
  <c r="AA45" i="13"/>
  <c r="AA47" i="13"/>
  <c r="AA50" i="13"/>
  <c r="AA53" i="13"/>
  <c r="AA55" i="13"/>
  <c r="AA56" i="13"/>
  <c r="AA57" i="13"/>
  <c r="AA59" i="13"/>
  <c r="AA62" i="13"/>
  <c r="AA5" i="13"/>
  <c r="AA7" i="13"/>
  <c r="AA10" i="13"/>
  <c r="AA13" i="13"/>
  <c r="AA16" i="13"/>
  <c r="AA25" i="13"/>
  <c r="AA27" i="13"/>
  <c r="AA30" i="13"/>
  <c r="AA33" i="13"/>
  <c r="AA35" i="13"/>
  <c r="AA38" i="13"/>
  <c r="AA41" i="13"/>
  <c r="AA44" i="13"/>
  <c r="AA52" i="13"/>
  <c r="AA66" i="13"/>
  <c r="AA12" i="13"/>
  <c r="AA15" i="13"/>
  <c r="AA18" i="13"/>
  <c r="AA21" i="13"/>
  <c r="AA24" i="13"/>
  <c r="AA32" i="13"/>
  <c r="AA40" i="13"/>
  <c r="AA43" i="13"/>
  <c r="AA46" i="13"/>
  <c r="AA49" i="13"/>
  <c r="AA51" i="13"/>
  <c r="AA54" i="13"/>
  <c r="AA58" i="13"/>
  <c r="AA61" i="13"/>
  <c r="AA68" i="13"/>
  <c r="S79" i="13"/>
  <c r="S75" i="13"/>
  <c r="S82" i="6"/>
  <c r="S90" i="6"/>
  <c r="S85" i="6"/>
  <c r="S87" i="6"/>
  <c r="S86" i="6"/>
  <c r="AA8" i="6"/>
  <c r="AA11" i="6"/>
  <c r="AA14" i="6"/>
  <c r="AA17" i="6"/>
  <c r="AD17" i="6" s="1"/>
  <c r="AA20" i="6"/>
  <c r="AA25" i="6"/>
  <c r="AA33" i="6"/>
  <c r="AA36" i="6"/>
  <c r="AA37" i="6"/>
  <c r="AA41" i="6"/>
  <c r="AA44" i="6"/>
  <c r="AA49" i="6"/>
  <c r="AA52" i="6"/>
  <c r="AA57" i="6"/>
  <c r="AD57" i="6" s="1"/>
  <c r="AA63" i="6"/>
  <c r="AA68" i="6"/>
  <c r="AA74" i="6"/>
  <c r="AA5" i="6"/>
  <c r="AA7" i="6"/>
  <c r="AA13" i="6"/>
  <c r="AA16" i="6"/>
  <c r="AA19" i="6"/>
  <c r="AA22" i="6"/>
  <c r="AA28" i="6"/>
  <c r="AA32" i="6"/>
  <c r="AA35" i="6"/>
  <c r="AA40" i="6"/>
  <c r="AA43" i="6"/>
  <c r="AA46" i="6"/>
  <c r="AA51" i="6"/>
  <c r="AA54" i="6"/>
  <c r="AA60" i="6"/>
  <c r="AA67" i="6"/>
  <c r="AA70" i="6"/>
  <c r="AA73" i="6"/>
  <c r="AA76" i="6"/>
  <c r="AA77" i="6"/>
  <c r="AA10" i="6"/>
  <c r="AA15" i="6"/>
  <c r="AA21" i="6"/>
  <c r="AA24" i="6"/>
  <c r="AA27" i="6"/>
  <c r="AA30" i="6"/>
  <c r="AA31" i="6"/>
  <c r="AA39" i="6"/>
  <c r="AA45" i="6"/>
  <c r="AA48" i="6"/>
  <c r="AA53" i="6"/>
  <c r="AA56" i="6"/>
  <c r="AA59" i="6"/>
  <c r="AA62" i="6"/>
  <c r="AA66" i="6"/>
  <c r="AA69" i="6"/>
  <c r="AA72" i="6"/>
  <c r="AA75" i="6"/>
  <c r="AA6" i="6"/>
  <c r="AA9" i="6"/>
  <c r="AA12" i="6"/>
  <c r="AA18" i="6"/>
  <c r="AA23" i="6"/>
  <c r="AA26" i="6"/>
  <c r="AA29" i="6"/>
  <c r="AA34" i="6"/>
  <c r="AA38" i="6"/>
  <c r="AA42" i="6"/>
  <c r="AA47" i="6"/>
  <c r="AA50" i="6"/>
  <c r="AA55" i="6"/>
  <c r="AA58" i="6"/>
  <c r="AA61" i="6"/>
  <c r="AA64" i="6"/>
  <c r="AA65" i="6"/>
  <c r="AA71" i="6"/>
  <c r="AD25" i="6"/>
  <c r="AD33" i="6"/>
  <c r="AD61" i="6"/>
  <c r="AD77" i="6"/>
  <c r="S89" i="6"/>
  <c r="S83" i="6"/>
  <c r="S81" i="6"/>
  <c r="S88" i="6"/>
  <c r="AD13" i="6"/>
  <c r="AD41" i="6"/>
  <c r="AD49" i="6"/>
  <c r="AD73" i="6"/>
  <c r="S84" i="6"/>
  <c r="F89" i="10"/>
  <c r="F81" i="10"/>
  <c r="F87" i="10"/>
  <c r="F84" i="10"/>
  <c r="F85" i="10"/>
  <c r="F82" i="10"/>
  <c r="B80" i="10"/>
  <c r="N6" i="10"/>
  <c r="N8" i="10"/>
  <c r="Q8" i="10" s="1"/>
  <c r="N11" i="10"/>
  <c r="N14" i="10"/>
  <c r="N16" i="10"/>
  <c r="N19" i="10"/>
  <c r="N22" i="10"/>
  <c r="N24" i="10"/>
  <c r="N27" i="10"/>
  <c r="N30" i="10"/>
  <c r="N32" i="10"/>
  <c r="N35" i="10"/>
  <c r="N38" i="10"/>
  <c r="N40" i="10"/>
  <c r="N43" i="10"/>
  <c r="N46" i="10"/>
  <c r="N48" i="10"/>
  <c r="Q48" i="10" s="1"/>
  <c r="N51" i="10"/>
  <c r="N54" i="10"/>
  <c r="N56" i="10"/>
  <c r="N69" i="10"/>
  <c r="N72" i="10"/>
  <c r="N75" i="10"/>
  <c r="N4" i="10"/>
  <c r="N5" i="10"/>
  <c r="N13" i="10"/>
  <c r="N21" i="10"/>
  <c r="N29" i="10"/>
  <c r="N37" i="10"/>
  <c r="N45" i="10"/>
  <c r="N53" i="10"/>
  <c r="N59" i="10"/>
  <c r="N62" i="10"/>
  <c r="N63" i="10"/>
  <c r="N64" i="10"/>
  <c r="N65" i="10"/>
  <c r="N66" i="10"/>
  <c r="N67" i="10"/>
  <c r="N68" i="10"/>
  <c r="N71" i="10"/>
  <c r="N74" i="10"/>
  <c r="N7" i="10"/>
  <c r="N10" i="10"/>
  <c r="N12" i="10"/>
  <c r="N15" i="10"/>
  <c r="N18" i="10"/>
  <c r="N20" i="10"/>
  <c r="N23" i="10"/>
  <c r="N26" i="10"/>
  <c r="N28" i="10"/>
  <c r="N31" i="10"/>
  <c r="N34" i="10"/>
  <c r="N36" i="10"/>
  <c r="N39" i="10"/>
  <c r="N42" i="10"/>
  <c r="N44" i="10"/>
  <c r="N47" i="10"/>
  <c r="N50" i="10"/>
  <c r="N52" i="10"/>
  <c r="N55" i="10"/>
  <c r="N58" i="10"/>
  <c r="N61" i="10"/>
  <c r="N70" i="10"/>
  <c r="N76" i="10"/>
  <c r="N9" i="10"/>
  <c r="N17" i="10"/>
  <c r="N25" i="10"/>
  <c r="N33" i="10"/>
  <c r="N41" i="10"/>
  <c r="N49" i="10"/>
  <c r="N57" i="10"/>
  <c r="N60" i="10"/>
  <c r="N73" i="10"/>
  <c r="Q16" i="10"/>
  <c r="Q24" i="10"/>
  <c r="Q52" i="10"/>
  <c r="Q64" i="10"/>
  <c r="F86" i="10"/>
  <c r="Q32" i="10"/>
  <c r="Q40" i="10"/>
  <c r="Q72" i="10"/>
  <c r="F83" i="10"/>
  <c r="F88" i="10"/>
  <c r="AB46" i="13" l="1"/>
  <c r="AC46" i="13" s="1"/>
  <c r="AE46" i="13"/>
  <c r="AD46" i="13"/>
  <c r="AE24" i="13"/>
  <c r="AB24" i="13"/>
  <c r="AC24" i="13" s="1"/>
  <c r="AD24" i="13"/>
  <c r="AB41" i="13"/>
  <c r="AC41" i="13" s="1"/>
  <c r="AE41" i="13"/>
  <c r="AD41" i="13"/>
  <c r="AB13" i="13"/>
  <c r="AC13" i="13" s="1"/>
  <c r="AD13" i="13"/>
  <c r="AE13" i="13"/>
  <c r="AB45" i="13"/>
  <c r="AC45" i="13" s="1"/>
  <c r="AE45" i="13"/>
  <c r="AD45" i="13"/>
  <c r="AB65" i="13"/>
  <c r="AC65" i="13" s="1"/>
  <c r="AE65" i="13"/>
  <c r="AD65" i="13"/>
  <c r="AE48" i="13"/>
  <c r="AD48" i="13"/>
  <c r="AB48" i="13"/>
  <c r="AC48" i="13" s="1"/>
  <c r="AE23" i="13"/>
  <c r="AD23" i="13"/>
  <c r="AB23" i="13"/>
  <c r="AC23" i="13" s="1"/>
  <c r="AE43" i="13"/>
  <c r="AB43" i="13"/>
  <c r="AC43" i="13" s="1"/>
  <c r="AD43" i="13"/>
  <c r="AB66" i="13"/>
  <c r="AC66" i="13" s="1"/>
  <c r="AE66" i="13"/>
  <c r="AD66" i="13"/>
  <c r="AE27" i="13"/>
  <c r="AB27" i="13"/>
  <c r="AC27" i="13" s="1"/>
  <c r="AD27" i="13"/>
  <c r="AE59" i="13"/>
  <c r="AB59" i="13"/>
  <c r="AC59" i="13" s="1"/>
  <c r="AD59" i="13"/>
  <c r="AE36" i="13"/>
  <c r="AD36" i="13"/>
  <c r="AB36" i="13"/>
  <c r="AC36" i="13" s="1"/>
  <c r="AE64" i="13"/>
  <c r="AD64" i="13"/>
  <c r="AB64" i="13"/>
  <c r="AC64" i="13" s="1"/>
  <c r="AE31" i="13"/>
  <c r="AD31" i="13"/>
  <c r="AB31" i="13"/>
  <c r="AC31" i="13" s="1"/>
  <c r="AD20" i="13"/>
  <c r="AE20" i="13"/>
  <c r="AB20" i="13"/>
  <c r="AC20" i="13" s="1"/>
  <c r="AD68" i="13"/>
  <c r="AE68" i="13"/>
  <c r="AB68" i="13"/>
  <c r="AC68" i="13" s="1"/>
  <c r="AE51" i="13"/>
  <c r="AB51" i="13"/>
  <c r="AC51" i="13" s="1"/>
  <c r="AD51" i="13"/>
  <c r="AD40" i="13"/>
  <c r="AE40" i="13"/>
  <c r="AB40" i="13"/>
  <c r="AC40" i="13" s="1"/>
  <c r="AB18" i="13"/>
  <c r="AC18" i="13" s="1"/>
  <c r="AE18" i="13"/>
  <c r="AD18" i="13"/>
  <c r="AD52" i="13"/>
  <c r="AB52" i="13"/>
  <c r="AC52" i="13" s="1"/>
  <c r="AE52" i="13"/>
  <c r="AE35" i="13"/>
  <c r="AB35" i="13"/>
  <c r="AC35" i="13" s="1"/>
  <c r="AD35" i="13"/>
  <c r="AB25" i="13"/>
  <c r="AC25" i="13" s="1"/>
  <c r="AE25" i="13"/>
  <c r="AD25" i="13"/>
  <c r="AE7" i="13"/>
  <c r="AD7" i="13"/>
  <c r="AB7" i="13"/>
  <c r="AC7" i="13" s="1"/>
  <c r="AB57" i="13"/>
  <c r="AC57" i="13" s="1"/>
  <c r="AE57" i="13"/>
  <c r="AD57" i="13"/>
  <c r="AB50" i="13"/>
  <c r="AC50" i="13" s="1"/>
  <c r="AD50" i="13"/>
  <c r="AE50" i="13"/>
  <c r="AE28" i="13"/>
  <c r="AB28" i="13"/>
  <c r="AC28" i="13" s="1"/>
  <c r="AD28" i="13"/>
  <c r="AE8" i="13"/>
  <c r="AB8" i="13"/>
  <c r="AC8" i="13" s="1"/>
  <c r="AD8" i="13"/>
  <c r="AE63" i="13"/>
  <c r="AD63" i="13"/>
  <c r="AB63" i="13"/>
  <c r="AC63" i="13" s="1"/>
  <c r="AE39" i="13"/>
  <c r="AD39" i="13"/>
  <c r="AB39" i="13"/>
  <c r="AC39" i="13" s="1"/>
  <c r="AB29" i="13"/>
  <c r="AC29" i="13" s="1"/>
  <c r="AE29" i="13"/>
  <c r="AD29" i="13"/>
  <c r="AB14" i="13"/>
  <c r="AC14" i="13" s="1"/>
  <c r="AE14" i="13"/>
  <c r="AD14" i="13"/>
  <c r="AB58" i="13"/>
  <c r="AC58" i="13" s="1"/>
  <c r="AD58" i="13"/>
  <c r="AE58" i="13"/>
  <c r="AD12" i="13"/>
  <c r="AB12" i="13"/>
  <c r="AC12" i="13" s="1"/>
  <c r="AE12" i="13"/>
  <c r="AB30" i="13"/>
  <c r="AC30" i="13" s="1"/>
  <c r="AE30" i="13"/>
  <c r="AD30" i="13"/>
  <c r="AE62" i="13"/>
  <c r="AB62" i="13"/>
  <c r="AC62" i="13" s="1"/>
  <c r="AD62" i="13"/>
  <c r="AE55" i="13"/>
  <c r="AD55" i="13"/>
  <c r="AB55" i="13"/>
  <c r="AC55" i="13" s="1"/>
  <c r="AE19" i="13"/>
  <c r="AB19" i="13"/>
  <c r="AC19" i="13" s="1"/>
  <c r="AD19" i="13"/>
  <c r="AB34" i="13"/>
  <c r="AC34" i="13" s="1"/>
  <c r="AE34" i="13"/>
  <c r="AD34" i="13"/>
  <c r="AB9" i="13"/>
  <c r="AC9" i="13" s="1"/>
  <c r="AE9" i="13"/>
  <c r="AD9" i="13"/>
  <c r="AE54" i="13"/>
  <c r="AD54" i="13"/>
  <c r="AB54" i="13"/>
  <c r="AC54" i="13" s="1"/>
  <c r="AB21" i="13"/>
  <c r="AC21" i="13" s="1"/>
  <c r="AD21" i="13"/>
  <c r="AE21" i="13"/>
  <c r="AB38" i="13"/>
  <c r="AC38" i="13" s="1"/>
  <c r="AE38" i="13"/>
  <c r="AD38" i="13"/>
  <c r="AB10" i="13"/>
  <c r="AC10" i="13" s="1"/>
  <c r="AD10" i="13"/>
  <c r="AE10" i="13"/>
  <c r="AB53" i="13"/>
  <c r="AC53" i="13" s="1"/>
  <c r="AD53" i="13"/>
  <c r="AE53" i="13"/>
  <c r="AB17" i="13"/>
  <c r="AC17" i="13" s="1"/>
  <c r="AE17" i="13"/>
  <c r="AD17" i="13"/>
  <c r="AB42" i="13"/>
  <c r="AC42" i="13" s="1"/>
  <c r="AE42" i="13"/>
  <c r="AD42" i="13"/>
  <c r="AD6" i="13"/>
  <c r="AE6" i="13"/>
  <c r="AB6" i="13"/>
  <c r="AC6" i="13" s="1"/>
  <c r="AB61" i="13"/>
  <c r="AC61" i="13" s="1"/>
  <c r="AD61" i="13"/>
  <c r="AE61" i="13"/>
  <c r="AB49" i="13"/>
  <c r="AC49" i="13" s="1"/>
  <c r="AE49" i="13"/>
  <c r="AD49" i="13"/>
  <c r="AD32" i="13"/>
  <c r="AE32" i="13"/>
  <c r="AB32" i="13"/>
  <c r="AC32" i="13" s="1"/>
  <c r="AE15" i="13"/>
  <c r="AD15" i="13"/>
  <c r="AB15" i="13"/>
  <c r="AC15" i="13" s="1"/>
  <c r="AE44" i="13"/>
  <c r="AD44" i="13"/>
  <c r="AB44" i="13"/>
  <c r="AC44" i="13" s="1"/>
  <c r="AB33" i="13"/>
  <c r="AC33" i="13" s="1"/>
  <c r="AD33" i="13"/>
  <c r="AE33" i="13"/>
  <c r="AE16" i="13"/>
  <c r="AD16" i="13"/>
  <c r="AB16" i="13"/>
  <c r="AC16" i="13" s="1"/>
  <c r="AE5" i="13"/>
  <c r="AD5" i="13"/>
  <c r="AB5" i="13"/>
  <c r="AE56" i="13"/>
  <c r="AD56" i="13"/>
  <c r="AB56" i="13"/>
  <c r="AC56" i="13" s="1"/>
  <c r="AE47" i="13"/>
  <c r="AD47" i="13"/>
  <c r="AB47" i="13"/>
  <c r="AC47" i="13" s="1"/>
  <c r="AB22" i="13"/>
  <c r="AC22" i="13" s="1"/>
  <c r="AE22" i="13"/>
  <c r="AD22" i="13"/>
  <c r="AE67" i="13"/>
  <c r="AB67" i="13"/>
  <c r="AC67" i="13" s="1"/>
  <c r="AD67" i="13"/>
  <c r="AD60" i="13"/>
  <c r="AE60" i="13"/>
  <c r="AB60" i="13"/>
  <c r="AC60" i="13" s="1"/>
  <c r="AB37" i="13"/>
  <c r="AC37" i="13" s="1"/>
  <c r="AD37" i="13"/>
  <c r="AE37" i="13"/>
  <c r="AB26" i="13"/>
  <c r="AC26" i="13" s="1"/>
  <c r="AD26" i="13"/>
  <c r="AE26" i="13"/>
  <c r="AE11" i="13"/>
  <c r="AB11" i="13"/>
  <c r="AC11" i="13" s="1"/>
  <c r="AD11" i="13"/>
  <c r="AE71" i="6"/>
  <c r="AB71" i="6"/>
  <c r="AC71" i="6" s="1"/>
  <c r="AE58" i="6"/>
  <c r="AD58" i="6"/>
  <c r="AB58" i="6"/>
  <c r="AC58" i="6" s="1"/>
  <c r="AB42" i="6"/>
  <c r="AC42" i="6" s="1"/>
  <c r="AE42" i="6"/>
  <c r="AD42" i="6"/>
  <c r="AB26" i="6"/>
  <c r="AC26" i="6" s="1"/>
  <c r="AE26" i="6"/>
  <c r="AD26" i="6"/>
  <c r="AD9" i="6"/>
  <c r="AB9" i="6"/>
  <c r="AC9" i="6" s="1"/>
  <c r="AE9" i="6"/>
  <c r="AE69" i="6"/>
  <c r="AB69" i="6"/>
  <c r="AC69" i="6" s="1"/>
  <c r="AE56" i="6"/>
  <c r="AB56" i="6"/>
  <c r="AC56" i="6" s="1"/>
  <c r="AD56" i="6"/>
  <c r="AE39" i="6"/>
  <c r="AD39" i="6"/>
  <c r="AB39" i="6"/>
  <c r="AC39" i="6" s="1"/>
  <c r="AB24" i="6"/>
  <c r="AC24" i="6" s="1"/>
  <c r="AD24" i="6"/>
  <c r="AE24" i="6"/>
  <c r="AE77" i="6"/>
  <c r="AB77" i="6"/>
  <c r="AC77" i="6" s="1"/>
  <c r="AE67" i="6"/>
  <c r="AD67" i="6"/>
  <c r="AB67" i="6"/>
  <c r="AC67" i="6" s="1"/>
  <c r="AD46" i="6"/>
  <c r="AB46" i="6"/>
  <c r="AC46" i="6" s="1"/>
  <c r="AE46" i="6"/>
  <c r="AD32" i="6"/>
  <c r="AB32" i="6"/>
  <c r="AC32" i="6" s="1"/>
  <c r="AE32" i="6"/>
  <c r="AB16" i="6"/>
  <c r="AC16" i="6" s="1"/>
  <c r="AE16" i="6"/>
  <c r="AD16" i="6"/>
  <c r="AB74" i="6"/>
  <c r="AC74" i="6" s="1"/>
  <c r="AD74" i="6"/>
  <c r="AE74" i="6"/>
  <c r="AD52" i="6"/>
  <c r="AE52" i="6"/>
  <c r="AB52" i="6"/>
  <c r="AC52" i="6" s="1"/>
  <c r="AE37" i="6"/>
  <c r="AB37" i="6"/>
  <c r="AC37" i="6" s="1"/>
  <c r="AD37" i="6"/>
  <c r="AD20" i="6"/>
  <c r="AE20" i="6"/>
  <c r="AB20" i="6"/>
  <c r="AC20" i="6" s="1"/>
  <c r="AE8" i="6"/>
  <c r="AD8" i="6"/>
  <c r="AB8" i="6"/>
  <c r="AC8" i="6" s="1"/>
  <c r="AE65" i="6"/>
  <c r="AB65" i="6"/>
  <c r="AC65" i="6" s="1"/>
  <c r="AE55" i="6"/>
  <c r="AB55" i="6"/>
  <c r="AC55" i="6" s="1"/>
  <c r="AD55" i="6"/>
  <c r="AB38" i="6"/>
  <c r="AC38" i="6" s="1"/>
  <c r="AE38" i="6"/>
  <c r="AD38" i="6"/>
  <c r="AE23" i="6"/>
  <c r="AD23" i="6"/>
  <c r="AB23" i="6"/>
  <c r="AC23" i="6" s="1"/>
  <c r="AE6" i="6"/>
  <c r="AB6" i="6"/>
  <c r="AC6" i="6" s="1"/>
  <c r="AD6" i="6"/>
  <c r="AB66" i="6"/>
  <c r="AC66" i="6" s="1"/>
  <c r="AE66" i="6"/>
  <c r="AD66" i="6"/>
  <c r="AE53" i="6"/>
  <c r="AD53" i="6"/>
  <c r="AB53" i="6"/>
  <c r="AC53" i="6" s="1"/>
  <c r="AE31" i="6"/>
  <c r="AB31" i="6"/>
  <c r="AC31" i="6" s="1"/>
  <c r="AD31" i="6"/>
  <c r="AE21" i="6"/>
  <c r="AB21" i="6"/>
  <c r="AC21" i="6" s="1"/>
  <c r="AD21" i="6"/>
  <c r="AB76" i="6"/>
  <c r="AC76" i="6" s="1"/>
  <c r="AE76" i="6"/>
  <c r="AD76" i="6"/>
  <c r="AE60" i="6"/>
  <c r="AB60" i="6"/>
  <c r="AC60" i="6" s="1"/>
  <c r="AD60" i="6"/>
  <c r="AE43" i="6"/>
  <c r="AD43" i="6"/>
  <c r="AB43" i="6"/>
  <c r="AC43" i="6" s="1"/>
  <c r="AB28" i="6"/>
  <c r="AC28" i="6" s="1"/>
  <c r="AD28" i="6"/>
  <c r="AE28" i="6"/>
  <c r="AE13" i="6"/>
  <c r="AB13" i="6"/>
  <c r="AC13" i="6" s="1"/>
  <c r="AB68" i="6"/>
  <c r="AC68" i="6" s="1"/>
  <c r="AD68" i="6"/>
  <c r="AE68" i="6"/>
  <c r="AE49" i="6"/>
  <c r="AB49" i="6"/>
  <c r="AC49" i="6" s="1"/>
  <c r="AB36" i="6"/>
  <c r="AC36" i="6" s="1"/>
  <c r="AE36" i="6"/>
  <c r="AD36" i="6"/>
  <c r="AE17" i="6"/>
  <c r="AB17" i="6"/>
  <c r="AC17" i="6" s="1"/>
  <c r="AD71" i="6"/>
  <c r="AD65" i="6"/>
  <c r="AB64" i="6"/>
  <c r="AC64" i="6" s="1"/>
  <c r="AE64" i="6"/>
  <c r="AD64" i="6"/>
  <c r="AD50" i="6"/>
  <c r="AE50" i="6"/>
  <c r="AB50" i="6"/>
  <c r="AC50" i="6" s="1"/>
  <c r="AE34" i="6"/>
  <c r="AB34" i="6"/>
  <c r="AC34" i="6" s="1"/>
  <c r="AD34" i="6"/>
  <c r="AE18" i="6"/>
  <c r="AD18" i="6"/>
  <c r="AB18" i="6"/>
  <c r="AC18" i="6" s="1"/>
  <c r="AE75" i="6"/>
  <c r="AD75" i="6"/>
  <c r="AB75" i="6"/>
  <c r="AC75" i="6" s="1"/>
  <c r="AE62" i="6"/>
  <c r="AD62" i="6"/>
  <c r="AB62" i="6"/>
  <c r="AC62" i="6" s="1"/>
  <c r="AD48" i="6"/>
  <c r="AB48" i="6"/>
  <c r="AC48" i="6" s="1"/>
  <c r="AE48" i="6"/>
  <c r="AD30" i="6"/>
  <c r="AE30" i="6"/>
  <c r="AB30" i="6"/>
  <c r="AC30" i="6" s="1"/>
  <c r="AE15" i="6"/>
  <c r="AD15" i="6"/>
  <c r="AB15" i="6"/>
  <c r="AC15" i="6" s="1"/>
  <c r="AE73" i="6"/>
  <c r="AB73" i="6"/>
  <c r="AC73" i="6" s="1"/>
  <c r="AD54" i="6"/>
  <c r="AB54" i="6"/>
  <c r="AC54" i="6" s="1"/>
  <c r="AE54" i="6"/>
  <c r="AB40" i="6"/>
  <c r="AC40" i="6" s="1"/>
  <c r="AE40" i="6"/>
  <c r="AD40" i="6"/>
  <c r="AB22" i="6"/>
  <c r="AC22" i="6" s="1"/>
  <c r="AE22" i="6"/>
  <c r="AD22" i="6"/>
  <c r="AE7" i="6"/>
  <c r="AD7" i="6"/>
  <c r="AB7" i="6"/>
  <c r="AC7" i="6" s="1"/>
  <c r="AE63" i="6"/>
  <c r="AB63" i="6"/>
  <c r="AC63" i="6" s="1"/>
  <c r="AD63" i="6"/>
  <c r="AB44" i="6"/>
  <c r="AC44" i="6" s="1"/>
  <c r="AD44" i="6"/>
  <c r="AE44" i="6"/>
  <c r="AE33" i="6"/>
  <c r="AB33" i="6"/>
  <c r="AC33" i="6" s="1"/>
  <c r="AD14" i="6"/>
  <c r="AE14" i="6"/>
  <c r="AB14" i="6"/>
  <c r="AC14" i="6" s="1"/>
  <c r="AD69" i="6"/>
  <c r="AE61" i="6"/>
  <c r="AB61" i="6"/>
  <c r="AC61" i="6" s="1"/>
  <c r="AE47" i="6"/>
  <c r="AB47" i="6"/>
  <c r="AC47" i="6" s="1"/>
  <c r="AD47" i="6"/>
  <c r="AE29" i="6"/>
  <c r="AB29" i="6"/>
  <c r="AC29" i="6" s="1"/>
  <c r="AB12" i="6"/>
  <c r="AC12" i="6" s="1"/>
  <c r="AE12" i="6"/>
  <c r="AD12" i="6"/>
  <c r="AE72" i="6"/>
  <c r="AB72" i="6"/>
  <c r="AC72" i="6" s="1"/>
  <c r="AD72" i="6"/>
  <c r="AE59" i="6"/>
  <c r="AB59" i="6"/>
  <c r="AC59" i="6" s="1"/>
  <c r="AD59" i="6"/>
  <c r="AE45" i="6"/>
  <c r="AB45" i="6"/>
  <c r="AC45" i="6" s="1"/>
  <c r="AE27" i="6"/>
  <c r="AB27" i="6"/>
  <c r="AC27" i="6" s="1"/>
  <c r="AD27" i="6"/>
  <c r="AD10" i="6"/>
  <c r="AE10" i="6"/>
  <c r="AB10" i="6"/>
  <c r="AC10" i="6" s="1"/>
  <c r="AB70" i="6"/>
  <c r="AC70" i="6" s="1"/>
  <c r="AD70" i="6"/>
  <c r="AE70" i="6"/>
  <c r="AE51" i="6"/>
  <c r="AD51" i="6"/>
  <c r="AB51" i="6"/>
  <c r="AC51" i="6" s="1"/>
  <c r="AE35" i="6"/>
  <c r="AB35" i="6"/>
  <c r="AC35" i="6" s="1"/>
  <c r="AD35" i="6"/>
  <c r="AE19" i="6"/>
  <c r="AB19" i="6"/>
  <c r="AC19" i="6" s="1"/>
  <c r="AD19" i="6"/>
  <c r="AE5" i="6"/>
  <c r="AB5" i="6"/>
  <c r="AD5" i="6"/>
  <c r="AD78" i="6" s="1"/>
  <c r="AK5" i="6" s="1"/>
  <c r="AE57" i="6"/>
  <c r="AB57" i="6"/>
  <c r="AC57" i="6" s="1"/>
  <c r="AE41" i="6"/>
  <c r="AB41" i="6"/>
  <c r="AC41" i="6" s="1"/>
  <c r="AE25" i="6"/>
  <c r="AB25" i="6"/>
  <c r="AC25" i="6" s="1"/>
  <c r="AE11" i="6"/>
  <c r="AB11" i="6"/>
  <c r="AC11" i="6" s="1"/>
  <c r="AD11" i="6"/>
  <c r="AD45" i="6"/>
  <c r="AD29" i="6"/>
  <c r="R60" i="10"/>
  <c r="O60" i="10"/>
  <c r="P60" i="10" s="1"/>
  <c r="Q33" i="10"/>
  <c r="R33" i="10"/>
  <c r="O33" i="10"/>
  <c r="P33" i="10" s="1"/>
  <c r="R76" i="10"/>
  <c r="O76" i="10"/>
  <c r="P76" i="10" s="1"/>
  <c r="O55" i="10"/>
  <c r="P55" i="10" s="1"/>
  <c r="R55" i="10"/>
  <c r="Q55" i="10"/>
  <c r="R44" i="10"/>
  <c r="O44" i="10"/>
  <c r="P44" i="10" s="1"/>
  <c r="Q44" i="10"/>
  <c r="Q34" i="10"/>
  <c r="R34" i="10"/>
  <c r="O34" i="10"/>
  <c r="P34" i="10" s="1"/>
  <c r="O23" i="10"/>
  <c r="P23" i="10" s="1"/>
  <c r="R23" i="10"/>
  <c r="Q23" i="10"/>
  <c r="R12" i="10"/>
  <c r="O12" i="10"/>
  <c r="P12" i="10" s="1"/>
  <c r="Q12" i="10"/>
  <c r="R71" i="10"/>
  <c r="O71" i="10"/>
  <c r="P71" i="10" s="1"/>
  <c r="Q71" i="10"/>
  <c r="Q65" i="10"/>
  <c r="R65" i="10"/>
  <c r="O65" i="10"/>
  <c r="P65" i="10" s="1"/>
  <c r="Q59" i="10"/>
  <c r="R59" i="10"/>
  <c r="O59" i="10"/>
  <c r="P59" i="10" s="1"/>
  <c r="Q29" i="10"/>
  <c r="R29" i="10"/>
  <c r="O29" i="10"/>
  <c r="P29" i="10" s="1"/>
  <c r="R4" i="10"/>
  <c r="Q4" i="10"/>
  <c r="O4" i="10"/>
  <c r="R56" i="10"/>
  <c r="O56" i="10"/>
  <c r="P56" i="10" s="1"/>
  <c r="Q46" i="10"/>
  <c r="R46" i="10"/>
  <c r="O46" i="10"/>
  <c r="P46" i="10" s="1"/>
  <c r="O35" i="10"/>
  <c r="P35" i="10" s="1"/>
  <c r="Q35" i="10"/>
  <c r="R35" i="10"/>
  <c r="R24" i="10"/>
  <c r="O24" i="10"/>
  <c r="P24" i="10" s="1"/>
  <c r="Q14" i="10"/>
  <c r="R14" i="10"/>
  <c r="O14" i="10"/>
  <c r="P14" i="10" s="1"/>
  <c r="F80" i="10"/>
  <c r="Q57" i="10"/>
  <c r="R57" i="10"/>
  <c r="O57" i="10"/>
  <c r="P57" i="10" s="1"/>
  <c r="Q25" i="10"/>
  <c r="R25" i="10"/>
  <c r="O25" i="10"/>
  <c r="P25" i="10" s="1"/>
  <c r="R70" i="10"/>
  <c r="O70" i="10"/>
  <c r="P70" i="10" s="1"/>
  <c r="Q70" i="10"/>
  <c r="R52" i="10"/>
  <c r="O52" i="10"/>
  <c r="P52" i="10" s="1"/>
  <c r="Q42" i="10"/>
  <c r="R42" i="10"/>
  <c r="O42" i="10"/>
  <c r="P42" i="10" s="1"/>
  <c r="O31" i="10"/>
  <c r="P31" i="10" s="1"/>
  <c r="Q31" i="10"/>
  <c r="R31" i="10"/>
  <c r="R20" i="10"/>
  <c r="O20" i="10"/>
  <c r="P20" i="10" s="1"/>
  <c r="Q10" i="10"/>
  <c r="R10" i="10"/>
  <c r="O10" i="10"/>
  <c r="P10" i="10" s="1"/>
  <c r="R68" i="10"/>
  <c r="O68" i="10"/>
  <c r="P68" i="10" s="1"/>
  <c r="Q68" i="10"/>
  <c r="R64" i="10"/>
  <c r="O64" i="10"/>
  <c r="P64" i="10" s="1"/>
  <c r="Q53" i="10"/>
  <c r="R53" i="10"/>
  <c r="O53" i="10"/>
  <c r="P53" i="10" s="1"/>
  <c r="Q21" i="10"/>
  <c r="R21" i="10"/>
  <c r="O21" i="10"/>
  <c r="P21" i="10" s="1"/>
  <c r="R75" i="10"/>
  <c r="O75" i="10"/>
  <c r="P75" i="10" s="1"/>
  <c r="Q75" i="10"/>
  <c r="Q54" i="10"/>
  <c r="R54" i="10"/>
  <c r="O54" i="10"/>
  <c r="P54" i="10" s="1"/>
  <c r="O43" i="10"/>
  <c r="P43" i="10" s="1"/>
  <c r="Q43" i="10"/>
  <c r="R43" i="10"/>
  <c r="R32" i="10"/>
  <c r="O32" i="10"/>
  <c r="P32" i="10" s="1"/>
  <c r="Q22" i="10"/>
  <c r="R22" i="10"/>
  <c r="O22" i="10"/>
  <c r="P22" i="10" s="1"/>
  <c r="O11" i="10"/>
  <c r="P11" i="10" s="1"/>
  <c r="Q11" i="10"/>
  <c r="R11" i="10"/>
  <c r="Q76" i="10"/>
  <c r="Q56" i="10"/>
  <c r="Q49" i="10"/>
  <c r="R49" i="10"/>
  <c r="O49" i="10"/>
  <c r="P49" i="10" s="1"/>
  <c r="Q17" i="10"/>
  <c r="R17" i="10"/>
  <c r="O17" i="10"/>
  <c r="P17" i="10" s="1"/>
  <c r="R61" i="10"/>
  <c r="Q61" i="10"/>
  <c r="O61" i="10"/>
  <c r="P61" i="10" s="1"/>
  <c r="Q50" i="10"/>
  <c r="R50" i="10"/>
  <c r="O50" i="10"/>
  <c r="P50" i="10" s="1"/>
  <c r="O39" i="10"/>
  <c r="P39" i="10" s="1"/>
  <c r="R39" i="10"/>
  <c r="Q39" i="10"/>
  <c r="R28" i="10"/>
  <c r="O28" i="10"/>
  <c r="P28" i="10" s="1"/>
  <c r="Q28" i="10"/>
  <c r="Q18" i="10"/>
  <c r="R18" i="10"/>
  <c r="O18" i="10"/>
  <c r="P18" i="10" s="1"/>
  <c r="O7" i="10"/>
  <c r="P7" i="10" s="1"/>
  <c r="R7" i="10"/>
  <c r="Q7" i="10"/>
  <c r="Q67" i="10"/>
  <c r="O67" i="10"/>
  <c r="P67" i="10" s="1"/>
  <c r="R67" i="10"/>
  <c r="Q63" i="10"/>
  <c r="O63" i="10"/>
  <c r="P63" i="10" s="1"/>
  <c r="R63" i="10"/>
  <c r="Q45" i="10"/>
  <c r="R45" i="10"/>
  <c r="O45" i="10"/>
  <c r="P45" i="10" s="1"/>
  <c r="Q13" i="10"/>
  <c r="R13" i="10"/>
  <c r="O13" i="10"/>
  <c r="P13" i="10" s="1"/>
  <c r="R72" i="10"/>
  <c r="O72" i="10"/>
  <c r="P72" i="10" s="1"/>
  <c r="O51" i="10"/>
  <c r="P51" i="10" s="1"/>
  <c r="Q51" i="10"/>
  <c r="R51" i="10"/>
  <c r="R40" i="10"/>
  <c r="O40" i="10"/>
  <c r="P40" i="10" s="1"/>
  <c r="Q30" i="10"/>
  <c r="R30" i="10"/>
  <c r="O30" i="10"/>
  <c r="P30" i="10" s="1"/>
  <c r="O19" i="10"/>
  <c r="P19" i="10" s="1"/>
  <c r="Q19" i="10"/>
  <c r="R19" i="10"/>
  <c r="R8" i="10"/>
  <c r="O8" i="10"/>
  <c r="P8" i="10" s="1"/>
  <c r="Q60" i="10"/>
  <c r="R73" i="10"/>
  <c r="Q73" i="10"/>
  <c r="O73" i="10"/>
  <c r="P73" i="10" s="1"/>
  <c r="Q41" i="10"/>
  <c r="R41" i="10"/>
  <c r="O41" i="10"/>
  <c r="P41" i="10" s="1"/>
  <c r="Q9" i="10"/>
  <c r="R9" i="10"/>
  <c r="O9" i="10"/>
  <c r="P9" i="10" s="1"/>
  <c r="Q58" i="10"/>
  <c r="R58" i="10"/>
  <c r="O58" i="10"/>
  <c r="P58" i="10" s="1"/>
  <c r="O47" i="10"/>
  <c r="P47" i="10" s="1"/>
  <c r="Q47" i="10"/>
  <c r="R47" i="10"/>
  <c r="R36" i="10"/>
  <c r="O36" i="10"/>
  <c r="P36" i="10" s="1"/>
  <c r="Q26" i="10"/>
  <c r="R26" i="10"/>
  <c r="O26" i="10"/>
  <c r="P26" i="10" s="1"/>
  <c r="O15" i="10"/>
  <c r="P15" i="10" s="1"/>
  <c r="Q15" i="10"/>
  <c r="R15" i="10"/>
  <c r="R74" i="10"/>
  <c r="Q74" i="10"/>
  <c r="O74" i="10"/>
  <c r="P74" i="10" s="1"/>
  <c r="R66" i="10"/>
  <c r="O66" i="10"/>
  <c r="P66" i="10" s="1"/>
  <c r="Q66" i="10"/>
  <c r="Q62" i="10"/>
  <c r="R62" i="10"/>
  <c r="O62" i="10"/>
  <c r="P62" i="10" s="1"/>
  <c r="Q37" i="10"/>
  <c r="R37" i="10"/>
  <c r="O37" i="10"/>
  <c r="P37" i="10" s="1"/>
  <c r="R5" i="10"/>
  <c r="O5" i="10"/>
  <c r="P5" i="10" s="1"/>
  <c r="Q5" i="10"/>
  <c r="R69" i="10"/>
  <c r="Q69" i="10"/>
  <c r="O69" i="10"/>
  <c r="P69" i="10" s="1"/>
  <c r="R48" i="10"/>
  <c r="O48" i="10"/>
  <c r="P48" i="10" s="1"/>
  <c r="Q38" i="10"/>
  <c r="R38" i="10"/>
  <c r="O38" i="10"/>
  <c r="P38" i="10" s="1"/>
  <c r="O27" i="10"/>
  <c r="P27" i="10" s="1"/>
  <c r="Q27" i="10"/>
  <c r="R27" i="10"/>
  <c r="R16" i="10"/>
  <c r="O16" i="10"/>
  <c r="P16" i="10" s="1"/>
  <c r="Q6" i="10"/>
  <c r="R6" i="10"/>
  <c r="O6" i="10"/>
  <c r="P6" i="10" s="1"/>
  <c r="Q36" i="10"/>
  <c r="Q20" i="10"/>
  <c r="AD69" i="13" l="1"/>
  <c r="AK5" i="13" s="1"/>
  <c r="AC5" i="13"/>
  <c r="AC69" i="13" s="1"/>
  <c r="AB69" i="13"/>
  <c r="AE69" i="13"/>
  <c r="AK14" i="6"/>
  <c r="AK15" i="6" s="1"/>
  <c r="AK13" i="6"/>
  <c r="AK7" i="6"/>
  <c r="AK9" i="6" s="1"/>
  <c r="AK11" i="6" s="1"/>
  <c r="AC5" i="6"/>
  <c r="AC78" i="6" s="1"/>
  <c r="AB78" i="6"/>
  <c r="AE78" i="6"/>
  <c r="Q77" i="10"/>
  <c r="X4" i="10" s="1"/>
  <c r="R77" i="10"/>
  <c r="O77" i="10"/>
  <c r="P4" i="10"/>
  <c r="P77" i="10" s="1"/>
  <c r="AK14" i="13" l="1"/>
  <c r="AK15" i="13" s="1"/>
  <c r="AK13" i="13"/>
  <c r="AK7" i="13"/>
  <c r="AK9" i="13" s="1"/>
  <c r="AK11" i="13" s="1"/>
  <c r="X12" i="10"/>
  <c r="X6" i="10"/>
  <c r="X8" i="10" s="1"/>
  <c r="X10" i="10" s="1"/>
  <c r="X13" i="10"/>
  <c r="X14" i="10" s="1"/>
  <c r="X5" i="2"/>
  <c r="W5" i="2"/>
  <c r="Y4" i="2"/>
  <c r="Y3" i="2"/>
  <c r="Y5" i="2" s="1"/>
  <c r="S11" i="2"/>
  <c r="R11" i="2"/>
  <c r="T10" i="2"/>
  <c r="T9" i="2"/>
  <c r="T11" i="2" s="1"/>
  <c r="S5" i="2"/>
  <c r="R5" i="2"/>
  <c r="T4" i="2"/>
  <c r="T3" i="2"/>
  <c r="N17" i="2"/>
  <c r="M17" i="2"/>
  <c r="O16" i="2"/>
  <c r="O15" i="2"/>
  <c r="O17" i="2" s="1"/>
  <c r="N11" i="2"/>
  <c r="M11" i="2"/>
  <c r="O10" i="2"/>
  <c r="O9" i="2"/>
  <c r="O11" i="2" s="1"/>
  <c r="N5" i="2"/>
  <c r="M5" i="2"/>
  <c r="O4" i="2"/>
  <c r="O3" i="2"/>
  <c r="I23" i="2"/>
  <c r="H23" i="2"/>
  <c r="J22" i="2"/>
  <c r="J21" i="2"/>
  <c r="I17" i="2"/>
  <c r="H17" i="2"/>
  <c r="J16" i="2"/>
  <c r="J15" i="2"/>
  <c r="J4" i="2"/>
  <c r="J3" i="2"/>
  <c r="I5" i="2"/>
  <c r="H5" i="2"/>
  <c r="I11" i="2"/>
  <c r="H11" i="2"/>
  <c r="J10" i="2"/>
  <c r="J9" i="2"/>
  <c r="E34" i="2"/>
  <c r="E33" i="2"/>
  <c r="D35" i="2"/>
  <c r="C35" i="2"/>
  <c r="E28" i="2"/>
  <c r="E27" i="2"/>
  <c r="D29" i="2"/>
  <c r="C29" i="2"/>
  <c r="E22" i="2"/>
  <c r="E21" i="2"/>
  <c r="D23" i="2"/>
  <c r="C23" i="2"/>
  <c r="E16" i="2"/>
  <c r="E15" i="2"/>
  <c r="D17" i="2"/>
  <c r="C17" i="2"/>
  <c r="E10" i="2"/>
  <c r="E9" i="2"/>
  <c r="D11" i="2"/>
  <c r="D5" i="2"/>
  <c r="C11" i="2"/>
  <c r="C5" i="2"/>
  <c r="E4" i="2"/>
  <c r="E3" i="2"/>
  <c r="T5" i="2" l="1"/>
  <c r="J5" i="2"/>
  <c r="T6" i="2"/>
  <c r="T12" i="2"/>
  <c r="O18" i="2"/>
  <c r="Y6" i="2"/>
  <c r="O12" i="2"/>
  <c r="J6" i="2"/>
  <c r="O6" i="2"/>
  <c r="O5" i="2"/>
  <c r="J23" i="2"/>
  <c r="J17" i="2"/>
  <c r="J18" i="2"/>
  <c r="J24" i="2"/>
  <c r="J11" i="2"/>
  <c r="E24" i="2"/>
  <c r="E36" i="2"/>
  <c r="J12" i="2"/>
  <c r="E35" i="2"/>
  <c r="E30" i="2"/>
  <c r="E18" i="2"/>
  <c r="E23" i="2"/>
  <c r="E12" i="2"/>
  <c r="E6" i="2"/>
  <c r="H75" i="1" l="1"/>
  <c r="I75" i="1"/>
  <c r="J75" i="1"/>
  <c r="K75" i="1"/>
  <c r="L75" i="1"/>
  <c r="M75" i="1"/>
  <c r="N75" i="1"/>
  <c r="O75" i="1"/>
  <c r="G75" i="1"/>
  <c r="P74" i="1" l="1"/>
  <c r="Q74" i="1" s="1"/>
  <c r="P3" i="1"/>
  <c r="Q3" i="1" s="1"/>
  <c r="P4" i="1"/>
  <c r="Q4" i="1" s="1"/>
  <c r="P5" i="1"/>
  <c r="Q5" i="1" s="1"/>
  <c r="P6" i="1"/>
  <c r="Q6" i="1" s="1"/>
  <c r="P7" i="1"/>
  <c r="Q7" i="1" s="1"/>
  <c r="P8" i="1"/>
  <c r="Q8" i="1" s="1"/>
  <c r="P9" i="1"/>
  <c r="Q9" i="1" s="1"/>
  <c r="P10" i="1"/>
  <c r="Q10" i="1" s="1"/>
  <c r="P11" i="1"/>
  <c r="Q11" i="1" s="1"/>
  <c r="P12" i="1"/>
  <c r="Q12" i="1" s="1"/>
  <c r="P13" i="1"/>
  <c r="Q13" i="1" s="1"/>
  <c r="P14" i="1"/>
  <c r="Q14" i="1" s="1"/>
  <c r="P15" i="1"/>
  <c r="Q15" i="1" s="1"/>
  <c r="P16" i="1"/>
  <c r="Q16" i="1" s="1"/>
  <c r="P17" i="1"/>
  <c r="Q17" i="1" s="1"/>
  <c r="P18" i="1"/>
  <c r="Q18" i="1" s="1"/>
  <c r="P19" i="1"/>
  <c r="Q19" i="1" s="1"/>
  <c r="P20" i="1"/>
  <c r="Q20" i="1" s="1"/>
  <c r="P21" i="1"/>
  <c r="Q21" i="1" s="1"/>
  <c r="P22" i="1"/>
  <c r="Q22" i="1" s="1"/>
  <c r="P23" i="1"/>
  <c r="Q23" i="1" s="1"/>
  <c r="P24" i="1"/>
  <c r="Q24" i="1" s="1"/>
  <c r="P25" i="1"/>
  <c r="Q25" i="1" s="1"/>
  <c r="P26" i="1"/>
  <c r="Q26" i="1" s="1"/>
  <c r="P27" i="1"/>
  <c r="Q27" i="1" s="1"/>
  <c r="P28" i="1"/>
  <c r="Q28" i="1" s="1"/>
  <c r="P29" i="1"/>
  <c r="Q29" i="1" s="1"/>
  <c r="P30" i="1"/>
  <c r="Q30" i="1" s="1"/>
  <c r="P31" i="1"/>
  <c r="Q31" i="1" s="1"/>
  <c r="P32" i="1"/>
  <c r="Q32" i="1" s="1"/>
  <c r="P33" i="1"/>
  <c r="Q33" i="1" s="1"/>
  <c r="P34" i="1"/>
  <c r="Q34" i="1" s="1"/>
  <c r="P35" i="1"/>
  <c r="Q35" i="1" s="1"/>
  <c r="P36" i="1"/>
  <c r="Q36" i="1" s="1"/>
  <c r="P37" i="1"/>
  <c r="Q37" i="1" s="1"/>
  <c r="P38" i="1"/>
  <c r="Q38" i="1" s="1"/>
  <c r="P39" i="1"/>
  <c r="Q39" i="1" s="1"/>
  <c r="P40" i="1"/>
  <c r="Q40" i="1" s="1"/>
  <c r="P41" i="1"/>
  <c r="Q41" i="1" s="1"/>
  <c r="P42" i="1"/>
  <c r="Q42" i="1" s="1"/>
  <c r="P43" i="1"/>
  <c r="Q43" i="1" s="1"/>
  <c r="P44" i="1"/>
  <c r="Q44" i="1" s="1"/>
  <c r="P45" i="1"/>
  <c r="Q45" i="1" s="1"/>
  <c r="P46" i="1"/>
  <c r="Q46" i="1" s="1"/>
  <c r="P47" i="1"/>
  <c r="Q47" i="1" s="1"/>
  <c r="P48" i="1"/>
  <c r="Q48" i="1" s="1"/>
  <c r="P49" i="1"/>
  <c r="Q49" i="1" s="1"/>
  <c r="P50" i="1"/>
  <c r="Q50" i="1" s="1"/>
  <c r="P51" i="1"/>
  <c r="Q51" i="1" s="1"/>
  <c r="P52" i="1"/>
  <c r="Q52" i="1" s="1"/>
  <c r="P53" i="1"/>
  <c r="Q53" i="1" s="1"/>
  <c r="P54" i="1"/>
  <c r="Q54" i="1" s="1"/>
  <c r="P55" i="1"/>
  <c r="Q55" i="1" s="1"/>
  <c r="P56" i="1"/>
  <c r="Q56" i="1" s="1"/>
  <c r="P57" i="1"/>
  <c r="Q57" i="1" s="1"/>
  <c r="P58" i="1"/>
  <c r="Q58" i="1" s="1"/>
  <c r="P59" i="1"/>
  <c r="Q59" i="1" s="1"/>
  <c r="P60" i="1"/>
  <c r="Q60" i="1" s="1"/>
  <c r="P61" i="1"/>
  <c r="Q61" i="1" s="1"/>
  <c r="P62" i="1"/>
  <c r="Q62" i="1" s="1"/>
  <c r="P63" i="1"/>
  <c r="Q63" i="1" s="1"/>
  <c r="P64" i="1"/>
  <c r="Q64" i="1" s="1"/>
  <c r="P65" i="1"/>
  <c r="Q65" i="1" s="1"/>
  <c r="P66" i="1"/>
  <c r="Q66" i="1" s="1"/>
  <c r="P67" i="1"/>
  <c r="Q67" i="1" s="1"/>
  <c r="P68" i="1"/>
  <c r="Q68" i="1" s="1"/>
  <c r="P69" i="1"/>
  <c r="Q69" i="1" s="1"/>
  <c r="P70" i="1"/>
  <c r="Q70" i="1" s="1"/>
  <c r="P71" i="1"/>
  <c r="Q71" i="1" s="1"/>
  <c r="P72" i="1"/>
  <c r="Q72" i="1" s="1"/>
  <c r="P73" i="1"/>
  <c r="Q73" i="1" s="1"/>
  <c r="P2" i="1" l="1"/>
  <c r="Q2" i="1" s="1"/>
  <c r="Z4" i="10" l="1" a="1"/>
  <c r="AI13" i="10"/>
  <c r="AI12" i="10"/>
  <c r="AI11" i="10"/>
  <c r="AI10" i="10"/>
  <c r="AI9" i="10"/>
  <c r="Z4" i="10"/>
  <c r="AA4" i="10"/>
  <c r="AB4" i="10"/>
  <c r="AC4" i="10"/>
  <c r="AD4" i="10"/>
  <c r="AE4" i="10"/>
  <c r="AF4" i="10"/>
  <c r="AG4" i="10"/>
  <c r="AH4" i="10"/>
  <c r="AI4" i="10"/>
  <c r="Z5" i="10"/>
  <c r="AA5" i="10"/>
  <c r="AB5" i="10"/>
  <c r="AC5" i="10"/>
  <c r="AD5" i="10"/>
  <c r="AE5" i="10"/>
  <c r="AF5" i="10"/>
  <c r="AG5" i="10"/>
  <c r="AH5" i="10"/>
  <c r="AI5" i="10"/>
  <c r="Z6" i="10"/>
  <c r="AA6" i="10"/>
  <c r="AB6" i="10"/>
  <c r="AC6" i="10"/>
  <c r="AD6" i="10"/>
  <c r="AE6" i="10"/>
  <c r="AF6" i="10"/>
  <c r="AG6" i="10"/>
  <c r="AH6" i="10"/>
  <c r="AI6" i="10"/>
  <c r="Z7" i="10"/>
  <c r="AA7" i="10"/>
  <c r="AB7" i="10"/>
  <c r="AC7" i="10"/>
  <c r="AD7" i="10"/>
  <c r="AE7" i="10"/>
  <c r="AF7" i="10"/>
  <c r="AG7" i="10"/>
  <c r="AH7" i="10"/>
  <c r="AI7" i="10"/>
  <c r="Z8" i="10"/>
  <c r="AA8" i="10"/>
  <c r="AB8" i="10"/>
  <c r="AC8" i="10"/>
  <c r="AD8" i="10"/>
  <c r="AE8" i="10"/>
  <c r="AF8" i="10"/>
  <c r="AG8" i="10"/>
  <c r="AH8" i="10"/>
  <c r="AI8" i="10"/>
  <c r="Z9" i="10"/>
  <c r="AA9" i="10"/>
  <c r="AB9" i="10"/>
  <c r="AC9" i="10"/>
  <c r="AD9" i="10"/>
  <c r="AE9" i="10"/>
  <c r="AF9" i="10"/>
  <c r="AG9" i="10"/>
  <c r="AH9" i="10"/>
  <c r="Z10" i="10"/>
  <c r="AA10" i="10"/>
  <c r="AB10" i="10"/>
  <c r="AC10" i="10"/>
  <c r="AD10" i="10"/>
  <c r="AE10" i="10"/>
  <c r="AF10" i="10"/>
  <c r="AG10" i="10"/>
  <c r="AH10" i="10"/>
  <c r="Z11" i="10"/>
  <c r="AA11" i="10"/>
  <c r="AB11" i="10"/>
  <c r="AC11" i="10"/>
  <c r="AD11" i="10"/>
  <c r="AE11" i="10"/>
  <c r="AF11" i="10"/>
  <c r="AG11" i="10"/>
  <c r="AH11" i="10"/>
  <c r="Z12" i="10"/>
  <c r="AA12" i="10"/>
  <c r="AB12" i="10"/>
  <c r="AC12" i="10"/>
  <c r="AD12" i="10"/>
  <c r="AE12" i="10"/>
  <c r="AF12" i="10"/>
  <c r="AG12" i="10"/>
  <c r="AH12" i="10"/>
  <c r="Z13" i="10"/>
  <c r="AA13" i="10"/>
  <c r="AB13" i="10"/>
  <c r="AC13" i="10"/>
  <c r="AD13" i="10"/>
  <c r="AE13" i="10"/>
  <c r="AF13" i="10"/>
  <c r="AG13" i="10"/>
  <c r="AH13" i="10"/>
  <c r="C80" i="10" a="1"/>
  <c r="C84" i="10"/>
  <c r="C87" i="10"/>
  <c r="C81" i="10"/>
  <c r="C85" i="10"/>
  <c r="C80" i="10"/>
  <c r="C89" i="10"/>
  <c r="C82" i="10"/>
  <c r="C88" i="10"/>
  <c r="C83" i="10"/>
  <c r="C86" i="10"/>
  <c r="G89" i="10"/>
  <c r="G81" i="10"/>
  <c r="G87" i="10"/>
  <c r="D84" i="10"/>
  <c r="E84" i="10"/>
  <c r="D82" i="10"/>
  <c r="E82" i="10"/>
  <c r="H88" i="10"/>
  <c r="D89" i="10"/>
  <c r="E89" i="10"/>
  <c r="D81" i="10"/>
  <c r="E81" i="10"/>
  <c r="H87" i="10"/>
  <c r="H85" i="10"/>
  <c r="H86" i="10"/>
  <c r="G83" i="10"/>
  <c r="H89" i="10"/>
  <c r="H81" i="10"/>
  <c r="G84" i="10"/>
  <c r="D85" i="10"/>
  <c r="E85" i="10"/>
  <c r="G82" i="10"/>
  <c r="D86" i="10"/>
  <c r="E86" i="10"/>
  <c r="H83" i="10"/>
  <c r="G88" i="10"/>
  <c r="D87" i="10"/>
  <c r="E87" i="10"/>
  <c r="H84" i="10"/>
  <c r="G85" i="10"/>
  <c r="H82" i="10"/>
  <c r="G86" i="10"/>
  <c r="D83" i="10"/>
  <c r="E83" i="10"/>
  <c r="D88" i="10"/>
  <c r="E88" i="10"/>
  <c r="D80" i="10"/>
  <c r="E80" i="10"/>
  <c r="AM5" i="6" a="1"/>
  <c r="AT5" i="6"/>
  <c r="AP7" i="6"/>
  <c r="AV8" i="6"/>
  <c r="AR10" i="6"/>
  <c r="AN12" i="6"/>
  <c r="AT13" i="6"/>
  <c r="AM5" i="6"/>
  <c r="AS6" i="6"/>
  <c r="AO8" i="6"/>
  <c r="AU9" i="6"/>
  <c r="AQ11" i="6"/>
  <c r="AM13" i="6"/>
  <c r="AS14" i="6"/>
  <c r="AP6" i="6"/>
  <c r="AV7" i="6"/>
  <c r="AR9" i="6"/>
  <c r="AN11" i="6"/>
  <c r="AT12" i="6"/>
  <c r="AP14" i="6"/>
  <c r="AM6" i="6"/>
  <c r="AS7" i="6"/>
  <c r="AO9" i="6"/>
  <c r="AU10" i="6"/>
  <c r="AQ12" i="6"/>
  <c r="AM14" i="6"/>
  <c r="AN6" i="6"/>
  <c r="AT7" i="6"/>
  <c r="AP9" i="6"/>
  <c r="AV10" i="6"/>
  <c r="AR12" i="6"/>
  <c r="AN14" i="6"/>
  <c r="AQ5" i="6"/>
  <c r="AM7" i="6"/>
  <c r="AS8" i="6"/>
  <c r="AO10" i="6"/>
  <c r="AU11" i="6"/>
  <c r="AQ13" i="6"/>
  <c r="AN5" i="6"/>
  <c r="AT6" i="6"/>
  <c r="AP8" i="6"/>
  <c r="AV9" i="6"/>
  <c r="AR11" i="6"/>
  <c r="AN13" i="6"/>
  <c r="AT14" i="6"/>
  <c r="AQ6" i="6"/>
  <c r="AM8" i="6"/>
  <c r="AS9" i="6"/>
  <c r="AO11" i="6"/>
  <c r="AU12" i="6"/>
  <c r="AQ14" i="6"/>
  <c r="AR6" i="6"/>
  <c r="AN8" i="6"/>
  <c r="AT9" i="6"/>
  <c r="AP11" i="6"/>
  <c r="AV12" i="6"/>
  <c r="AR14" i="6"/>
  <c r="AU5" i="6"/>
  <c r="AQ7" i="6"/>
  <c r="AM9" i="6"/>
  <c r="AS10" i="6"/>
  <c r="AO12" i="6"/>
  <c r="AU13" i="6"/>
  <c r="AR5" i="6"/>
  <c r="AN7" i="6"/>
  <c r="AT8" i="6"/>
  <c r="AP10" i="6"/>
  <c r="AV11" i="6"/>
  <c r="AR13" i="6"/>
  <c r="AO5" i="6"/>
  <c r="AU6" i="6"/>
  <c r="AQ8" i="6"/>
  <c r="AM10" i="6"/>
  <c r="AS11" i="6"/>
  <c r="AO13" i="6"/>
  <c r="AU14" i="6"/>
  <c r="AP5" i="6"/>
  <c r="AV6" i="6"/>
  <c r="AR8" i="6"/>
  <c r="AN10" i="6"/>
  <c r="AT11" i="6"/>
  <c r="AP13" i="6"/>
  <c r="AV14" i="6"/>
  <c r="AV13" i="6"/>
  <c r="AV5" i="6"/>
  <c r="AU8" i="6"/>
  <c r="AU7" i="6"/>
  <c r="AS5" i="6"/>
  <c r="AO6" i="6"/>
  <c r="AO7" i="6"/>
  <c r="AR7" i="6"/>
  <c r="AN9" i="6"/>
  <c r="AQ9" i="6"/>
  <c r="AQ10" i="6"/>
  <c r="AT10" i="6"/>
  <c r="AM11" i="6"/>
  <c r="AM12" i="6"/>
  <c r="AP12" i="6"/>
  <c r="AS12" i="6"/>
  <c r="AS13" i="6"/>
  <c r="AO14" i="6"/>
  <c r="P81" i="6" a="1"/>
  <c r="P87" i="6"/>
  <c r="P82" i="6"/>
  <c r="P88" i="6"/>
  <c r="P83" i="6"/>
  <c r="P89" i="6"/>
  <c r="P84" i="6"/>
  <c r="P90" i="6"/>
  <c r="P85" i="6"/>
  <c r="P86" i="6"/>
  <c r="P81" i="6"/>
  <c r="T82" i="6"/>
  <c r="U85" i="6"/>
  <c r="U87" i="6"/>
  <c r="U86" i="6"/>
  <c r="U89" i="6"/>
  <c r="U83" i="6"/>
  <c r="U88" i="6"/>
  <c r="Q84" i="6"/>
  <c r="R84" i="6"/>
  <c r="Q82" i="6"/>
  <c r="R82" i="6"/>
  <c r="T90" i="6"/>
  <c r="Q85" i="6"/>
  <c r="R85" i="6"/>
  <c r="Q87" i="6"/>
  <c r="R87" i="6"/>
  <c r="Q86" i="6"/>
  <c r="R86" i="6"/>
  <c r="Q89" i="6"/>
  <c r="R89" i="6"/>
  <c r="Q81" i="6"/>
  <c r="R81" i="6"/>
  <c r="Q88" i="6"/>
  <c r="R88" i="6"/>
  <c r="U90" i="6"/>
  <c r="T83" i="6"/>
  <c r="T84" i="6"/>
  <c r="U82" i="6"/>
  <c r="Q90" i="6"/>
  <c r="R90" i="6"/>
  <c r="T85" i="6"/>
  <c r="T87" i="6"/>
  <c r="T86" i="6"/>
  <c r="T89" i="6"/>
  <c r="Q83" i="6"/>
  <c r="R83" i="6"/>
  <c r="T88" i="6"/>
  <c r="U84" i="6"/>
  <c r="AM5" i="13" a="1"/>
  <c r="AP5" i="13"/>
  <c r="AV6" i="13"/>
  <c r="AR8" i="13"/>
  <c r="AN10" i="13"/>
  <c r="AT11" i="13"/>
  <c r="AP13" i="13"/>
  <c r="AV14" i="13"/>
  <c r="AV13" i="13"/>
  <c r="AV12" i="13"/>
  <c r="AV11" i="13"/>
  <c r="AV10" i="13"/>
  <c r="AM5" i="13"/>
  <c r="AN5" i="13"/>
  <c r="AO5" i="13"/>
  <c r="AQ5" i="13"/>
  <c r="AR5" i="13"/>
  <c r="AS5" i="13"/>
  <c r="AT5" i="13"/>
  <c r="AU5" i="13"/>
  <c r="AV5" i="13"/>
  <c r="AM6" i="13"/>
  <c r="AN6" i="13"/>
  <c r="AO6" i="13"/>
  <c r="AP6" i="13"/>
  <c r="AQ6" i="13"/>
  <c r="AR6" i="13"/>
  <c r="AS6" i="13"/>
  <c r="AT6" i="13"/>
  <c r="AU6" i="13"/>
  <c r="AM7" i="13"/>
  <c r="AN7" i="13"/>
  <c r="AO7" i="13"/>
  <c r="AP7" i="13"/>
  <c r="AQ7" i="13"/>
  <c r="AR7" i="13"/>
  <c r="AS7" i="13"/>
  <c r="AT7" i="13"/>
  <c r="AU7" i="13"/>
  <c r="AV7" i="13"/>
  <c r="AM8" i="13"/>
  <c r="AN8" i="13"/>
  <c r="AO8" i="13"/>
  <c r="AP8" i="13"/>
  <c r="AQ8" i="13"/>
  <c r="AS8" i="13"/>
  <c r="AT8" i="13"/>
  <c r="AU8" i="13"/>
  <c r="AV8" i="13"/>
  <c r="AM9" i="13"/>
  <c r="AN9" i="13"/>
  <c r="AO9" i="13"/>
  <c r="AP9" i="13"/>
  <c r="AQ9" i="13"/>
  <c r="AR9" i="13"/>
  <c r="AS9" i="13"/>
  <c r="AT9" i="13"/>
  <c r="AU9" i="13"/>
  <c r="AV9" i="13"/>
  <c r="AM10" i="13"/>
  <c r="AO10" i="13"/>
  <c r="AP10" i="13"/>
  <c r="AQ10" i="13"/>
  <c r="AR10" i="13"/>
  <c r="AS10" i="13"/>
  <c r="AT10" i="13"/>
  <c r="AU10" i="13"/>
  <c r="AM11" i="13"/>
  <c r="AN11" i="13"/>
  <c r="AO11" i="13"/>
  <c r="AP11" i="13"/>
  <c r="AQ11" i="13"/>
  <c r="AR11" i="13"/>
  <c r="AS11" i="13"/>
  <c r="AU11" i="13"/>
  <c r="AM12" i="13"/>
  <c r="AN12" i="13"/>
  <c r="AO12" i="13"/>
  <c r="AP12" i="13"/>
  <c r="AQ12" i="13"/>
  <c r="AR12" i="13"/>
  <c r="AS12" i="13"/>
  <c r="AT12" i="13"/>
  <c r="AU12" i="13"/>
  <c r="AM13" i="13"/>
  <c r="AN13" i="13"/>
  <c r="AO13" i="13"/>
  <c r="AQ13" i="13"/>
  <c r="AR13" i="13"/>
  <c r="AS13" i="13"/>
  <c r="AT13" i="13"/>
  <c r="AU13" i="13"/>
  <c r="AM14" i="13"/>
  <c r="AN14" i="13"/>
  <c r="AO14" i="13"/>
  <c r="AP14" i="13"/>
  <c r="AQ14" i="13"/>
  <c r="AR14" i="13"/>
  <c r="AS14" i="13"/>
  <c r="AT14" i="13"/>
  <c r="AU14" i="13"/>
  <c r="P72" i="13" a="1"/>
  <c r="P74" i="13"/>
  <c r="P80" i="13"/>
  <c r="P75" i="13"/>
  <c r="P79" i="13"/>
  <c r="P73" i="13"/>
  <c r="P78" i="13"/>
  <c r="P72" i="13"/>
  <c r="P77" i="13"/>
  <c r="P76" i="13"/>
  <c r="P81" i="13"/>
  <c r="T77" i="13"/>
  <c r="T81" i="13"/>
  <c r="U76" i="13"/>
  <c r="U80" i="13"/>
  <c r="U74" i="13"/>
  <c r="T73" i="13"/>
  <c r="U78" i="13"/>
  <c r="U79" i="13"/>
  <c r="U75" i="13"/>
  <c r="U81" i="13"/>
  <c r="T80" i="13"/>
  <c r="Q80" i="13"/>
  <c r="R80" i="13"/>
  <c r="T75" i="13"/>
  <c r="Q81" i="13"/>
  <c r="R81" i="13"/>
  <c r="Q76" i="13"/>
  <c r="R76" i="13"/>
  <c r="Q74" i="13"/>
  <c r="R74" i="13"/>
  <c r="Q73" i="13"/>
  <c r="R73" i="13"/>
  <c r="Q78" i="13"/>
  <c r="R78" i="13"/>
  <c r="Q72" i="13"/>
  <c r="R72" i="13"/>
  <c r="Q75" i="13"/>
  <c r="R75" i="13"/>
  <c r="U77" i="13"/>
  <c r="U73" i="13"/>
  <c r="T78" i="13"/>
  <c r="Q79" i="13"/>
  <c r="R79" i="13"/>
  <c r="Q77" i="13"/>
  <c r="R77" i="13"/>
  <c r="T76" i="13"/>
  <c r="T74" i="13"/>
  <c r="T79" i="13"/>
</calcChain>
</file>

<file path=xl/sharedStrings.xml><?xml version="1.0" encoding="utf-8"?>
<sst xmlns="http://schemas.openxmlformats.org/spreadsheetml/2006/main" count="458" uniqueCount="178">
  <si>
    <t>ФИО</t>
  </si>
  <si>
    <t>Сф1</t>
  </si>
  <si>
    <t>Сф2</t>
  </si>
  <si>
    <t>Сф3</t>
  </si>
  <si>
    <t>Сф4</t>
  </si>
  <si>
    <t>К1</t>
  </si>
  <si>
    <t>к2</t>
  </si>
  <si>
    <t>К3</t>
  </si>
  <si>
    <t>К4</t>
  </si>
  <si>
    <t>К5</t>
  </si>
  <si>
    <t>К6</t>
  </si>
  <si>
    <t>К7</t>
  </si>
  <si>
    <t>К8</t>
  </si>
  <si>
    <t>К9</t>
  </si>
  <si>
    <t>Сумма</t>
  </si>
  <si>
    <t>Спарк</t>
  </si>
  <si>
    <t>Благонадженость</t>
  </si>
  <si>
    <t>Акимов Михаил Михайлович</t>
  </si>
  <si>
    <t>ИНН</t>
  </si>
  <si>
    <t>мораториия нет</t>
  </si>
  <si>
    <t>комментарий</t>
  </si>
  <si>
    <t>Армонас Ольга Людвиговна</t>
  </si>
  <si>
    <t>нет информации о задолженности</t>
  </si>
  <si>
    <t>Баев Александр Михайлович</t>
  </si>
  <si>
    <t>Бейдеров Александр Николаевич</t>
  </si>
  <si>
    <t>Блохина Елена Александровна</t>
  </si>
  <si>
    <t>Бокин Андрей Александрович</t>
  </si>
  <si>
    <t>Бурдужа Сергей Николаевич</t>
  </si>
  <si>
    <t>Бурнатная Елена Геннадьевна</t>
  </si>
  <si>
    <t>Бурхавцова Елена Леонидовна</t>
  </si>
  <si>
    <t>Васильева Диана Андреевна</t>
  </si>
  <si>
    <t>Ващенко Владимир Михайлович</t>
  </si>
  <si>
    <t>Верхунов Николай Сергеевич</t>
  </si>
  <si>
    <t>Волков Вячеслав Валерьевич</t>
  </si>
  <si>
    <t>Вольхин Владимир Александрович</t>
  </si>
  <si>
    <t>Гиеш Федор Михайлович</t>
  </si>
  <si>
    <t>Городничая Анна Алимхановна</t>
  </si>
  <si>
    <t>Гриднев Александр Васильевич</t>
  </si>
  <si>
    <t>Губачев Михаил Васильевич</t>
  </si>
  <si>
    <t>Долгополов Максим Владимирович</t>
  </si>
  <si>
    <t>Долженко Люция Викторовна</t>
  </si>
  <si>
    <t>Загребнев Эдуард Викторович</t>
  </si>
  <si>
    <t>Залилов Ринат Рамильевич</t>
  </si>
  <si>
    <t>Зульфигаров Али Агабала Оглы</t>
  </si>
  <si>
    <t>Игнатович Андрей Михайлович</t>
  </si>
  <si>
    <t>Игонин Игорь Александрович</t>
  </si>
  <si>
    <t>Илавский Степан Иванович</t>
  </si>
  <si>
    <t>Ильиных Любовь Владимировна</t>
  </si>
  <si>
    <t>Карданова Татьяна Викторовна</t>
  </si>
  <si>
    <t>Кардаполова Анастасия Владимировна</t>
  </si>
  <si>
    <t>Кипиченкова Ольга Викторовна</t>
  </si>
  <si>
    <t>Кондрашенко Екатерина Николаевна</t>
  </si>
  <si>
    <t>Коновалова Валентина Андреевна</t>
  </si>
  <si>
    <t>Копкилец Елена Георгиевна</t>
  </si>
  <si>
    <t>Копкилец Светлана Константиновна</t>
  </si>
  <si>
    <t>Кувшинова Ольга Андреевна</t>
  </si>
  <si>
    <t>Кукулеску Валентин Сергеевич</t>
  </si>
  <si>
    <t>Либикова Наталья Валерьевна</t>
  </si>
  <si>
    <t>Ляшевская Екатерина Васильевна</t>
  </si>
  <si>
    <t>Малова Ольга Викторовна</t>
  </si>
  <si>
    <t>Матвеюк Алёна Юрьевна</t>
  </si>
  <si>
    <t>Миличенко Татьяна Алексеевна</t>
  </si>
  <si>
    <t>Морозов Александр Николаевич</t>
  </si>
  <si>
    <t>Мотырев Николай Владимирович</t>
  </si>
  <si>
    <t>Нестеров Сергей Александрович</t>
  </si>
  <si>
    <t>Павлова Лилия Анатольевна</t>
  </si>
  <si>
    <t>Перкова Ольга Васильевна</t>
  </si>
  <si>
    <t>Печерский Алексей Сергеевич</t>
  </si>
  <si>
    <t>Пономарева Юлия Михайловна</t>
  </si>
  <si>
    <t>Просандеев Владимир Викторович</t>
  </si>
  <si>
    <t>Просандеева Надежда Валерьевна</t>
  </si>
  <si>
    <t>Санду Вера Алексеевна</t>
  </si>
  <si>
    <t>Санду Елена Михайловна</t>
  </si>
  <si>
    <t>Сиденко Олег Анатольевич</t>
  </si>
  <si>
    <t>Слободчук Эдуард Михайлович</t>
  </si>
  <si>
    <t>Смирнов Александр Николаевич</t>
  </si>
  <si>
    <t>Собакин Алексей Семенович</t>
  </si>
  <si>
    <t>Стариков Алексей Владимирович</t>
  </si>
  <si>
    <t>Теплов Виктор Анатольевич</t>
  </si>
  <si>
    <t>Теус Неля Александровна</t>
  </si>
  <si>
    <t>Тимонова Марина Юрьевна</t>
  </si>
  <si>
    <t>Титоренко Виталий Вячеславович</t>
  </si>
  <si>
    <t>Томилов Валерий Анатольевич</t>
  </si>
  <si>
    <t>Третьяков Александр Леонидович</t>
  </si>
  <si>
    <t>Турулева Елена Владимировна</t>
  </si>
  <si>
    <t>Уловский Валерий Егорович</t>
  </si>
  <si>
    <t>Филиппова Мария Игоревна</t>
  </si>
  <si>
    <t>Черемных Алексей Евгеньевич</t>
  </si>
  <si>
    <t>Черемных-Демкина Ольга Викторовна</t>
  </si>
  <si>
    <t>Шаповалова Зоя Николаевна</t>
  </si>
  <si>
    <t>Шарф Ольга Викторовна</t>
  </si>
  <si>
    <t>Шатыло Сергей Леонидович</t>
  </si>
  <si>
    <t>Шишкина Ирина Степановна</t>
  </si>
  <si>
    <t>Шпак Андрей Олегович</t>
  </si>
  <si>
    <t>нет информации о закупках в закупки гов ру</t>
  </si>
  <si>
    <t>благонадежен</t>
  </si>
  <si>
    <t>неблагонадежен</t>
  </si>
  <si>
    <t>нет информации по непогашенные исполнительные производства</t>
  </si>
  <si>
    <t>в Спраке есть закупки на гос услугаух нет</t>
  </si>
  <si>
    <t>исполнительные производства и задолженности в СПАРКЕ нет</t>
  </si>
  <si>
    <t>незавершенные исполнительные производства + задолженность</t>
  </si>
  <si>
    <t>к1</t>
  </si>
  <si>
    <t>Итого</t>
  </si>
  <si>
    <t>Итог</t>
  </si>
  <si>
    <t>к3</t>
  </si>
  <si>
    <t>к4</t>
  </si>
  <si>
    <t>к5</t>
  </si>
  <si>
    <t>к6</t>
  </si>
  <si>
    <t>к8</t>
  </si>
  <si>
    <t>к9</t>
  </si>
  <si>
    <t>сумма</t>
  </si>
  <si>
    <t>ВЫВОД ИТОГОВ</t>
  </si>
  <si>
    <t>Регрессионная статистика</t>
  </si>
  <si>
    <t>Множественный R</t>
  </si>
  <si>
    <t>R-квадрат</t>
  </si>
  <si>
    <t>Нормированный R-квадрат</t>
  </si>
  <si>
    <t>Стандартная ошибка</t>
  </si>
  <si>
    <t>Наблюдения</t>
  </si>
  <si>
    <t>Дисперсионный анализ</t>
  </si>
  <si>
    <t>Регрессия</t>
  </si>
  <si>
    <t>Остаток</t>
  </si>
  <si>
    <t>Y-пересечение</t>
  </si>
  <si>
    <t>df</t>
  </si>
  <si>
    <t>SS</t>
  </si>
  <si>
    <t>MS</t>
  </si>
  <si>
    <t>F</t>
  </si>
  <si>
    <t>Значимость F</t>
  </si>
  <si>
    <t>Коэффициенты</t>
  </si>
  <si>
    <t>t-статистика</t>
  </si>
  <si>
    <t>P-Значение</t>
  </si>
  <si>
    <t>Нижние 95%</t>
  </si>
  <si>
    <t>Верхние 95%</t>
  </si>
  <si>
    <t>Нижние 95,0%</t>
  </si>
  <si>
    <t>Верхние 95,0%</t>
  </si>
  <si>
    <t>y</t>
  </si>
  <si>
    <t>Logistic Regression</t>
  </si>
  <si>
    <t>Success</t>
  </si>
  <si>
    <t>Failure</t>
  </si>
  <si>
    <t>Total</t>
  </si>
  <si>
    <t>p-Obs</t>
  </si>
  <si>
    <t>p-Pred</t>
  </si>
  <si>
    <t>Suc-Pred</t>
  </si>
  <si>
    <t>Fail-Pred</t>
  </si>
  <si>
    <t>LL</t>
  </si>
  <si>
    <t>% Correct</t>
  </si>
  <si>
    <t>HL Stat</t>
  </si>
  <si>
    <t>Coeff</t>
  </si>
  <si>
    <t>LL0</t>
  </si>
  <si>
    <t>LL1</t>
  </si>
  <si>
    <t>Chi-Sq</t>
  </si>
  <si>
    <t>p-value</t>
  </si>
  <si>
    <t>alpha</t>
  </si>
  <si>
    <t>sig</t>
  </si>
  <si>
    <t>R-Sq (L)</t>
  </si>
  <si>
    <t>R-Sq (CS)</t>
  </si>
  <si>
    <t>R-Sq (N)</t>
  </si>
  <si>
    <t>Covariance Matrix</t>
  </si>
  <si>
    <t>coeff b</t>
  </si>
  <si>
    <t>s.e.</t>
  </si>
  <si>
    <t>Wald</t>
  </si>
  <si>
    <t>exp(b)</t>
  </si>
  <si>
    <t>lower</t>
  </si>
  <si>
    <t>upper</t>
  </si>
  <si>
    <t>Intercept</t>
  </si>
  <si>
    <t>Converge</t>
  </si>
  <si>
    <t>Classification Table</t>
  </si>
  <si>
    <t>Suc-Obs</t>
  </si>
  <si>
    <t>Fail-Obs</t>
  </si>
  <si>
    <t>Accuracy</t>
  </si>
  <si>
    <t>Cutoff</t>
  </si>
  <si>
    <t>ROC Table</t>
  </si>
  <si>
    <t>Fail-Cum</t>
  </si>
  <si>
    <t>Suc-Cum</t>
  </si>
  <si>
    <t>FPR</t>
  </si>
  <si>
    <t>TPR</t>
  </si>
  <si>
    <t>AUC</t>
  </si>
  <si>
    <t>N/A</t>
  </si>
  <si>
    <t>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</si>
</sst>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0"/>
      <name val="Calibri"/>
      <family val="2"/>
      <charset val="204"/>
    </font>
    <font>
      <sz val="10"/>
      <color rgb="FF000000"/>
      <name val="Calibri"/>
      <family val="2"/>
      <charset val="204"/>
      <scheme val="minor"/>
    </font>
    <font>
      <sz val="10"/>
      <name val="Arial"/>
      <family val="2"/>
      <charset val="204"/>
    </font>
    <font>
      <i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4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 style="double">
        <color indexed="64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1"/>
  </cellStyleXfs>
  <cellXfs count="83">
    <xf numFmtId="0" fontId="0" fillId="0" borderId="0" xfId="0"/>
    <xf numFmtId="1" fontId="2" fillId="0" borderId="0" xfId="1" applyNumberFormat="1" applyFont="1" applyBorder="1" applyAlignment="1">
      <alignment wrapText="1"/>
    </xf>
    <xf numFmtId="0" fontId="0" fillId="2" borderId="0" xfId="0" applyFill="1"/>
    <xf numFmtId="1" fontId="2" fillId="2" borderId="0" xfId="1" applyNumberFormat="1" applyFont="1" applyFill="1" applyBorder="1" applyAlignment="1">
      <alignment wrapText="1"/>
    </xf>
    <xf numFmtId="0" fontId="0" fillId="0" borderId="0" xfId="0" applyFill="1"/>
    <xf numFmtId="1" fontId="2" fillId="0" borderId="0" xfId="1" applyNumberFormat="1" applyFont="1" applyFill="1" applyBorder="1" applyAlignment="1">
      <alignment wrapText="1"/>
    </xf>
    <xf numFmtId="0" fontId="0" fillId="3" borderId="0" xfId="0" applyFill="1"/>
    <xf numFmtId="1" fontId="2" fillId="3" borderId="0" xfId="1" applyNumberFormat="1" applyFont="1" applyFill="1" applyBorder="1" applyAlignment="1">
      <alignment wrapText="1"/>
    </xf>
    <xf numFmtId="0" fontId="0" fillId="0" borderId="0" xfId="0" applyBorder="1"/>
    <xf numFmtId="0" fontId="0" fillId="2" borderId="2" xfId="0" applyFill="1" applyBorder="1"/>
    <xf numFmtId="1" fontId="2" fillId="2" borderId="2" xfId="1" applyNumberFormat="1" applyFont="1" applyFill="1" applyBorder="1" applyAlignment="1">
      <alignment wrapText="1"/>
    </xf>
    <xf numFmtId="1" fontId="3" fillId="0" borderId="0" xfId="0" applyNumberFormat="1" applyFont="1" applyBorder="1" applyAlignment="1">
      <alignment horizontal="right"/>
    </xf>
    <xf numFmtId="1" fontId="3" fillId="0" borderId="0" xfId="0" applyNumberFormat="1" applyFont="1" applyFill="1" applyBorder="1" applyAlignment="1">
      <alignment horizontal="right" wrapText="1"/>
    </xf>
    <xf numFmtId="0" fontId="0" fillId="4" borderId="0" xfId="0" applyFill="1"/>
    <xf numFmtId="1" fontId="4" fillId="4" borderId="0" xfId="0" applyNumberFormat="1" applyFont="1" applyFill="1"/>
    <xf numFmtId="0" fontId="0" fillId="0" borderId="0" xfId="0" applyFill="1" applyBorder="1"/>
    <xf numFmtId="0" fontId="0" fillId="5" borderId="0" xfId="0" applyFill="1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0" xfId="0" applyFill="1" applyBorder="1" applyAlignment="1"/>
    <xf numFmtId="0" fontId="0" fillId="0" borderId="4" xfId="0" applyFill="1" applyBorder="1" applyAlignment="1"/>
    <xf numFmtId="0" fontId="5" fillId="0" borderId="5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3" borderId="0" xfId="0" applyFill="1" applyBorder="1"/>
    <xf numFmtId="0" fontId="0" fillId="6" borderId="0" xfId="0" applyFill="1"/>
    <xf numFmtId="0" fontId="1" fillId="6" borderId="0" xfId="0" applyFont="1" applyFill="1"/>
    <xf numFmtId="0" fontId="0" fillId="6" borderId="0" xfId="0" applyFill="1" applyBorder="1"/>
    <xf numFmtId="0" fontId="0" fillId="6" borderId="2" xfId="0" applyFill="1" applyBorder="1"/>
    <xf numFmtId="0" fontId="0" fillId="0" borderId="0" xfId="0" applyBorder="1" applyAlignment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5" fillId="0" borderId="5" xfId="0" applyFont="1" applyFill="1" applyBorder="1" applyAlignment="1">
      <alignment horizontal="centerContinuous"/>
    </xf>
    <xf numFmtId="0" fontId="0" fillId="0" borderId="0" xfId="0" applyNumberFormat="1"/>
    <xf numFmtId="1" fontId="0" fillId="0" borderId="0" xfId="0" applyNumberFormat="1"/>
    <xf numFmtId="0" fontId="0" fillId="0" borderId="15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5" fillId="0" borderId="32" xfId="0" applyFont="1" applyBorder="1" applyAlignment="1">
      <alignment horizontal="center"/>
    </xf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6" xfId="0" applyBorder="1" applyAlignment="1">
      <alignment horizontal="right"/>
    </xf>
    <xf numFmtId="0" fontId="5" fillId="0" borderId="37" xfId="0" applyFont="1" applyBorder="1" applyAlignment="1">
      <alignment horizontal="center"/>
    </xf>
    <xf numFmtId="0" fontId="0" fillId="0" borderId="2" xfId="0" applyBorder="1"/>
    <xf numFmtId="0" fontId="0" fillId="0" borderId="38" xfId="0" applyBorder="1"/>
    <xf numFmtId="0" fontId="0" fillId="0" borderId="39" xfId="0" applyBorder="1"/>
    <xf numFmtId="0" fontId="0" fillId="0" borderId="23" xfId="0" applyBorder="1"/>
    <xf numFmtId="0" fontId="0" fillId="0" borderId="27" xfId="0" applyFill="1" applyBorder="1" applyAlignment="1"/>
    <xf numFmtId="0" fontId="0" fillId="0" borderId="29" xfId="0" applyFill="1" applyBorder="1" applyAlignment="1"/>
    <xf numFmtId="0" fontId="5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right"/>
    </xf>
    <xf numFmtId="0" fontId="5" fillId="0" borderId="32" xfId="0" applyFont="1" applyFill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5" fillId="0" borderId="27" xfId="0" applyFont="1" applyBorder="1" applyAlignment="1">
      <alignment horizontal="center"/>
    </xf>
    <xf numFmtId="0" fontId="5" fillId="0" borderId="28" xfId="0" applyFont="1" applyBorder="1" applyAlignment="1">
      <alignment horizontal="center"/>
    </xf>
    <xf numFmtId="0" fontId="5" fillId="0" borderId="36" xfId="0" applyFont="1" applyBorder="1" applyAlignment="1">
      <alignment horizontal="center"/>
    </xf>
    <xf numFmtId="0" fontId="5" fillId="0" borderId="25" xfId="0" applyFont="1" applyBorder="1" applyAlignment="1">
      <alignment horizontal="center"/>
    </xf>
    <xf numFmtId="0" fontId="0" fillId="0" borderId="28" xfId="0" applyBorder="1" applyAlignment="1">
      <alignment horizontal="right"/>
    </xf>
    <xf numFmtId="0" fontId="0" fillId="0" borderId="2" xfId="0" applyBorder="1" applyAlignment="1">
      <alignment horizontal="center"/>
    </xf>
  </cellXfs>
  <cellStyles count="2">
    <cellStyle name="TableCellStyle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ROC Curve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'logit для сф=1'!$BJ$5:$BJ$69</c:f>
              <c:numCache>
                <c:formatCode>General</c:formatCode>
                <c:ptCount val="6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0.8</c:v>
                </c:pt>
                <c:pt idx="25">
                  <c:v>0.8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0.4</c:v>
                </c:pt>
                <c:pt idx="41">
                  <c:v>0.4</c:v>
                </c:pt>
                <c:pt idx="42">
                  <c:v>0.4</c:v>
                </c:pt>
                <c:pt idx="43">
                  <c:v>0.4</c:v>
                </c:pt>
                <c:pt idx="44">
                  <c:v>0.4</c:v>
                </c:pt>
                <c:pt idx="45">
                  <c:v>0.4</c:v>
                </c:pt>
                <c:pt idx="46">
                  <c:v>0.4</c:v>
                </c:pt>
                <c:pt idx="47">
                  <c:v>0.4</c:v>
                </c:pt>
                <c:pt idx="48">
                  <c:v>0.4</c:v>
                </c:pt>
                <c:pt idx="49">
                  <c:v>0.19999999999999996</c:v>
                </c:pt>
                <c:pt idx="50">
                  <c:v>0.19999999999999996</c:v>
                </c:pt>
                <c:pt idx="51">
                  <c:v>0.19999999999999996</c:v>
                </c:pt>
                <c:pt idx="52">
                  <c:v>0.19999999999999996</c:v>
                </c:pt>
                <c:pt idx="53">
                  <c:v>0.19999999999999996</c:v>
                </c:pt>
                <c:pt idx="54">
                  <c:v>0.19999999999999996</c:v>
                </c:pt>
                <c:pt idx="55">
                  <c:v>0.19999999999999996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</c:numCache>
            </c:numRef>
          </c:xVal>
          <c:yVal>
            <c:numRef>
              <c:f>'logit для сф=1'!$BK$5:$BK$69</c:f>
              <c:numCache>
                <c:formatCode>General</c:formatCode>
                <c:ptCount val="65"/>
                <c:pt idx="0">
                  <c:v>1</c:v>
                </c:pt>
                <c:pt idx="1">
                  <c:v>0.98305084745762716</c:v>
                </c:pt>
                <c:pt idx="2">
                  <c:v>0.96610169491525422</c:v>
                </c:pt>
                <c:pt idx="3">
                  <c:v>0.94915254237288138</c:v>
                </c:pt>
                <c:pt idx="4">
                  <c:v>0.93220338983050843</c:v>
                </c:pt>
                <c:pt idx="5">
                  <c:v>0.9152542372881356</c:v>
                </c:pt>
                <c:pt idx="6">
                  <c:v>0.89830508474576276</c:v>
                </c:pt>
                <c:pt idx="7">
                  <c:v>0.88135593220338981</c:v>
                </c:pt>
                <c:pt idx="8">
                  <c:v>0.86440677966101698</c:v>
                </c:pt>
                <c:pt idx="9">
                  <c:v>0.84745762711864403</c:v>
                </c:pt>
                <c:pt idx="10">
                  <c:v>0.83050847457627119</c:v>
                </c:pt>
                <c:pt idx="11">
                  <c:v>0.81355932203389836</c:v>
                </c:pt>
                <c:pt idx="12">
                  <c:v>0.79661016949152541</c:v>
                </c:pt>
                <c:pt idx="13">
                  <c:v>0.77966101694915257</c:v>
                </c:pt>
                <c:pt idx="14">
                  <c:v>0.76271186440677963</c:v>
                </c:pt>
                <c:pt idx="15">
                  <c:v>0.74576271186440679</c:v>
                </c:pt>
                <c:pt idx="16">
                  <c:v>0.72881355932203395</c:v>
                </c:pt>
                <c:pt idx="17">
                  <c:v>0.71186440677966101</c:v>
                </c:pt>
                <c:pt idx="18">
                  <c:v>0.69491525423728806</c:v>
                </c:pt>
                <c:pt idx="19">
                  <c:v>0.67796610169491522</c:v>
                </c:pt>
                <c:pt idx="20">
                  <c:v>0.66101694915254239</c:v>
                </c:pt>
                <c:pt idx="21">
                  <c:v>0.64406779661016955</c:v>
                </c:pt>
                <c:pt idx="22">
                  <c:v>0.6271186440677966</c:v>
                </c:pt>
                <c:pt idx="23">
                  <c:v>0.61016949152542366</c:v>
                </c:pt>
                <c:pt idx="24">
                  <c:v>0.61016949152542366</c:v>
                </c:pt>
                <c:pt idx="25">
                  <c:v>0.59322033898305082</c:v>
                </c:pt>
                <c:pt idx="26">
                  <c:v>0.59322033898305082</c:v>
                </c:pt>
                <c:pt idx="27">
                  <c:v>0.57627118644067798</c:v>
                </c:pt>
                <c:pt idx="28">
                  <c:v>0.55932203389830515</c:v>
                </c:pt>
                <c:pt idx="29">
                  <c:v>0.5423728813559322</c:v>
                </c:pt>
                <c:pt idx="30">
                  <c:v>0.52542372881355925</c:v>
                </c:pt>
                <c:pt idx="31">
                  <c:v>0.50847457627118642</c:v>
                </c:pt>
                <c:pt idx="32">
                  <c:v>0.49152542372881358</c:v>
                </c:pt>
                <c:pt idx="33">
                  <c:v>0.47457627118644063</c:v>
                </c:pt>
                <c:pt idx="34">
                  <c:v>0.4576271186440678</c:v>
                </c:pt>
                <c:pt idx="35">
                  <c:v>0.44067796610169496</c:v>
                </c:pt>
                <c:pt idx="36">
                  <c:v>0.42372881355932202</c:v>
                </c:pt>
                <c:pt idx="37">
                  <c:v>0.40677966101694918</c:v>
                </c:pt>
                <c:pt idx="38">
                  <c:v>0.38983050847457623</c:v>
                </c:pt>
                <c:pt idx="39">
                  <c:v>0.3728813559322034</c:v>
                </c:pt>
                <c:pt idx="40">
                  <c:v>0.3728813559322034</c:v>
                </c:pt>
                <c:pt idx="41">
                  <c:v>0.35593220338983056</c:v>
                </c:pt>
                <c:pt idx="42">
                  <c:v>0.33898305084745761</c:v>
                </c:pt>
                <c:pt idx="43">
                  <c:v>0.32203389830508478</c:v>
                </c:pt>
                <c:pt idx="44">
                  <c:v>0.30508474576271183</c:v>
                </c:pt>
                <c:pt idx="45">
                  <c:v>0.28813559322033899</c:v>
                </c:pt>
                <c:pt idx="46">
                  <c:v>0.27118644067796616</c:v>
                </c:pt>
                <c:pt idx="47">
                  <c:v>0.25423728813559321</c:v>
                </c:pt>
                <c:pt idx="48">
                  <c:v>0.23728813559322037</c:v>
                </c:pt>
                <c:pt idx="49">
                  <c:v>0.23728813559322037</c:v>
                </c:pt>
                <c:pt idx="50">
                  <c:v>0.22033898305084743</c:v>
                </c:pt>
                <c:pt idx="51">
                  <c:v>0.20338983050847459</c:v>
                </c:pt>
                <c:pt idx="52">
                  <c:v>0.18644067796610164</c:v>
                </c:pt>
                <c:pt idx="53">
                  <c:v>0.16949152542372881</c:v>
                </c:pt>
                <c:pt idx="54">
                  <c:v>0.15254237288135597</c:v>
                </c:pt>
                <c:pt idx="55">
                  <c:v>0.13559322033898302</c:v>
                </c:pt>
                <c:pt idx="56">
                  <c:v>0.13559322033898302</c:v>
                </c:pt>
                <c:pt idx="57">
                  <c:v>0.11864406779661019</c:v>
                </c:pt>
                <c:pt idx="58">
                  <c:v>0.10169491525423724</c:v>
                </c:pt>
                <c:pt idx="59">
                  <c:v>8.4745762711864403E-2</c:v>
                </c:pt>
                <c:pt idx="60">
                  <c:v>6.7796610169491567E-2</c:v>
                </c:pt>
                <c:pt idx="61">
                  <c:v>5.084745762711862E-2</c:v>
                </c:pt>
                <c:pt idx="62">
                  <c:v>3.3898305084745783E-2</c:v>
                </c:pt>
                <c:pt idx="63">
                  <c:v>1.6949152542372836E-2</c:v>
                </c:pt>
                <c:pt idx="6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2E-4B17-87EE-A6142F23A4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7791240"/>
        <c:axId val="867790584"/>
      </c:scatterChart>
      <c:valAx>
        <c:axId val="867791240"/>
        <c:scaling>
          <c:orientation val="minMax"/>
          <c:max val="1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False Positive Rate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67790584"/>
        <c:crosses val="autoZero"/>
        <c:crossBetween val="midCat"/>
      </c:valAx>
      <c:valAx>
        <c:axId val="867790584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True Positive Rate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6779124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ROC Curve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logit!$BJ$5:$BJ$78</c:f>
              <c:numCache>
                <c:formatCode>General</c:formatCode>
                <c:ptCount val="7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0.9285714285714286</c:v>
                </c:pt>
                <c:pt idx="10">
                  <c:v>0.9285714285714286</c:v>
                </c:pt>
                <c:pt idx="11">
                  <c:v>0.85714285714285721</c:v>
                </c:pt>
                <c:pt idx="12">
                  <c:v>0.85714285714285721</c:v>
                </c:pt>
                <c:pt idx="13">
                  <c:v>0.7857142857142857</c:v>
                </c:pt>
                <c:pt idx="14">
                  <c:v>0.7857142857142857</c:v>
                </c:pt>
                <c:pt idx="15">
                  <c:v>0.7857142857142857</c:v>
                </c:pt>
                <c:pt idx="16">
                  <c:v>0.7857142857142857</c:v>
                </c:pt>
                <c:pt idx="17">
                  <c:v>0.7857142857142857</c:v>
                </c:pt>
                <c:pt idx="18">
                  <c:v>0.7857142857142857</c:v>
                </c:pt>
                <c:pt idx="19">
                  <c:v>0.7857142857142857</c:v>
                </c:pt>
                <c:pt idx="20">
                  <c:v>0.7857142857142857</c:v>
                </c:pt>
                <c:pt idx="21">
                  <c:v>0.7857142857142857</c:v>
                </c:pt>
                <c:pt idx="22">
                  <c:v>0.7857142857142857</c:v>
                </c:pt>
                <c:pt idx="23">
                  <c:v>0.7857142857142857</c:v>
                </c:pt>
                <c:pt idx="24">
                  <c:v>0.7857142857142857</c:v>
                </c:pt>
                <c:pt idx="25">
                  <c:v>0.7142857142857143</c:v>
                </c:pt>
                <c:pt idx="26">
                  <c:v>0.7142857142857143</c:v>
                </c:pt>
                <c:pt idx="27">
                  <c:v>0.7142857142857143</c:v>
                </c:pt>
                <c:pt idx="28">
                  <c:v>0.64285714285714279</c:v>
                </c:pt>
                <c:pt idx="29">
                  <c:v>0.64285714285714279</c:v>
                </c:pt>
                <c:pt idx="30">
                  <c:v>0.5714285714285714</c:v>
                </c:pt>
                <c:pt idx="31">
                  <c:v>0.5714285714285714</c:v>
                </c:pt>
                <c:pt idx="32">
                  <c:v>0.5714285714285714</c:v>
                </c:pt>
                <c:pt idx="33">
                  <c:v>0.5714285714285714</c:v>
                </c:pt>
                <c:pt idx="34">
                  <c:v>0.5714285714285714</c:v>
                </c:pt>
                <c:pt idx="35">
                  <c:v>0.5714285714285714</c:v>
                </c:pt>
                <c:pt idx="36">
                  <c:v>0.5</c:v>
                </c:pt>
                <c:pt idx="37">
                  <c:v>0.5</c:v>
                </c:pt>
                <c:pt idx="38">
                  <c:v>0.5</c:v>
                </c:pt>
                <c:pt idx="39">
                  <c:v>0.5</c:v>
                </c:pt>
                <c:pt idx="40">
                  <c:v>0.5</c:v>
                </c:pt>
                <c:pt idx="41">
                  <c:v>0.5</c:v>
                </c:pt>
                <c:pt idx="42">
                  <c:v>0.5</c:v>
                </c:pt>
                <c:pt idx="43">
                  <c:v>0.5</c:v>
                </c:pt>
                <c:pt idx="44">
                  <c:v>0.5</c:v>
                </c:pt>
                <c:pt idx="45">
                  <c:v>0.4285714285714286</c:v>
                </c:pt>
                <c:pt idx="46">
                  <c:v>0.3571428571428571</c:v>
                </c:pt>
                <c:pt idx="47">
                  <c:v>0.3571428571428571</c:v>
                </c:pt>
                <c:pt idx="48">
                  <c:v>0.3571428571428571</c:v>
                </c:pt>
                <c:pt idx="49">
                  <c:v>0.3571428571428571</c:v>
                </c:pt>
                <c:pt idx="50">
                  <c:v>0.3571428571428571</c:v>
                </c:pt>
                <c:pt idx="51">
                  <c:v>0.3571428571428571</c:v>
                </c:pt>
                <c:pt idx="52">
                  <c:v>0.3571428571428571</c:v>
                </c:pt>
                <c:pt idx="53">
                  <c:v>0.3571428571428571</c:v>
                </c:pt>
                <c:pt idx="54">
                  <c:v>0.2857142857142857</c:v>
                </c:pt>
                <c:pt idx="55">
                  <c:v>0.2857142857142857</c:v>
                </c:pt>
                <c:pt idx="56">
                  <c:v>0.2142857142857143</c:v>
                </c:pt>
                <c:pt idx="57">
                  <c:v>0.2142857142857143</c:v>
                </c:pt>
                <c:pt idx="58">
                  <c:v>0.2142857142857143</c:v>
                </c:pt>
                <c:pt idx="59">
                  <c:v>0.2142857142857143</c:v>
                </c:pt>
                <c:pt idx="60">
                  <c:v>0.1428571428571429</c:v>
                </c:pt>
                <c:pt idx="61">
                  <c:v>0.1428571428571429</c:v>
                </c:pt>
                <c:pt idx="62">
                  <c:v>0.1428571428571429</c:v>
                </c:pt>
                <c:pt idx="63">
                  <c:v>7.1428571428571397E-2</c:v>
                </c:pt>
                <c:pt idx="64">
                  <c:v>7.1428571428571397E-2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</c:numCache>
            </c:numRef>
          </c:xVal>
          <c:yVal>
            <c:numRef>
              <c:f>logit!$BK$5:$BK$78</c:f>
              <c:numCache>
                <c:formatCode>General</c:formatCode>
                <c:ptCount val="74"/>
                <c:pt idx="0">
                  <c:v>1</c:v>
                </c:pt>
                <c:pt idx="1">
                  <c:v>0.98305084745762716</c:v>
                </c:pt>
                <c:pt idx="2">
                  <c:v>0.96610169491525422</c:v>
                </c:pt>
                <c:pt idx="3">
                  <c:v>0.94915254237288138</c:v>
                </c:pt>
                <c:pt idx="4">
                  <c:v>0.93220338983050843</c:v>
                </c:pt>
                <c:pt idx="5">
                  <c:v>0.9152542372881356</c:v>
                </c:pt>
                <c:pt idx="6">
                  <c:v>0.89830508474576276</c:v>
                </c:pt>
                <c:pt idx="7">
                  <c:v>0.88135593220338981</c:v>
                </c:pt>
                <c:pt idx="8">
                  <c:v>0.86440677966101698</c:v>
                </c:pt>
                <c:pt idx="9">
                  <c:v>0.86440677966101698</c:v>
                </c:pt>
                <c:pt idx="10">
                  <c:v>0.84745762711864403</c:v>
                </c:pt>
                <c:pt idx="11">
                  <c:v>0.84745762711864403</c:v>
                </c:pt>
                <c:pt idx="12">
                  <c:v>0.83050847457627119</c:v>
                </c:pt>
                <c:pt idx="13">
                  <c:v>0.83050847457627119</c:v>
                </c:pt>
                <c:pt idx="14">
                  <c:v>0.81355932203389836</c:v>
                </c:pt>
                <c:pt idx="15">
                  <c:v>0.79661016949152541</c:v>
                </c:pt>
                <c:pt idx="16">
                  <c:v>0.77966101694915257</c:v>
                </c:pt>
                <c:pt idx="17">
                  <c:v>0.76271186440677963</c:v>
                </c:pt>
                <c:pt idx="18">
                  <c:v>0.74576271186440679</c:v>
                </c:pt>
                <c:pt idx="19">
                  <c:v>0.72881355932203395</c:v>
                </c:pt>
                <c:pt idx="20">
                  <c:v>0.71186440677966101</c:v>
                </c:pt>
                <c:pt idx="21">
                  <c:v>0.69491525423728806</c:v>
                </c:pt>
                <c:pt idx="22">
                  <c:v>0.67796610169491522</c:v>
                </c:pt>
                <c:pt idx="23">
                  <c:v>0.66101694915254239</c:v>
                </c:pt>
                <c:pt idx="24">
                  <c:v>0.64406779661016955</c:v>
                </c:pt>
                <c:pt idx="25">
                  <c:v>0.64406779661016955</c:v>
                </c:pt>
                <c:pt idx="26">
                  <c:v>0.6271186440677966</c:v>
                </c:pt>
                <c:pt idx="27">
                  <c:v>0.61016949152542366</c:v>
                </c:pt>
                <c:pt idx="28">
                  <c:v>0.61016949152542366</c:v>
                </c:pt>
                <c:pt idx="29">
                  <c:v>0.59322033898305082</c:v>
                </c:pt>
                <c:pt idx="30">
                  <c:v>0.59322033898305082</c:v>
                </c:pt>
                <c:pt idx="31">
                  <c:v>0.57627118644067798</c:v>
                </c:pt>
                <c:pt idx="32">
                  <c:v>0.55932203389830515</c:v>
                </c:pt>
                <c:pt idx="33">
                  <c:v>0.5423728813559322</c:v>
                </c:pt>
                <c:pt idx="34">
                  <c:v>0.52542372881355925</c:v>
                </c:pt>
                <c:pt idx="35">
                  <c:v>0.50847457627118642</c:v>
                </c:pt>
                <c:pt idx="36">
                  <c:v>0.50847457627118642</c:v>
                </c:pt>
                <c:pt idx="37">
                  <c:v>0.49152542372881358</c:v>
                </c:pt>
                <c:pt idx="38">
                  <c:v>0.47457627118644063</c:v>
                </c:pt>
                <c:pt idx="39">
                  <c:v>0.4576271186440678</c:v>
                </c:pt>
                <c:pt idx="40">
                  <c:v>0.44067796610169496</c:v>
                </c:pt>
                <c:pt idx="41">
                  <c:v>0.42372881355932202</c:v>
                </c:pt>
                <c:pt idx="42">
                  <c:v>0.40677966101694918</c:v>
                </c:pt>
                <c:pt idx="43">
                  <c:v>0.38983050847457623</c:v>
                </c:pt>
                <c:pt idx="44">
                  <c:v>0.3728813559322034</c:v>
                </c:pt>
                <c:pt idx="45">
                  <c:v>0.3728813559322034</c:v>
                </c:pt>
                <c:pt idx="46">
                  <c:v>0.3728813559322034</c:v>
                </c:pt>
                <c:pt idx="47">
                  <c:v>0.35593220338983056</c:v>
                </c:pt>
                <c:pt idx="48">
                  <c:v>0.33898305084745761</c:v>
                </c:pt>
                <c:pt idx="49">
                  <c:v>0.32203389830508478</c:v>
                </c:pt>
                <c:pt idx="50">
                  <c:v>0.30508474576271183</c:v>
                </c:pt>
                <c:pt idx="51">
                  <c:v>0.28813559322033899</c:v>
                </c:pt>
                <c:pt idx="52">
                  <c:v>0.27118644067796616</c:v>
                </c:pt>
                <c:pt idx="53">
                  <c:v>0.25423728813559321</c:v>
                </c:pt>
                <c:pt idx="54">
                  <c:v>0.25423728813559321</c:v>
                </c:pt>
                <c:pt idx="55">
                  <c:v>0.23728813559322037</c:v>
                </c:pt>
                <c:pt idx="56">
                  <c:v>0.23728813559322037</c:v>
                </c:pt>
                <c:pt idx="57">
                  <c:v>0.22033898305084743</c:v>
                </c:pt>
                <c:pt idx="58">
                  <c:v>0.20338983050847459</c:v>
                </c:pt>
                <c:pt idx="59">
                  <c:v>0.18644067796610164</c:v>
                </c:pt>
                <c:pt idx="60">
                  <c:v>0.18644067796610164</c:v>
                </c:pt>
                <c:pt idx="61">
                  <c:v>0.16949152542372881</c:v>
                </c:pt>
                <c:pt idx="62">
                  <c:v>0.15254237288135597</c:v>
                </c:pt>
                <c:pt idx="63">
                  <c:v>0.15254237288135597</c:v>
                </c:pt>
                <c:pt idx="64">
                  <c:v>0.13559322033898302</c:v>
                </c:pt>
                <c:pt idx="65">
                  <c:v>0.13559322033898302</c:v>
                </c:pt>
                <c:pt idx="66">
                  <c:v>0.11864406779661019</c:v>
                </c:pt>
                <c:pt idx="67">
                  <c:v>0.10169491525423724</c:v>
                </c:pt>
                <c:pt idx="68">
                  <c:v>8.4745762711864403E-2</c:v>
                </c:pt>
                <c:pt idx="69">
                  <c:v>6.7796610169491567E-2</c:v>
                </c:pt>
                <c:pt idx="70">
                  <c:v>5.084745762711862E-2</c:v>
                </c:pt>
                <c:pt idx="71">
                  <c:v>3.3898305084745783E-2</c:v>
                </c:pt>
                <c:pt idx="72">
                  <c:v>1.6949152542372836E-2</c:v>
                </c:pt>
                <c:pt idx="7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8C-4292-A94B-C4ABB3043F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9907472"/>
        <c:axId val="869905832"/>
      </c:scatterChart>
      <c:valAx>
        <c:axId val="869907472"/>
        <c:scaling>
          <c:orientation val="minMax"/>
          <c:max val="1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False Positive Rate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69905832"/>
        <c:crosses val="autoZero"/>
        <c:crossBetween val="midCat"/>
      </c:valAx>
      <c:valAx>
        <c:axId val="869905832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True Positive Rate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6990747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ROC Curve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'logit отдельно'!$AW$4:$AW$77</c:f>
              <c:numCache>
                <c:formatCode>General</c:formatCode>
                <c:ptCount val="7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0.9285714285714286</c:v>
                </c:pt>
                <c:pt idx="10">
                  <c:v>0.9285714285714286</c:v>
                </c:pt>
                <c:pt idx="11">
                  <c:v>0.85714285714285721</c:v>
                </c:pt>
                <c:pt idx="12">
                  <c:v>0.85714285714285721</c:v>
                </c:pt>
                <c:pt idx="13">
                  <c:v>0.7857142857142857</c:v>
                </c:pt>
                <c:pt idx="14">
                  <c:v>0.7857142857142857</c:v>
                </c:pt>
                <c:pt idx="15">
                  <c:v>0.7857142857142857</c:v>
                </c:pt>
                <c:pt idx="16">
                  <c:v>0.7857142857142857</c:v>
                </c:pt>
                <c:pt idx="17">
                  <c:v>0.7857142857142857</c:v>
                </c:pt>
                <c:pt idx="18">
                  <c:v>0.7857142857142857</c:v>
                </c:pt>
                <c:pt idx="19">
                  <c:v>0.7857142857142857</c:v>
                </c:pt>
                <c:pt idx="20">
                  <c:v>0.7857142857142857</c:v>
                </c:pt>
                <c:pt idx="21">
                  <c:v>0.7857142857142857</c:v>
                </c:pt>
                <c:pt idx="22">
                  <c:v>0.7857142857142857</c:v>
                </c:pt>
                <c:pt idx="23">
                  <c:v>0.7857142857142857</c:v>
                </c:pt>
                <c:pt idx="24">
                  <c:v>0.7857142857142857</c:v>
                </c:pt>
                <c:pt idx="25">
                  <c:v>0.7142857142857143</c:v>
                </c:pt>
                <c:pt idx="26">
                  <c:v>0.7142857142857143</c:v>
                </c:pt>
                <c:pt idx="27">
                  <c:v>0.7142857142857143</c:v>
                </c:pt>
                <c:pt idx="28">
                  <c:v>0.64285714285714279</c:v>
                </c:pt>
                <c:pt idx="29">
                  <c:v>0.64285714285714279</c:v>
                </c:pt>
                <c:pt idx="30">
                  <c:v>0.5714285714285714</c:v>
                </c:pt>
                <c:pt idx="31">
                  <c:v>0.5714285714285714</c:v>
                </c:pt>
                <c:pt idx="32">
                  <c:v>0.5714285714285714</c:v>
                </c:pt>
                <c:pt idx="33">
                  <c:v>0.5714285714285714</c:v>
                </c:pt>
                <c:pt idx="34">
                  <c:v>0.5714285714285714</c:v>
                </c:pt>
                <c:pt idx="35">
                  <c:v>0.5714285714285714</c:v>
                </c:pt>
                <c:pt idx="36">
                  <c:v>0.5</c:v>
                </c:pt>
                <c:pt idx="37">
                  <c:v>0.5</c:v>
                </c:pt>
                <c:pt idx="38">
                  <c:v>0.5</c:v>
                </c:pt>
                <c:pt idx="39">
                  <c:v>0.5</c:v>
                </c:pt>
                <c:pt idx="40">
                  <c:v>0.5</c:v>
                </c:pt>
                <c:pt idx="41">
                  <c:v>0.5</c:v>
                </c:pt>
                <c:pt idx="42">
                  <c:v>0.5</c:v>
                </c:pt>
                <c:pt idx="43">
                  <c:v>0.5</c:v>
                </c:pt>
                <c:pt idx="44">
                  <c:v>0.5</c:v>
                </c:pt>
                <c:pt idx="45">
                  <c:v>0.4285714285714286</c:v>
                </c:pt>
                <c:pt idx="46">
                  <c:v>0.3571428571428571</c:v>
                </c:pt>
                <c:pt idx="47">
                  <c:v>0.3571428571428571</c:v>
                </c:pt>
                <c:pt idx="48">
                  <c:v>0.3571428571428571</c:v>
                </c:pt>
                <c:pt idx="49">
                  <c:v>0.3571428571428571</c:v>
                </c:pt>
                <c:pt idx="50">
                  <c:v>0.3571428571428571</c:v>
                </c:pt>
                <c:pt idx="51">
                  <c:v>0.3571428571428571</c:v>
                </c:pt>
                <c:pt idx="52">
                  <c:v>0.3571428571428571</c:v>
                </c:pt>
                <c:pt idx="53">
                  <c:v>0.3571428571428571</c:v>
                </c:pt>
                <c:pt idx="54">
                  <c:v>0.2857142857142857</c:v>
                </c:pt>
                <c:pt idx="55">
                  <c:v>0.2857142857142857</c:v>
                </c:pt>
                <c:pt idx="56">
                  <c:v>0.2142857142857143</c:v>
                </c:pt>
                <c:pt idx="57">
                  <c:v>0.2142857142857143</c:v>
                </c:pt>
                <c:pt idx="58">
                  <c:v>0.2142857142857143</c:v>
                </c:pt>
                <c:pt idx="59">
                  <c:v>0.2142857142857143</c:v>
                </c:pt>
                <c:pt idx="60">
                  <c:v>0.1428571428571429</c:v>
                </c:pt>
                <c:pt idx="61">
                  <c:v>0.1428571428571429</c:v>
                </c:pt>
                <c:pt idx="62">
                  <c:v>0.1428571428571429</c:v>
                </c:pt>
                <c:pt idx="63">
                  <c:v>7.1428571428571397E-2</c:v>
                </c:pt>
                <c:pt idx="64">
                  <c:v>7.1428571428571397E-2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</c:numCache>
            </c:numRef>
          </c:xVal>
          <c:yVal>
            <c:numRef>
              <c:f>'logit отдельно'!$AX$4:$AX$77</c:f>
              <c:numCache>
                <c:formatCode>General</c:formatCode>
                <c:ptCount val="74"/>
                <c:pt idx="0">
                  <c:v>1</c:v>
                </c:pt>
                <c:pt idx="1">
                  <c:v>0.98305084745762716</c:v>
                </c:pt>
                <c:pt idx="2">
                  <c:v>0.96610169491525422</c:v>
                </c:pt>
                <c:pt idx="3">
                  <c:v>0.94915254237288138</c:v>
                </c:pt>
                <c:pt idx="4">
                  <c:v>0.93220338983050843</c:v>
                </c:pt>
                <c:pt idx="5">
                  <c:v>0.9152542372881356</c:v>
                </c:pt>
                <c:pt idx="6">
                  <c:v>0.89830508474576276</c:v>
                </c:pt>
                <c:pt idx="7">
                  <c:v>0.88135593220338981</c:v>
                </c:pt>
                <c:pt idx="8">
                  <c:v>0.86440677966101698</c:v>
                </c:pt>
                <c:pt idx="9">
                  <c:v>0.86440677966101698</c:v>
                </c:pt>
                <c:pt idx="10">
                  <c:v>0.84745762711864403</c:v>
                </c:pt>
                <c:pt idx="11">
                  <c:v>0.84745762711864403</c:v>
                </c:pt>
                <c:pt idx="12">
                  <c:v>0.83050847457627119</c:v>
                </c:pt>
                <c:pt idx="13">
                  <c:v>0.83050847457627119</c:v>
                </c:pt>
                <c:pt idx="14">
                  <c:v>0.81355932203389836</c:v>
                </c:pt>
                <c:pt idx="15">
                  <c:v>0.79661016949152541</c:v>
                </c:pt>
                <c:pt idx="16">
                  <c:v>0.77966101694915257</c:v>
                </c:pt>
                <c:pt idx="17">
                  <c:v>0.76271186440677963</c:v>
                </c:pt>
                <c:pt idx="18">
                  <c:v>0.74576271186440679</c:v>
                </c:pt>
                <c:pt idx="19">
                  <c:v>0.72881355932203395</c:v>
                </c:pt>
                <c:pt idx="20">
                  <c:v>0.71186440677966101</c:v>
                </c:pt>
                <c:pt idx="21">
                  <c:v>0.69491525423728806</c:v>
                </c:pt>
                <c:pt idx="22">
                  <c:v>0.67796610169491522</c:v>
                </c:pt>
                <c:pt idx="23">
                  <c:v>0.66101694915254239</c:v>
                </c:pt>
                <c:pt idx="24">
                  <c:v>0.64406779661016955</c:v>
                </c:pt>
                <c:pt idx="25">
                  <c:v>0.64406779661016955</c:v>
                </c:pt>
                <c:pt idx="26">
                  <c:v>0.6271186440677966</c:v>
                </c:pt>
                <c:pt idx="27">
                  <c:v>0.61016949152542366</c:v>
                </c:pt>
                <c:pt idx="28">
                  <c:v>0.61016949152542366</c:v>
                </c:pt>
                <c:pt idx="29">
                  <c:v>0.59322033898305082</c:v>
                </c:pt>
                <c:pt idx="30">
                  <c:v>0.59322033898305082</c:v>
                </c:pt>
                <c:pt idx="31">
                  <c:v>0.57627118644067798</c:v>
                </c:pt>
                <c:pt idx="32">
                  <c:v>0.55932203389830515</c:v>
                </c:pt>
                <c:pt idx="33">
                  <c:v>0.5423728813559322</c:v>
                </c:pt>
                <c:pt idx="34">
                  <c:v>0.52542372881355925</c:v>
                </c:pt>
                <c:pt idx="35">
                  <c:v>0.50847457627118642</c:v>
                </c:pt>
                <c:pt idx="36">
                  <c:v>0.50847457627118642</c:v>
                </c:pt>
                <c:pt idx="37">
                  <c:v>0.49152542372881358</c:v>
                </c:pt>
                <c:pt idx="38">
                  <c:v>0.47457627118644063</c:v>
                </c:pt>
                <c:pt idx="39">
                  <c:v>0.4576271186440678</c:v>
                </c:pt>
                <c:pt idx="40">
                  <c:v>0.44067796610169496</c:v>
                </c:pt>
                <c:pt idx="41">
                  <c:v>0.42372881355932202</c:v>
                </c:pt>
                <c:pt idx="42">
                  <c:v>0.40677966101694918</c:v>
                </c:pt>
                <c:pt idx="43">
                  <c:v>0.38983050847457623</c:v>
                </c:pt>
                <c:pt idx="44">
                  <c:v>0.3728813559322034</c:v>
                </c:pt>
                <c:pt idx="45">
                  <c:v>0.3728813559322034</c:v>
                </c:pt>
                <c:pt idx="46">
                  <c:v>0.3728813559322034</c:v>
                </c:pt>
                <c:pt idx="47">
                  <c:v>0.35593220338983056</c:v>
                </c:pt>
                <c:pt idx="48">
                  <c:v>0.33898305084745761</c:v>
                </c:pt>
                <c:pt idx="49">
                  <c:v>0.32203389830508478</c:v>
                </c:pt>
                <c:pt idx="50">
                  <c:v>0.30508474576271183</c:v>
                </c:pt>
                <c:pt idx="51">
                  <c:v>0.28813559322033899</c:v>
                </c:pt>
                <c:pt idx="52">
                  <c:v>0.27118644067796616</c:v>
                </c:pt>
                <c:pt idx="53">
                  <c:v>0.25423728813559321</c:v>
                </c:pt>
                <c:pt idx="54">
                  <c:v>0.25423728813559321</c:v>
                </c:pt>
                <c:pt idx="55">
                  <c:v>0.23728813559322037</c:v>
                </c:pt>
                <c:pt idx="56">
                  <c:v>0.23728813559322037</c:v>
                </c:pt>
                <c:pt idx="57">
                  <c:v>0.22033898305084743</c:v>
                </c:pt>
                <c:pt idx="58">
                  <c:v>0.20338983050847459</c:v>
                </c:pt>
                <c:pt idx="59">
                  <c:v>0.18644067796610164</c:v>
                </c:pt>
                <c:pt idx="60">
                  <c:v>0.18644067796610164</c:v>
                </c:pt>
                <c:pt idx="61">
                  <c:v>0.16949152542372881</c:v>
                </c:pt>
                <c:pt idx="62">
                  <c:v>0.15254237288135597</c:v>
                </c:pt>
                <c:pt idx="63">
                  <c:v>0.15254237288135597</c:v>
                </c:pt>
                <c:pt idx="64">
                  <c:v>0.13559322033898302</c:v>
                </c:pt>
                <c:pt idx="65">
                  <c:v>0.13559322033898302</c:v>
                </c:pt>
                <c:pt idx="66">
                  <c:v>0.11864406779661019</c:v>
                </c:pt>
                <c:pt idx="67">
                  <c:v>0.10169491525423724</c:v>
                </c:pt>
                <c:pt idx="68">
                  <c:v>8.4745762711864403E-2</c:v>
                </c:pt>
                <c:pt idx="69">
                  <c:v>6.7796610169491567E-2</c:v>
                </c:pt>
                <c:pt idx="70">
                  <c:v>5.084745762711862E-2</c:v>
                </c:pt>
                <c:pt idx="71">
                  <c:v>3.3898305084745783E-2</c:v>
                </c:pt>
                <c:pt idx="72">
                  <c:v>1.6949152542372836E-2</c:v>
                </c:pt>
                <c:pt idx="7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86-43E6-9D69-1964CC699F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9099016"/>
        <c:axId val="369673840"/>
      </c:scatterChart>
      <c:valAx>
        <c:axId val="379099016"/>
        <c:scaling>
          <c:orientation val="minMax"/>
          <c:max val="1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False Positive Rate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69673840"/>
        <c:crosses val="autoZero"/>
        <c:crossBetween val="midCat"/>
      </c:valAx>
      <c:valAx>
        <c:axId val="369673840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True Positive Rate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7909901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</xdr:colOff>
      <xdr:row>6</xdr:row>
      <xdr:rowOff>91440</xdr:rowOff>
    </xdr:from>
    <xdr:to>
      <xdr:col>17</xdr:col>
      <xdr:colOff>571500</xdr:colOff>
      <xdr:row>24</xdr:row>
      <xdr:rowOff>83820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68580</xdr:colOff>
      <xdr:row>5</xdr:row>
      <xdr:rowOff>91440</xdr:rowOff>
    </xdr:from>
    <xdr:to>
      <xdr:col>21</xdr:col>
      <xdr:colOff>373380</xdr:colOff>
      <xdr:row>20</xdr:row>
      <xdr:rowOff>91440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327660</xdr:colOff>
      <xdr:row>8</xdr:row>
      <xdr:rowOff>99060</xdr:rowOff>
    </xdr:from>
    <xdr:to>
      <xdr:col>20</xdr:col>
      <xdr:colOff>129540</xdr:colOff>
      <xdr:row>26</xdr:row>
      <xdr:rowOff>15240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1225899/Downloads/RealStats-200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Wilcoxon Table"/>
      <sheetName val="Mann Table"/>
      <sheetName val="Runs Table"/>
      <sheetName val="KS Table"/>
      <sheetName val="KS2 Table"/>
      <sheetName val="Lil Table"/>
      <sheetName val="AD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</sheetNames>
    <definedNames>
      <definedName name="DESIGN"/>
      <definedName name="DIAG"/>
      <definedName name="LogitCoeff"/>
      <definedName name="SelectCols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5"/>
  <sheetViews>
    <sheetView workbookViewId="0">
      <pane ySplit="1" topLeftCell="A50" activePane="bottomLeft" state="frozen"/>
      <selection pane="bottomLeft" activeCell="C1" sqref="C1:O74"/>
    </sheetView>
  </sheetViews>
  <sheetFormatPr defaultRowHeight="14.4" x14ac:dyDescent="0.3"/>
  <cols>
    <col min="1" max="1" width="29.33203125" customWidth="1"/>
    <col min="2" max="2" width="16.21875" bestFit="1" customWidth="1"/>
    <col min="3" max="3" width="6.44140625" customWidth="1"/>
    <col min="4" max="4" width="5.88671875" customWidth="1"/>
    <col min="5" max="5" width="6.33203125" customWidth="1"/>
    <col min="6" max="7" width="5.44140625" customWidth="1"/>
    <col min="8" max="8" width="4.88671875" customWidth="1"/>
    <col min="9" max="9" width="5.5546875" customWidth="1"/>
    <col min="10" max="10" width="6.33203125" customWidth="1"/>
    <col min="11" max="11" width="6" customWidth="1"/>
    <col min="12" max="12" width="5.109375" customWidth="1"/>
    <col min="13" max="13" width="4.88671875" style="25" customWidth="1"/>
    <col min="14" max="14" width="6.109375" customWidth="1"/>
    <col min="15" max="15" width="5.33203125" customWidth="1"/>
    <col min="16" max="16" width="6.44140625" customWidth="1"/>
    <col min="17" max="17" width="16.44140625" bestFit="1" customWidth="1"/>
    <col min="18" max="18" width="15.77734375" customWidth="1"/>
    <col min="19" max="19" width="15" bestFit="1" customWidth="1"/>
  </cols>
  <sheetData>
    <row r="1" spans="1:19" x14ac:dyDescent="0.3">
      <c r="A1" t="s">
        <v>0</v>
      </c>
      <c r="B1" t="s">
        <v>18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s="25" t="s">
        <v>11</v>
      </c>
      <c r="N1" t="s">
        <v>12</v>
      </c>
      <c r="O1" t="s">
        <v>13</v>
      </c>
      <c r="P1" t="s">
        <v>14</v>
      </c>
      <c r="Q1" t="s">
        <v>16</v>
      </c>
      <c r="R1" t="s">
        <v>15</v>
      </c>
      <c r="S1" t="s">
        <v>20</v>
      </c>
    </row>
    <row r="2" spans="1:19" ht="14.4" customHeight="1" x14ac:dyDescent="0.3">
      <c r="A2" t="s">
        <v>17</v>
      </c>
      <c r="B2" s="12">
        <v>702300415425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1</v>
      </c>
      <c r="K2">
        <v>1</v>
      </c>
      <c r="L2">
        <v>1</v>
      </c>
      <c r="M2" s="25">
        <v>0</v>
      </c>
      <c r="N2">
        <v>0</v>
      </c>
      <c r="O2">
        <v>1</v>
      </c>
      <c r="P2">
        <f>C2*D2*E2*F2*(G2+H2+I2+J2+K2+L2+M2+N2+O2)</f>
        <v>6</v>
      </c>
      <c r="Q2" t="str">
        <f>IF(P2&gt;=4,"балгонадежен","неблагонадежен")</f>
        <v>балгонадежен</v>
      </c>
      <c r="R2" t="s">
        <v>95</v>
      </c>
      <c r="S2" t="s">
        <v>19</v>
      </c>
    </row>
    <row r="3" spans="1:19" x14ac:dyDescent="0.3">
      <c r="A3" t="s">
        <v>21</v>
      </c>
      <c r="B3" s="11">
        <v>702300081758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 s="26">
        <v>1</v>
      </c>
      <c r="N3">
        <v>0</v>
      </c>
      <c r="O3">
        <v>0</v>
      </c>
      <c r="P3">
        <f t="shared" ref="P3:P66" si="0">C3*D3*E3*F3*(G3+H3+I3+J3+K3+L3+M3+N3+O3)</f>
        <v>5</v>
      </c>
      <c r="Q3" t="str">
        <f t="shared" ref="Q3:Q66" si="1">IF(P3&gt;=4,"балгонадежен","неблагонадежен")</f>
        <v>балгонадежен</v>
      </c>
      <c r="R3" t="s">
        <v>95</v>
      </c>
      <c r="S3" t="s">
        <v>22</v>
      </c>
    </row>
    <row r="4" spans="1:19" x14ac:dyDescent="0.3">
      <c r="A4" t="s">
        <v>23</v>
      </c>
      <c r="B4" s="12">
        <v>702300415104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 s="25">
        <v>0</v>
      </c>
      <c r="N4">
        <v>0</v>
      </c>
      <c r="O4">
        <v>1</v>
      </c>
      <c r="P4">
        <f t="shared" si="0"/>
        <v>6</v>
      </c>
      <c r="Q4" t="str">
        <f t="shared" si="1"/>
        <v>балгонадежен</v>
      </c>
      <c r="R4" t="s">
        <v>95</v>
      </c>
    </row>
    <row r="5" spans="1:19" x14ac:dyDescent="0.3">
      <c r="A5" t="s">
        <v>24</v>
      </c>
      <c r="B5" s="1">
        <v>702300245540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1</v>
      </c>
      <c r="K5">
        <v>1</v>
      </c>
      <c r="L5">
        <v>1</v>
      </c>
      <c r="M5" s="25">
        <v>0</v>
      </c>
      <c r="N5">
        <v>0</v>
      </c>
      <c r="O5">
        <v>1</v>
      </c>
      <c r="P5">
        <f t="shared" si="0"/>
        <v>6</v>
      </c>
      <c r="Q5" t="str">
        <f t="shared" si="1"/>
        <v>балгонадежен</v>
      </c>
      <c r="R5" t="s">
        <v>95</v>
      </c>
    </row>
    <row r="6" spans="1:19" x14ac:dyDescent="0.3">
      <c r="A6" t="s">
        <v>25</v>
      </c>
      <c r="B6" s="1">
        <v>702300007151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 s="25">
        <v>0</v>
      </c>
      <c r="N6">
        <v>0</v>
      </c>
      <c r="O6">
        <v>0</v>
      </c>
      <c r="P6">
        <f t="shared" si="0"/>
        <v>6</v>
      </c>
      <c r="Q6" t="str">
        <f t="shared" si="1"/>
        <v>балгонадежен</v>
      </c>
      <c r="R6" t="s">
        <v>95</v>
      </c>
    </row>
    <row r="7" spans="1:19" x14ac:dyDescent="0.3">
      <c r="A7" t="s">
        <v>26</v>
      </c>
      <c r="B7" s="1">
        <v>702300192190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 s="25">
        <v>0</v>
      </c>
      <c r="N7">
        <v>0</v>
      </c>
      <c r="O7">
        <v>1</v>
      </c>
      <c r="P7">
        <f t="shared" si="0"/>
        <v>7</v>
      </c>
      <c r="Q7" t="str">
        <f t="shared" si="1"/>
        <v>балгонадежен</v>
      </c>
      <c r="R7" t="s">
        <v>95</v>
      </c>
    </row>
    <row r="8" spans="1:19" x14ac:dyDescent="0.3">
      <c r="A8" t="s">
        <v>27</v>
      </c>
      <c r="B8" s="1">
        <v>702300248365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0</v>
      </c>
      <c r="K8">
        <v>1</v>
      </c>
      <c r="L8">
        <v>1</v>
      </c>
      <c r="M8" s="25">
        <v>0</v>
      </c>
      <c r="N8">
        <v>0</v>
      </c>
      <c r="O8">
        <v>1</v>
      </c>
      <c r="P8">
        <f t="shared" si="0"/>
        <v>5</v>
      </c>
      <c r="Q8" t="str">
        <f t="shared" si="1"/>
        <v>балгонадежен</v>
      </c>
      <c r="R8" t="s">
        <v>95</v>
      </c>
    </row>
    <row r="9" spans="1:19" x14ac:dyDescent="0.3">
      <c r="A9" t="s">
        <v>28</v>
      </c>
      <c r="B9" s="1">
        <v>702300007472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 s="25">
        <v>0</v>
      </c>
      <c r="N9">
        <v>0</v>
      </c>
      <c r="O9">
        <v>1</v>
      </c>
      <c r="P9">
        <f t="shared" si="0"/>
        <v>7</v>
      </c>
      <c r="Q9" t="str">
        <f t="shared" si="1"/>
        <v>балгонадежен</v>
      </c>
      <c r="R9" t="s">
        <v>95</v>
      </c>
    </row>
    <row r="10" spans="1:19" s="2" customFormat="1" x14ac:dyDescent="0.3">
      <c r="A10" s="2" t="s">
        <v>29</v>
      </c>
      <c r="B10" s="3">
        <v>702282053201</v>
      </c>
      <c r="D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5">
        <v>0</v>
      </c>
      <c r="N10" s="2">
        <v>0</v>
      </c>
      <c r="O10" s="2">
        <v>0</v>
      </c>
      <c r="P10" s="2">
        <f t="shared" si="0"/>
        <v>0</v>
      </c>
      <c r="Q10" s="2" t="str">
        <f t="shared" si="1"/>
        <v>неблагонадежен</v>
      </c>
      <c r="R10" s="2" t="s">
        <v>96</v>
      </c>
    </row>
    <row r="11" spans="1:19" x14ac:dyDescent="0.3">
      <c r="A11" t="s">
        <v>30</v>
      </c>
      <c r="B11" s="1">
        <v>702300038907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 s="25">
        <v>0</v>
      </c>
      <c r="N11">
        <v>0</v>
      </c>
      <c r="O11">
        <v>1</v>
      </c>
      <c r="P11">
        <f t="shared" si="0"/>
        <v>7</v>
      </c>
      <c r="Q11" t="str">
        <f t="shared" si="1"/>
        <v>балгонадежен</v>
      </c>
      <c r="R11" t="s">
        <v>95</v>
      </c>
    </row>
    <row r="12" spans="1:19" s="2" customFormat="1" x14ac:dyDescent="0.3">
      <c r="A12" s="2" t="s">
        <v>31</v>
      </c>
      <c r="B12" s="3">
        <v>702300107131</v>
      </c>
      <c r="D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5">
        <v>0</v>
      </c>
      <c r="N12" s="2">
        <v>0</v>
      </c>
      <c r="O12" s="2">
        <v>0</v>
      </c>
      <c r="P12" s="2">
        <f t="shared" si="0"/>
        <v>0</v>
      </c>
      <c r="Q12" s="2" t="str">
        <f t="shared" si="1"/>
        <v>неблагонадежен</v>
      </c>
      <c r="R12" s="2" t="s">
        <v>96</v>
      </c>
    </row>
    <row r="13" spans="1:19" x14ac:dyDescent="0.3">
      <c r="A13" t="s">
        <v>32</v>
      </c>
      <c r="B13" s="1">
        <v>702300202924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0</v>
      </c>
      <c r="L13">
        <v>0</v>
      </c>
      <c r="M13" s="25">
        <v>0</v>
      </c>
      <c r="N13">
        <v>0</v>
      </c>
      <c r="O13">
        <v>0</v>
      </c>
      <c r="P13">
        <f t="shared" si="0"/>
        <v>4</v>
      </c>
      <c r="Q13" t="str">
        <f t="shared" si="1"/>
        <v>балгонадежен</v>
      </c>
      <c r="R13" t="s">
        <v>95</v>
      </c>
      <c r="S13" t="s">
        <v>22</v>
      </c>
    </row>
    <row r="14" spans="1:19" s="2" customFormat="1" x14ac:dyDescent="0.3">
      <c r="A14" s="2" t="s">
        <v>33</v>
      </c>
      <c r="B14" s="3">
        <v>702300018604</v>
      </c>
      <c r="D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5">
        <v>0</v>
      </c>
      <c r="N14" s="2">
        <v>0</v>
      </c>
      <c r="O14" s="2">
        <v>0</v>
      </c>
      <c r="P14" s="2">
        <f t="shared" si="0"/>
        <v>0</v>
      </c>
      <c r="Q14" s="2" t="str">
        <f t="shared" si="1"/>
        <v>неблагонадежен</v>
      </c>
      <c r="R14" s="2" t="s">
        <v>96</v>
      </c>
    </row>
    <row r="15" spans="1:19" x14ac:dyDescent="0.3">
      <c r="A15" t="s">
        <v>34</v>
      </c>
      <c r="B15" s="1">
        <v>702300218353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 s="25">
        <v>0</v>
      </c>
      <c r="N15">
        <v>1</v>
      </c>
      <c r="O15">
        <v>1</v>
      </c>
      <c r="P15">
        <f t="shared" si="0"/>
        <v>8</v>
      </c>
      <c r="Q15" t="str">
        <f t="shared" si="1"/>
        <v>балгонадежен</v>
      </c>
      <c r="R15" t="s">
        <v>95</v>
      </c>
    </row>
    <row r="16" spans="1:19" s="4" customFormat="1" x14ac:dyDescent="0.3">
      <c r="A16" s="4" t="s">
        <v>35</v>
      </c>
      <c r="B16" s="5">
        <v>702300239201</v>
      </c>
      <c r="C16" s="4">
        <v>1</v>
      </c>
      <c r="D16" s="4">
        <v>1</v>
      </c>
      <c r="E16" s="4">
        <v>1</v>
      </c>
      <c r="F16" s="4">
        <v>1</v>
      </c>
      <c r="G16" s="4">
        <v>1</v>
      </c>
      <c r="H16" s="4">
        <v>1</v>
      </c>
      <c r="I16" s="4">
        <v>0</v>
      </c>
      <c r="J16" s="4">
        <v>1</v>
      </c>
      <c r="K16" s="4">
        <v>1</v>
      </c>
      <c r="L16" s="4">
        <v>1</v>
      </c>
      <c r="M16" s="25">
        <v>0</v>
      </c>
      <c r="N16" s="4">
        <v>0</v>
      </c>
      <c r="O16" s="4">
        <v>0</v>
      </c>
      <c r="P16" s="4">
        <f t="shared" si="0"/>
        <v>5</v>
      </c>
      <c r="Q16" s="4" t="str">
        <f t="shared" si="1"/>
        <v>балгонадежен</v>
      </c>
      <c r="R16" t="s">
        <v>95</v>
      </c>
    </row>
    <row r="17" spans="1:19" x14ac:dyDescent="0.3">
      <c r="A17" t="s">
        <v>36</v>
      </c>
      <c r="B17" s="1">
        <v>702300267382</v>
      </c>
      <c r="C17" s="4">
        <v>1</v>
      </c>
      <c r="D17" s="4">
        <v>1</v>
      </c>
      <c r="E17" s="4">
        <v>1</v>
      </c>
      <c r="F17" s="4">
        <v>1</v>
      </c>
      <c r="G17" s="4">
        <v>1</v>
      </c>
      <c r="H17" s="4">
        <v>1</v>
      </c>
      <c r="I17" s="4">
        <v>0</v>
      </c>
      <c r="J17" s="4">
        <v>1</v>
      </c>
      <c r="K17" s="4">
        <v>1</v>
      </c>
      <c r="L17" s="4">
        <v>1</v>
      </c>
      <c r="M17" s="25">
        <v>0</v>
      </c>
      <c r="N17" s="4">
        <v>0</v>
      </c>
      <c r="O17" s="4">
        <v>1</v>
      </c>
      <c r="P17">
        <f t="shared" si="0"/>
        <v>6</v>
      </c>
      <c r="Q17" t="str">
        <f t="shared" si="1"/>
        <v>балгонадежен</v>
      </c>
      <c r="R17" t="s">
        <v>95</v>
      </c>
    </row>
    <row r="18" spans="1:19" x14ac:dyDescent="0.3">
      <c r="A18" t="s">
        <v>37</v>
      </c>
      <c r="B18" s="1">
        <v>702300166105</v>
      </c>
      <c r="C18" s="4">
        <v>1</v>
      </c>
      <c r="D18" s="4">
        <v>1</v>
      </c>
      <c r="E18" s="4">
        <v>1</v>
      </c>
      <c r="F18" s="4">
        <v>1</v>
      </c>
      <c r="G18" s="4">
        <v>1</v>
      </c>
      <c r="H18" s="4">
        <v>1</v>
      </c>
      <c r="I18" s="4">
        <v>0</v>
      </c>
      <c r="J18" s="4">
        <v>0</v>
      </c>
      <c r="K18" s="4">
        <v>1</v>
      </c>
      <c r="L18" s="4">
        <v>1</v>
      </c>
      <c r="M18" s="25">
        <v>0</v>
      </c>
      <c r="N18" s="4">
        <v>1</v>
      </c>
      <c r="O18" s="4">
        <v>0</v>
      </c>
      <c r="P18">
        <f t="shared" si="0"/>
        <v>5</v>
      </c>
      <c r="Q18" t="str">
        <f t="shared" si="1"/>
        <v>балгонадежен</v>
      </c>
      <c r="R18" t="s">
        <v>95</v>
      </c>
    </row>
    <row r="19" spans="1:19" x14ac:dyDescent="0.3">
      <c r="A19" t="s">
        <v>38</v>
      </c>
      <c r="B19" s="1">
        <v>702300011944</v>
      </c>
      <c r="C19" s="4">
        <v>1</v>
      </c>
      <c r="D19" s="4">
        <v>1</v>
      </c>
      <c r="E19" s="4">
        <v>1</v>
      </c>
      <c r="F19" s="4">
        <v>1</v>
      </c>
      <c r="G19" s="4">
        <v>1</v>
      </c>
      <c r="H19" s="4">
        <v>1</v>
      </c>
      <c r="I19" s="4">
        <v>0</v>
      </c>
      <c r="J19" s="4">
        <v>1</v>
      </c>
      <c r="K19" s="4">
        <v>1</v>
      </c>
      <c r="L19" s="4">
        <v>1</v>
      </c>
      <c r="M19" s="25">
        <v>0</v>
      </c>
      <c r="N19" s="4">
        <v>0</v>
      </c>
      <c r="O19" s="4">
        <v>1</v>
      </c>
      <c r="P19">
        <f t="shared" si="0"/>
        <v>6</v>
      </c>
      <c r="Q19" t="str">
        <f t="shared" si="1"/>
        <v>балгонадежен</v>
      </c>
      <c r="R19" t="s">
        <v>95</v>
      </c>
    </row>
    <row r="20" spans="1:19" x14ac:dyDescent="0.3">
      <c r="A20" t="s">
        <v>39</v>
      </c>
      <c r="B20" s="1">
        <v>702300399847</v>
      </c>
      <c r="C20" s="4">
        <v>1</v>
      </c>
      <c r="D20" s="4">
        <v>1</v>
      </c>
      <c r="E20" s="4">
        <v>1</v>
      </c>
      <c r="F20" s="4">
        <v>1</v>
      </c>
      <c r="G20" s="4">
        <v>1</v>
      </c>
      <c r="H20" s="4">
        <v>1</v>
      </c>
      <c r="I20" s="4">
        <v>0</v>
      </c>
      <c r="J20" s="4">
        <v>1</v>
      </c>
      <c r="K20" s="4">
        <v>1</v>
      </c>
      <c r="L20" s="4">
        <v>1</v>
      </c>
      <c r="M20" s="25">
        <v>0</v>
      </c>
      <c r="N20" s="4">
        <v>0</v>
      </c>
      <c r="O20" s="4">
        <v>1</v>
      </c>
      <c r="P20">
        <f t="shared" si="0"/>
        <v>6</v>
      </c>
      <c r="Q20" t="str">
        <f t="shared" si="1"/>
        <v>балгонадежен</v>
      </c>
      <c r="R20" t="s">
        <v>95</v>
      </c>
    </row>
    <row r="21" spans="1:19" x14ac:dyDescent="0.3">
      <c r="A21" t="s">
        <v>40</v>
      </c>
      <c r="B21" s="1">
        <v>700300916805</v>
      </c>
      <c r="C21" s="4">
        <v>1</v>
      </c>
      <c r="D21" s="4">
        <v>1</v>
      </c>
      <c r="E21" s="4">
        <v>1</v>
      </c>
      <c r="F21" s="4">
        <v>1</v>
      </c>
      <c r="G21" s="4">
        <v>1</v>
      </c>
      <c r="H21" s="4">
        <v>1</v>
      </c>
      <c r="I21" s="4">
        <v>1</v>
      </c>
      <c r="J21" s="4">
        <v>1</v>
      </c>
      <c r="K21" s="4">
        <v>1</v>
      </c>
      <c r="L21" s="4">
        <v>0</v>
      </c>
      <c r="M21" s="25">
        <v>0</v>
      </c>
      <c r="N21" s="4">
        <v>0</v>
      </c>
      <c r="O21" s="4">
        <v>0</v>
      </c>
      <c r="P21">
        <f t="shared" si="0"/>
        <v>5</v>
      </c>
      <c r="Q21" t="str">
        <f t="shared" si="1"/>
        <v>балгонадежен</v>
      </c>
      <c r="R21" t="s">
        <v>95</v>
      </c>
      <c r="S21" t="s">
        <v>94</v>
      </c>
    </row>
    <row r="22" spans="1:19" x14ac:dyDescent="0.3">
      <c r="A22" t="s">
        <v>41</v>
      </c>
      <c r="B22" s="1">
        <v>702300154477</v>
      </c>
      <c r="C22" s="4">
        <v>1</v>
      </c>
      <c r="D22" s="4">
        <v>1</v>
      </c>
      <c r="E22" s="4">
        <v>1</v>
      </c>
      <c r="F22" s="4">
        <v>1</v>
      </c>
      <c r="G22" s="4">
        <v>1</v>
      </c>
      <c r="H22" s="4">
        <v>1</v>
      </c>
      <c r="I22" s="4">
        <v>0</v>
      </c>
      <c r="J22" s="4">
        <v>1</v>
      </c>
      <c r="K22" s="4">
        <v>1</v>
      </c>
      <c r="L22" s="4">
        <v>1</v>
      </c>
      <c r="M22" s="25">
        <v>0</v>
      </c>
      <c r="N22" s="4">
        <v>0</v>
      </c>
      <c r="O22" s="4">
        <v>1</v>
      </c>
      <c r="P22">
        <f t="shared" si="0"/>
        <v>6</v>
      </c>
      <c r="Q22" t="str">
        <f t="shared" si="1"/>
        <v>балгонадежен</v>
      </c>
      <c r="R22" t="s">
        <v>95</v>
      </c>
    </row>
    <row r="23" spans="1:19" x14ac:dyDescent="0.3">
      <c r="A23" t="s">
        <v>42</v>
      </c>
      <c r="B23" s="1">
        <v>702300005073</v>
      </c>
      <c r="C23" s="4">
        <v>1</v>
      </c>
      <c r="D23" s="4">
        <v>1</v>
      </c>
      <c r="E23" s="4">
        <v>1</v>
      </c>
      <c r="F23" s="4">
        <v>1</v>
      </c>
      <c r="G23" s="4">
        <v>1</v>
      </c>
      <c r="H23" s="4">
        <v>1</v>
      </c>
      <c r="I23" s="4">
        <v>0</v>
      </c>
      <c r="J23" s="4">
        <v>1</v>
      </c>
      <c r="K23" s="4">
        <v>1</v>
      </c>
      <c r="L23" s="4">
        <v>1</v>
      </c>
      <c r="M23" s="25">
        <v>0</v>
      </c>
      <c r="N23" s="4">
        <v>0</v>
      </c>
      <c r="O23" s="4">
        <v>1</v>
      </c>
      <c r="P23">
        <f t="shared" si="0"/>
        <v>6</v>
      </c>
      <c r="Q23" t="str">
        <f t="shared" si="1"/>
        <v>балгонадежен</v>
      </c>
      <c r="R23" t="s">
        <v>95</v>
      </c>
    </row>
    <row r="24" spans="1:19" x14ac:dyDescent="0.3">
      <c r="A24" t="s">
        <v>43</v>
      </c>
      <c r="B24" s="1">
        <v>702300040688</v>
      </c>
      <c r="C24" s="4">
        <v>1</v>
      </c>
      <c r="D24" s="4">
        <v>1</v>
      </c>
      <c r="E24" s="4">
        <v>1</v>
      </c>
      <c r="F24" s="4">
        <v>1</v>
      </c>
      <c r="G24" s="4">
        <v>1</v>
      </c>
      <c r="H24" s="4">
        <v>1</v>
      </c>
      <c r="I24" s="4">
        <v>0</v>
      </c>
      <c r="J24" s="4">
        <v>1</v>
      </c>
      <c r="K24" s="4">
        <v>1</v>
      </c>
      <c r="L24" s="4">
        <v>1</v>
      </c>
      <c r="M24" s="25">
        <v>0</v>
      </c>
      <c r="N24" s="4">
        <v>1</v>
      </c>
      <c r="O24" s="4">
        <v>1</v>
      </c>
      <c r="P24">
        <f t="shared" si="0"/>
        <v>7</v>
      </c>
      <c r="Q24" t="str">
        <f t="shared" si="1"/>
        <v>балгонадежен</v>
      </c>
      <c r="R24" t="s">
        <v>95</v>
      </c>
    </row>
    <row r="25" spans="1:19" x14ac:dyDescent="0.3">
      <c r="A25" t="s">
        <v>44</v>
      </c>
      <c r="B25" s="1">
        <v>702300141301</v>
      </c>
      <c r="C25" s="4">
        <v>1</v>
      </c>
      <c r="D25" s="4">
        <v>1</v>
      </c>
      <c r="E25" s="4">
        <v>1</v>
      </c>
      <c r="F25" s="4">
        <v>1</v>
      </c>
      <c r="G25" s="4">
        <v>1</v>
      </c>
      <c r="H25" s="4">
        <v>1</v>
      </c>
      <c r="I25" s="4">
        <v>0</v>
      </c>
      <c r="J25" s="4">
        <v>1</v>
      </c>
      <c r="K25" s="4">
        <v>1</v>
      </c>
      <c r="L25" s="4">
        <v>1</v>
      </c>
      <c r="M25" s="25">
        <v>0</v>
      </c>
      <c r="N25" s="4">
        <v>0</v>
      </c>
      <c r="O25" s="4">
        <v>1</v>
      </c>
      <c r="P25">
        <f t="shared" si="0"/>
        <v>6</v>
      </c>
      <c r="Q25" t="str">
        <f t="shared" si="1"/>
        <v>балгонадежен</v>
      </c>
      <c r="R25" t="s">
        <v>95</v>
      </c>
    </row>
    <row r="26" spans="1:19" s="2" customFormat="1" x14ac:dyDescent="0.3">
      <c r="A26" s="2" t="s">
        <v>45</v>
      </c>
      <c r="B26" s="3">
        <v>732707996412</v>
      </c>
      <c r="C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5">
        <v>0</v>
      </c>
      <c r="N26" s="2">
        <v>0</v>
      </c>
      <c r="O26" s="2">
        <v>0</v>
      </c>
      <c r="P26" s="2">
        <f t="shared" si="0"/>
        <v>0</v>
      </c>
      <c r="Q26" s="2" t="str">
        <f t="shared" si="1"/>
        <v>неблагонадежен</v>
      </c>
      <c r="R26" s="2" t="s">
        <v>96</v>
      </c>
    </row>
    <row r="27" spans="1:19" x14ac:dyDescent="0.3">
      <c r="A27" t="s">
        <v>46</v>
      </c>
      <c r="B27" s="1">
        <v>702300190250</v>
      </c>
      <c r="C27" s="4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0</v>
      </c>
      <c r="J27">
        <v>1</v>
      </c>
      <c r="K27">
        <v>1</v>
      </c>
      <c r="L27">
        <v>1</v>
      </c>
      <c r="M27" s="25">
        <v>0</v>
      </c>
      <c r="N27">
        <v>1</v>
      </c>
      <c r="O27">
        <v>1</v>
      </c>
      <c r="P27">
        <f t="shared" si="0"/>
        <v>7</v>
      </c>
      <c r="Q27" t="str">
        <f t="shared" si="1"/>
        <v>балгонадежен</v>
      </c>
      <c r="R27" t="s">
        <v>95</v>
      </c>
    </row>
    <row r="28" spans="1:19" x14ac:dyDescent="0.3">
      <c r="A28" t="s">
        <v>47</v>
      </c>
      <c r="B28" s="1">
        <v>702300225897</v>
      </c>
      <c r="C28" s="4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0</v>
      </c>
      <c r="J28">
        <v>1</v>
      </c>
      <c r="K28">
        <v>1</v>
      </c>
      <c r="L28">
        <v>1</v>
      </c>
      <c r="M28" s="25">
        <v>0</v>
      </c>
      <c r="N28">
        <v>0</v>
      </c>
      <c r="O28">
        <v>1</v>
      </c>
      <c r="P28">
        <f t="shared" si="0"/>
        <v>6</v>
      </c>
      <c r="Q28" t="str">
        <f t="shared" si="1"/>
        <v>балгонадежен</v>
      </c>
      <c r="R28" t="s">
        <v>95</v>
      </c>
    </row>
    <row r="29" spans="1:19" s="6" customFormat="1" x14ac:dyDescent="0.3">
      <c r="A29" s="6" t="s">
        <v>48</v>
      </c>
      <c r="B29" s="7">
        <v>702300011091</v>
      </c>
      <c r="C29" s="6">
        <v>1</v>
      </c>
      <c r="D29" s="6">
        <v>1</v>
      </c>
      <c r="E29" s="6">
        <v>1</v>
      </c>
      <c r="F29" s="6">
        <v>1</v>
      </c>
      <c r="G29" s="6">
        <v>1</v>
      </c>
      <c r="H29" s="6">
        <v>1</v>
      </c>
      <c r="I29" s="6">
        <v>1</v>
      </c>
      <c r="J29" s="6">
        <v>0</v>
      </c>
      <c r="K29" s="6">
        <v>0</v>
      </c>
      <c r="L29" s="6">
        <v>0</v>
      </c>
      <c r="M29" s="25">
        <v>0</v>
      </c>
      <c r="N29" s="6">
        <v>0</v>
      </c>
      <c r="O29" s="6">
        <v>0</v>
      </c>
      <c r="P29" s="6">
        <f t="shared" si="0"/>
        <v>3</v>
      </c>
      <c r="Q29" s="6" t="str">
        <f t="shared" si="1"/>
        <v>неблагонадежен</v>
      </c>
      <c r="R29" s="6" t="s">
        <v>95</v>
      </c>
    </row>
    <row r="30" spans="1:19" x14ac:dyDescent="0.3">
      <c r="A30" t="s">
        <v>49</v>
      </c>
      <c r="B30" s="1">
        <v>702300429555</v>
      </c>
      <c r="C30" s="4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 s="25">
        <v>0</v>
      </c>
      <c r="N30">
        <v>0</v>
      </c>
      <c r="O30">
        <v>1</v>
      </c>
      <c r="P30">
        <f t="shared" si="0"/>
        <v>7</v>
      </c>
      <c r="Q30" t="str">
        <f t="shared" si="1"/>
        <v>балгонадежен</v>
      </c>
      <c r="R30" t="s">
        <v>95</v>
      </c>
    </row>
    <row r="31" spans="1:19" s="6" customFormat="1" x14ac:dyDescent="0.3">
      <c r="A31" s="6" t="s">
        <v>50</v>
      </c>
      <c r="B31" s="7">
        <v>702300183679</v>
      </c>
      <c r="C31" s="6">
        <v>1</v>
      </c>
      <c r="D31" s="6">
        <v>1</v>
      </c>
      <c r="E31" s="6">
        <v>1</v>
      </c>
      <c r="F31" s="6">
        <v>1</v>
      </c>
      <c r="G31" s="6">
        <v>1</v>
      </c>
      <c r="H31" s="6">
        <v>1</v>
      </c>
      <c r="I31" s="6">
        <v>1</v>
      </c>
      <c r="J31" s="6">
        <v>0</v>
      </c>
      <c r="K31" s="6">
        <v>0</v>
      </c>
      <c r="L31" s="6">
        <v>0</v>
      </c>
      <c r="M31" s="25">
        <v>0</v>
      </c>
      <c r="N31" s="6">
        <v>0</v>
      </c>
      <c r="O31" s="6">
        <v>0</v>
      </c>
      <c r="P31" s="6">
        <f t="shared" si="0"/>
        <v>3</v>
      </c>
      <c r="Q31" s="6" t="str">
        <f t="shared" si="1"/>
        <v>неблагонадежен</v>
      </c>
      <c r="R31" s="6" t="s">
        <v>95</v>
      </c>
    </row>
    <row r="32" spans="1:19" x14ac:dyDescent="0.3">
      <c r="A32" t="s">
        <v>51</v>
      </c>
      <c r="B32" s="1">
        <v>702300208316</v>
      </c>
      <c r="C32" s="4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0</v>
      </c>
      <c r="J32">
        <v>1</v>
      </c>
      <c r="K32">
        <v>1</v>
      </c>
      <c r="L32">
        <v>1</v>
      </c>
      <c r="M32" s="25">
        <v>0</v>
      </c>
      <c r="N32">
        <v>0</v>
      </c>
      <c r="O32">
        <v>1</v>
      </c>
      <c r="P32">
        <f t="shared" si="0"/>
        <v>6</v>
      </c>
      <c r="Q32" t="str">
        <f t="shared" si="1"/>
        <v>балгонадежен</v>
      </c>
      <c r="R32" t="s">
        <v>95</v>
      </c>
    </row>
    <row r="33" spans="1:19" s="4" customFormat="1" x14ac:dyDescent="0.3">
      <c r="A33" s="4" t="s">
        <v>52</v>
      </c>
      <c r="B33" s="5">
        <v>702300005394</v>
      </c>
      <c r="C33" s="4">
        <v>1</v>
      </c>
      <c r="D33" s="4">
        <v>1</v>
      </c>
      <c r="E33" s="4">
        <v>1</v>
      </c>
      <c r="F33" s="4">
        <v>1</v>
      </c>
      <c r="G33" s="4">
        <v>1</v>
      </c>
      <c r="H33" s="4">
        <v>1</v>
      </c>
      <c r="I33" s="4">
        <v>0</v>
      </c>
      <c r="J33" s="4">
        <v>1</v>
      </c>
      <c r="K33" s="4">
        <v>1</v>
      </c>
      <c r="L33" s="4">
        <v>1</v>
      </c>
      <c r="M33" s="25">
        <v>0</v>
      </c>
      <c r="N33" s="4">
        <v>0</v>
      </c>
      <c r="O33" s="4">
        <v>1</v>
      </c>
      <c r="P33" s="4">
        <f t="shared" si="0"/>
        <v>6</v>
      </c>
      <c r="Q33" s="4" t="str">
        <f t="shared" si="1"/>
        <v>балгонадежен</v>
      </c>
      <c r="R33" t="s">
        <v>95</v>
      </c>
    </row>
    <row r="34" spans="1:19" x14ac:dyDescent="0.3">
      <c r="A34" t="s">
        <v>53</v>
      </c>
      <c r="B34" s="1">
        <v>702300491320</v>
      </c>
      <c r="C34" s="4">
        <v>1</v>
      </c>
      <c r="D34" s="4">
        <v>1</v>
      </c>
      <c r="E34" s="4">
        <v>1</v>
      </c>
      <c r="F34" s="4">
        <v>1</v>
      </c>
      <c r="G34" s="4">
        <v>1</v>
      </c>
      <c r="H34" s="4">
        <v>1</v>
      </c>
      <c r="I34" s="4">
        <v>0</v>
      </c>
      <c r="J34" s="4">
        <v>1</v>
      </c>
      <c r="K34" s="4">
        <v>1</v>
      </c>
      <c r="L34" s="4">
        <v>1</v>
      </c>
      <c r="M34" s="25">
        <v>1</v>
      </c>
      <c r="N34" s="4">
        <v>0</v>
      </c>
      <c r="O34" s="4">
        <v>1</v>
      </c>
      <c r="P34">
        <f t="shared" si="0"/>
        <v>7</v>
      </c>
      <c r="Q34" t="str">
        <f t="shared" si="1"/>
        <v>балгонадежен</v>
      </c>
      <c r="R34" t="s">
        <v>95</v>
      </c>
    </row>
    <row r="35" spans="1:19" x14ac:dyDescent="0.3">
      <c r="A35" t="s">
        <v>54</v>
      </c>
      <c r="B35" s="1">
        <v>702300019100</v>
      </c>
      <c r="C35" s="4">
        <v>1</v>
      </c>
      <c r="D35" s="4">
        <v>1</v>
      </c>
      <c r="E35" s="4">
        <v>1</v>
      </c>
      <c r="F35" s="4">
        <v>1</v>
      </c>
      <c r="G35" s="4">
        <v>1</v>
      </c>
      <c r="H35" s="4">
        <v>1</v>
      </c>
      <c r="I35" s="4">
        <v>1</v>
      </c>
      <c r="J35" s="4">
        <v>1</v>
      </c>
      <c r="K35" s="4">
        <v>1</v>
      </c>
      <c r="L35" s="4">
        <v>1</v>
      </c>
      <c r="M35" s="25">
        <v>0</v>
      </c>
      <c r="N35" s="4">
        <v>1</v>
      </c>
      <c r="O35" s="4">
        <v>1</v>
      </c>
      <c r="P35">
        <f t="shared" si="0"/>
        <v>8</v>
      </c>
      <c r="Q35" t="str">
        <f t="shared" si="1"/>
        <v>балгонадежен</v>
      </c>
      <c r="R35" t="s">
        <v>95</v>
      </c>
    </row>
    <row r="36" spans="1:19" s="8" customFormat="1" x14ac:dyDescent="0.3">
      <c r="A36" s="8" t="s">
        <v>55</v>
      </c>
      <c r="B36" s="1">
        <v>702300413731</v>
      </c>
      <c r="C36" s="8">
        <v>1</v>
      </c>
      <c r="D36" s="8">
        <v>1</v>
      </c>
      <c r="E36" s="8">
        <v>1</v>
      </c>
      <c r="F36" s="8">
        <v>1</v>
      </c>
      <c r="G36" s="8">
        <v>1</v>
      </c>
      <c r="H36" s="8">
        <v>1</v>
      </c>
      <c r="I36" s="8">
        <v>0</v>
      </c>
      <c r="J36" s="8">
        <v>1</v>
      </c>
      <c r="K36" s="8">
        <v>0</v>
      </c>
      <c r="L36" s="8">
        <v>0</v>
      </c>
      <c r="M36" s="27">
        <v>0</v>
      </c>
      <c r="N36" s="8">
        <v>0</v>
      </c>
      <c r="O36" s="8">
        <v>1</v>
      </c>
      <c r="P36" s="8">
        <f t="shared" si="0"/>
        <v>4</v>
      </c>
      <c r="Q36" s="8" t="str">
        <f t="shared" si="1"/>
        <v>балгонадежен</v>
      </c>
      <c r="R36" t="s">
        <v>95</v>
      </c>
      <c r="S36" s="8" t="s">
        <v>97</v>
      </c>
    </row>
    <row r="37" spans="1:19" s="9" customFormat="1" x14ac:dyDescent="0.3">
      <c r="A37" s="9" t="s">
        <v>56</v>
      </c>
      <c r="B37" s="10">
        <v>702300482809</v>
      </c>
      <c r="D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28">
        <v>0</v>
      </c>
      <c r="N37" s="9">
        <v>0</v>
      </c>
      <c r="O37" s="9">
        <v>0</v>
      </c>
      <c r="P37" s="9">
        <f t="shared" si="0"/>
        <v>0</v>
      </c>
      <c r="Q37" s="9" t="str">
        <f t="shared" si="1"/>
        <v>неблагонадежен</v>
      </c>
      <c r="R37" s="9" t="s">
        <v>96</v>
      </c>
    </row>
    <row r="38" spans="1:19" x14ac:dyDescent="0.3">
      <c r="A38" t="s">
        <v>57</v>
      </c>
      <c r="B38" s="1">
        <v>702300010429</v>
      </c>
      <c r="C38" s="15">
        <v>1</v>
      </c>
      <c r="D38" s="15">
        <v>1</v>
      </c>
      <c r="E38" s="15">
        <v>1</v>
      </c>
      <c r="F38" s="15">
        <v>1</v>
      </c>
      <c r="G38" s="15">
        <v>1</v>
      </c>
      <c r="H38" s="15">
        <v>1</v>
      </c>
      <c r="I38" s="15">
        <v>1</v>
      </c>
      <c r="J38" s="15">
        <v>1</v>
      </c>
      <c r="K38" s="15">
        <v>1</v>
      </c>
      <c r="L38" s="15">
        <v>1</v>
      </c>
      <c r="M38" s="27">
        <v>0</v>
      </c>
      <c r="N38" s="15">
        <v>1</v>
      </c>
      <c r="O38" s="15">
        <v>0</v>
      </c>
      <c r="P38">
        <f t="shared" si="0"/>
        <v>7</v>
      </c>
      <c r="Q38" t="str">
        <f t="shared" si="1"/>
        <v>балгонадежен</v>
      </c>
      <c r="R38" t="s">
        <v>95</v>
      </c>
      <c r="S38" t="s">
        <v>98</v>
      </c>
    </row>
    <row r="39" spans="1:19" x14ac:dyDescent="0.3">
      <c r="A39" t="s">
        <v>58</v>
      </c>
      <c r="B39" s="1">
        <v>702300476001</v>
      </c>
      <c r="C39" s="15">
        <v>1</v>
      </c>
      <c r="D39" s="15">
        <v>1</v>
      </c>
      <c r="E39" s="15">
        <v>1</v>
      </c>
      <c r="F39" s="15">
        <v>1</v>
      </c>
      <c r="G39" s="15">
        <v>1</v>
      </c>
      <c r="H39" s="15">
        <v>1</v>
      </c>
      <c r="I39" s="15">
        <v>1</v>
      </c>
      <c r="J39" s="15">
        <v>1</v>
      </c>
      <c r="K39" s="15">
        <v>0</v>
      </c>
      <c r="L39" s="15">
        <v>0</v>
      </c>
      <c r="M39" s="27">
        <v>0</v>
      </c>
      <c r="N39" s="15">
        <v>0</v>
      </c>
      <c r="O39" s="15">
        <v>0</v>
      </c>
      <c r="P39">
        <f t="shared" si="0"/>
        <v>4</v>
      </c>
      <c r="Q39" t="str">
        <f t="shared" si="1"/>
        <v>балгонадежен</v>
      </c>
      <c r="R39" t="s">
        <v>95</v>
      </c>
    </row>
    <row r="40" spans="1:19" x14ac:dyDescent="0.3">
      <c r="A40" t="s">
        <v>59</v>
      </c>
      <c r="B40" s="1">
        <v>702300566375</v>
      </c>
      <c r="C40" s="15">
        <v>1</v>
      </c>
      <c r="D40" s="15">
        <v>1</v>
      </c>
      <c r="E40" s="15">
        <v>1</v>
      </c>
      <c r="F40" s="15">
        <v>1</v>
      </c>
      <c r="G40" s="15">
        <v>1</v>
      </c>
      <c r="H40" s="15">
        <v>1</v>
      </c>
      <c r="I40" s="15">
        <v>1</v>
      </c>
      <c r="J40" s="15">
        <v>1</v>
      </c>
      <c r="K40" s="15">
        <v>1</v>
      </c>
      <c r="L40" s="15">
        <v>1</v>
      </c>
      <c r="M40" s="27">
        <v>0</v>
      </c>
      <c r="N40" s="15">
        <v>0</v>
      </c>
      <c r="O40" s="15">
        <v>1</v>
      </c>
      <c r="P40">
        <f t="shared" si="0"/>
        <v>7</v>
      </c>
      <c r="Q40" t="str">
        <f t="shared" si="1"/>
        <v>балгонадежен</v>
      </c>
      <c r="R40" t="s">
        <v>95</v>
      </c>
    </row>
    <row r="41" spans="1:19" x14ac:dyDescent="0.3">
      <c r="A41" t="s">
        <v>60</v>
      </c>
      <c r="B41" s="1">
        <v>702300104564</v>
      </c>
      <c r="C41" s="15">
        <v>1</v>
      </c>
      <c r="D41" s="15">
        <v>1</v>
      </c>
      <c r="E41" s="15">
        <v>1</v>
      </c>
      <c r="F41" s="15">
        <v>1</v>
      </c>
      <c r="G41" s="15">
        <v>1</v>
      </c>
      <c r="H41" s="15">
        <v>1</v>
      </c>
      <c r="I41" s="15">
        <v>1</v>
      </c>
      <c r="J41" s="15">
        <v>1</v>
      </c>
      <c r="K41" s="15">
        <v>1</v>
      </c>
      <c r="L41" s="15">
        <v>1</v>
      </c>
      <c r="M41" s="27">
        <v>0</v>
      </c>
      <c r="N41" s="15">
        <v>0</v>
      </c>
      <c r="O41" s="15">
        <v>0</v>
      </c>
      <c r="P41">
        <f t="shared" si="0"/>
        <v>6</v>
      </c>
      <c r="Q41" t="str">
        <f t="shared" si="1"/>
        <v>балгонадежен</v>
      </c>
      <c r="R41" t="s">
        <v>95</v>
      </c>
    </row>
    <row r="42" spans="1:19" x14ac:dyDescent="0.3">
      <c r="A42" t="s">
        <v>61</v>
      </c>
      <c r="B42" s="1">
        <v>702300105374</v>
      </c>
      <c r="C42" s="15">
        <v>1</v>
      </c>
      <c r="D42" s="15">
        <v>1</v>
      </c>
      <c r="E42" s="15">
        <v>1</v>
      </c>
      <c r="F42" s="15">
        <v>1</v>
      </c>
      <c r="G42" s="15">
        <v>1</v>
      </c>
      <c r="H42" s="15">
        <v>1</v>
      </c>
      <c r="I42" s="15">
        <v>1</v>
      </c>
      <c r="J42" s="15">
        <v>1</v>
      </c>
      <c r="K42" s="15">
        <v>1</v>
      </c>
      <c r="L42" s="15">
        <v>1</v>
      </c>
      <c r="M42" s="27">
        <v>0</v>
      </c>
      <c r="N42" s="15">
        <v>1</v>
      </c>
      <c r="O42" s="15">
        <v>1</v>
      </c>
      <c r="P42">
        <f t="shared" si="0"/>
        <v>8</v>
      </c>
      <c r="Q42" t="str">
        <f t="shared" si="1"/>
        <v>балгонадежен</v>
      </c>
      <c r="R42" t="s">
        <v>95</v>
      </c>
    </row>
    <row r="43" spans="1:19" x14ac:dyDescent="0.3">
      <c r="A43" t="s">
        <v>62</v>
      </c>
      <c r="B43" s="1">
        <v>702300332063</v>
      </c>
      <c r="C43" s="15">
        <v>1</v>
      </c>
      <c r="D43" s="15">
        <v>1</v>
      </c>
      <c r="E43" s="15">
        <v>1</v>
      </c>
      <c r="F43" s="15">
        <v>1</v>
      </c>
      <c r="G43" s="15">
        <v>1</v>
      </c>
      <c r="H43" s="15">
        <v>1</v>
      </c>
      <c r="I43" s="15">
        <v>0</v>
      </c>
      <c r="J43" s="15">
        <v>1</v>
      </c>
      <c r="K43" s="15">
        <v>0</v>
      </c>
      <c r="L43" s="15">
        <v>0</v>
      </c>
      <c r="M43" s="27">
        <v>0</v>
      </c>
      <c r="N43" s="15">
        <v>0</v>
      </c>
      <c r="O43" s="15">
        <v>1</v>
      </c>
      <c r="P43">
        <f t="shared" si="0"/>
        <v>4</v>
      </c>
      <c r="Q43" t="str">
        <f t="shared" si="1"/>
        <v>балгонадежен</v>
      </c>
      <c r="R43" t="s">
        <v>95</v>
      </c>
      <c r="S43" t="s">
        <v>99</v>
      </c>
    </row>
    <row r="44" spans="1:19" x14ac:dyDescent="0.3">
      <c r="A44" t="s">
        <v>63</v>
      </c>
      <c r="B44" s="1">
        <v>702300353169</v>
      </c>
      <c r="C44" s="15">
        <v>1</v>
      </c>
      <c r="D44" s="15">
        <v>1</v>
      </c>
      <c r="E44" s="15">
        <v>1</v>
      </c>
      <c r="F44" s="15">
        <v>1</v>
      </c>
      <c r="G44" s="15">
        <v>1</v>
      </c>
      <c r="H44" s="15">
        <v>1</v>
      </c>
      <c r="I44" s="15">
        <v>1</v>
      </c>
      <c r="J44" s="15">
        <v>1</v>
      </c>
      <c r="K44" s="15">
        <v>1</v>
      </c>
      <c r="L44" s="15">
        <v>1</v>
      </c>
      <c r="M44" s="27">
        <v>0</v>
      </c>
      <c r="N44" s="15">
        <v>1</v>
      </c>
      <c r="O44" s="15">
        <v>1</v>
      </c>
      <c r="P44">
        <f t="shared" si="0"/>
        <v>8</v>
      </c>
      <c r="Q44" t="str">
        <f t="shared" si="1"/>
        <v>балгонадежен</v>
      </c>
      <c r="R44" t="s">
        <v>95</v>
      </c>
    </row>
    <row r="45" spans="1:19" x14ac:dyDescent="0.3">
      <c r="A45" t="s">
        <v>64</v>
      </c>
      <c r="B45" s="1">
        <v>702300389341</v>
      </c>
      <c r="C45" s="15">
        <v>1</v>
      </c>
      <c r="D45" s="15">
        <v>1</v>
      </c>
      <c r="E45" s="15">
        <v>1</v>
      </c>
      <c r="F45" s="15">
        <v>1</v>
      </c>
      <c r="G45" s="15">
        <v>1</v>
      </c>
      <c r="H45" s="15">
        <v>1</v>
      </c>
      <c r="I45" s="15">
        <v>1</v>
      </c>
      <c r="J45" s="15">
        <v>1</v>
      </c>
      <c r="K45" s="15">
        <v>1</v>
      </c>
      <c r="L45" s="15">
        <v>1</v>
      </c>
      <c r="M45" s="27">
        <v>0</v>
      </c>
      <c r="N45" s="15">
        <v>0</v>
      </c>
      <c r="O45" s="15">
        <v>1</v>
      </c>
      <c r="P45">
        <f t="shared" si="0"/>
        <v>7</v>
      </c>
      <c r="Q45" t="str">
        <f t="shared" si="1"/>
        <v>балгонадежен</v>
      </c>
      <c r="R45" t="s">
        <v>95</v>
      </c>
    </row>
    <row r="46" spans="1:19" s="6" customFormat="1" x14ac:dyDescent="0.3">
      <c r="A46" s="6" t="s">
        <v>65</v>
      </c>
      <c r="B46" s="7">
        <v>701718375705</v>
      </c>
      <c r="C46" s="6">
        <v>1</v>
      </c>
      <c r="D46" s="6">
        <v>1</v>
      </c>
      <c r="E46" s="6">
        <v>1</v>
      </c>
      <c r="F46" s="6">
        <v>1</v>
      </c>
      <c r="G46" s="6">
        <v>1</v>
      </c>
      <c r="H46" s="6">
        <v>1</v>
      </c>
      <c r="I46" s="6">
        <v>1</v>
      </c>
      <c r="J46" s="6">
        <v>0</v>
      </c>
      <c r="K46" s="6">
        <v>0</v>
      </c>
      <c r="L46" s="6">
        <v>0</v>
      </c>
      <c r="M46" s="25">
        <v>0</v>
      </c>
      <c r="N46" s="6">
        <v>0</v>
      </c>
      <c r="O46" s="6">
        <v>0</v>
      </c>
      <c r="P46" s="6">
        <f t="shared" si="0"/>
        <v>3</v>
      </c>
      <c r="Q46" s="6" t="str">
        <f t="shared" si="1"/>
        <v>неблагонадежен</v>
      </c>
      <c r="R46" s="6" t="s">
        <v>95</v>
      </c>
    </row>
    <row r="47" spans="1:19" s="2" customFormat="1" x14ac:dyDescent="0.3">
      <c r="A47" s="2" t="s">
        <v>66</v>
      </c>
      <c r="B47" s="3">
        <v>702300036508</v>
      </c>
      <c r="D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5">
        <v>0</v>
      </c>
      <c r="N47" s="2">
        <v>0</v>
      </c>
      <c r="O47" s="2">
        <v>0</v>
      </c>
      <c r="P47" s="2">
        <f t="shared" si="0"/>
        <v>0</v>
      </c>
      <c r="Q47" s="2" t="str">
        <f t="shared" si="1"/>
        <v>неблагонадежен</v>
      </c>
      <c r="R47" s="2" t="s">
        <v>96</v>
      </c>
    </row>
    <row r="48" spans="1:19" x14ac:dyDescent="0.3">
      <c r="A48" t="s">
        <v>67</v>
      </c>
      <c r="B48" s="1">
        <v>702300412600</v>
      </c>
      <c r="C48" s="15">
        <v>1</v>
      </c>
      <c r="D48" s="15">
        <v>1</v>
      </c>
      <c r="E48" s="15">
        <v>1</v>
      </c>
      <c r="F48" s="15">
        <v>1</v>
      </c>
      <c r="G48" s="15">
        <v>1</v>
      </c>
      <c r="H48" s="15">
        <v>1</v>
      </c>
      <c r="I48" s="15">
        <v>1</v>
      </c>
      <c r="J48" s="15">
        <v>1</v>
      </c>
      <c r="K48" s="15">
        <v>1</v>
      </c>
      <c r="L48" s="15">
        <v>1</v>
      </c>
      <c r="M48" s="27">
        <v>0</v>
      </c>
      <c r="N48" s="15">
        <v>0</v>
      </c>
      <c r="O48" s="15">
        <v>1</v>
      </c>
      <c r="P48">
        <f t="shared" si="0"/>
        <v>7</v>
      </c>
      <c r="Q48" t="str">
        <f t="shared" si="1"/>
        <v>балгонадежен</v>
      </c>
      <c r="R48" t="s">
        <v>95</v>
      </c>
    </row>
    <row r="49" spans="1:19" x14ac:dyDescent="0.3">
      <c r="A49" t="s">
        <v>68</v>
      </c>
      <c r="B49" s="1">
        <v>702311038803</v>
      </c>
      <c r="C49" s="15">
        <v>1</v>
      </c>
      <c r="D49" s="15">
        <v>1</v>
      </c>
      <c r="E49" s="15">
        <v>1</v>
      </c>
      <c r="F49" s="15">
        <v>1</v>
      </c>
      <c r="G49" s="15">
        <v>1</v>
      </c>
      <c r="H49" s="15">
        <v>1</v>
      </c>
      <c r="I49" s="15">
        <v>1</v>
      </c>
      <c r="J49" s="15">
        <v>1</v>
      </c>
      <c r="K49" s="15">
        <v>1</v>
      </c>
      <c r="L49" s="15">
        <v>1</v>
      </c>
      <c r="M49" s="27">
        <v>0</v>
      </c>
      <c r="N49" s="15">
        <v>0</v>
      </c>
      <c r="O49" s="15">
        <v>1</v>
      </c>
      <c r="P49">
        <f t="shared" si="0"/>
        <v>7</v>
      </c>
      <c r="Q49" t="str">
        <f t="shared" si="1"/>
        <v>балгонадежен</v>
      </c>
      <c r="R49" t="s">
        <v>95</v>
      </c>
    </row>
    <row r="50" spans="1:19" x14ac:dyDescent="0.3">
      <c r="A50" t="s">
        <v>69</v>
      </c>
      <c r="B50" s="1">
        <v>702300332458</v>
      </c>
      <c r="C50" s="15">
        <v>1</v>
      </c>
      <c r="D50" s="15">
        <v>1</v>
      </c>
      <c r="E50" s="15">
        <v>1</v>
      </c>
      <c r="F50" s="15">
        <v>1</v>
      </c>
      <c r="G50" s="15">
        <v>1</v>
      </c>
      <c r="H50" s="15">
        <v>1</v>
      </c>
      <c r="I50" s="15">
        <v>0</v>
      </c>
      <c r="J50" s="15">
        <v>0</v>
      </c>
      <c r="K50" s="15">
        <v>1</v>
      </c>
      <c r="L50" s="15">
        <v>1</v>
      </c>
      <c r="M50" s="27">
        <v>0</v>
      </c>
      <c r="N50" s="15">
        <v>0</v>
      </c>
      <c r="O50" s="15">
        <v>1</v>
      </c>
      <c r="P50">
        <f t="shared" si="0"/>
        <v>5</v>
      </c>
      <c r="Q50" t="str">
        <f t="shared" si="1"/>
        <v>балгонадежен</v>
      </c>
      <c r="R50" t="s">
        <v>95</v>
      </c>
    </row>
    <row r="51" spans="1:19" x14ac:dyDescent="0.3">
      <c r="A51" t="s">
        <v>70</v>
      </c>
      <c r="B51" s="1">
        <v>410116819445</v>
      </c>
      <c r="C51" s="15">
        <v>1</v>
      </c>
      <c r="D51" s="15">
        <v>1</v>
      </c>
      <c r="E51" s="15">
        <v>1</v>
      </c>
      <c r="F51" s="15">
        <v>1</v>
      </c>
      <c r="G51" s="15">
        <v>1</v>
      </c>
      <c r="H51" s="15">
        <v>1</v>
      </c>
      <c r="I51" s="15">
        <v>1</v>
      </c>
      <c r="J51" s="15">
        <v>1</v>
      </c>
      <c r="K51" s="15">
        <v>1</v>
      </c>
      <c r="L51" s="15">
        <v>1</v>
      </c>
      <c r="M51" s="27">
        <v>0</v>
      </c>
      <c r="N51" s="15">
        <v>0</v>
      </c>
      <c r="O51" s="15">
        <v>1</v>
      </c>
      <c r="P51">
        <f t="shared" si="0"/>
        <v>7</v>
      </c>
      <c r="Q51" t="str">
        <f t="shared" si="1"/>
        <v>балгонадежен</v>
      </c>
      <c r="R51" t="s">
        <v>95</v>
      </c>
    </row>
    <row r="52" spans="1:19" x14ac:dyDescent="0.3">
      <c r="A52" t="s">
        <v>71</v>
      </c>
      <c r="B52" s="1">
        <v>702300402810</v>
      </c>
      <c r="C52" s="15">
        <v>1</v>
      </c>
      <c r="D52" s="15">
        <v>1</v>
      </c>
      <c r="E52" s="15">
        <v>1</v>
      </c>
      <c r="F52" s="15">
        <v>1</v>
      </c>
      <c r="G52" s="15">
        <v>1</v>
      </c>
      <c r="H52" s="15">
        <v>1</v>
      </c>
      <c r="I52" s="15">
        <v>1</v>
      </c>
      <c r="J52" s="15">
        <v>1</v>
      </c>
      <c r="K52" s="15">
        <v>1</v>
      </c>
      <c r="L52" s="15">
        <v>1</v>
      </c>
      <c r="M52" s="27">
        <v>0</v>
      </c>
      <c r="N52" s="15">
        <v>0</v>
      </c>
      <c r="O52" s="15">
        <v>1</v>
      </c>
      <c r="P52">
        <f t="shared" si="0"/>
        <v>7</v>
      </c>
      <c r="Q52" t="str">
        <f t="shared" si="1"/>
        <v>балгонадежен</v>
      </c>
      <c r="R52" t="s">
        <v>95</v>
      </c>
    </row>
    <row r="53" spans="1:19" x14ac:dyDescent="0.3">
      <c r="A53" t="s">
        <v>72</v>
      </c>
      <c r="B53" s="1">
        <v>702300107773</v>
      </c>
      <c r="C53" s="15">
        <v>1</v>
      </c>
      <c r="D53" s="15">
        <v>1</v>
      </c>
      <c r="E53" s="15">
        <v>1</v>
      </c>
      <c r="F53" s="15">
        <v>1</v>
      </c>
      <c r="G53" s="15">
        <v>1</v>
      </c>
      <c r="H53" s="15">
        <v>1</v>
      </c>
      <c r="I53" s="15">
        <v>1</v>
      </c>
      <c r="J53" s="15">
        <v>1</v>
      </c>
      <c r="K53" s="15">
        <v>1</v>
      </c>
      <c r="L53" s="15">
        <v>1</v>
      </c>
      <c r="M53" s="27">
        <v>0</v>
      </c>
      <c r="N53" s="15">
        <v>0</v>
      </c>
      <c r="O53" s="15">
        <v>1</v>
      </c>
      <c r="P53">
        <f t="shared" si="0"/>
        <v>7</v>
      </c>
      <c r="Q53" t="str">
        <f t="shared" si="1"/>
        <v>балгонадежен</v>
      </c>
      <c r="R53" t="s">
        <v>95</v>
      </c>
    </row>
    <row r="54" spans="1:19" x14ac:dyDescent="0.3">
      <c r="A54" t="s">
        <v>73</v>
      </c>
      <c r="B54" s="1">
        <v>702300195152</v>
      </c>
      <c r="C54" s="15">
        <v>1</v>
      </c>
      <c r="D54" s="15">
        <v>1</v>
      </c>
      <c r="E54" s="15">
        <v>1</v>
      </c>
      <c r="F54" s="15">
        <v>1</v>
      </c>
      <c r="G54" s="15">
        <v>1</v>
      </c>
      <c r="H54" s="15">
        <v>1</v>
      </c>
      <c r="I54" s="15">
        <v>0</v>
      </c>
      <c r="J54" s="15">
        <v>1</v>
      </c>
      <c r="K54" s="15">
        <v>1</v>
      </c>
      <c r="L54" s="15">
        <v>1</v>
      </c>
      <c r="M54" s="27">
        <v>0</v>
      </c>
      <c r="N54" s="15">
        <v>0</v>
      </c>
      <c r="O54" s="15">
        <v>1</v>
      </c>
      <c r="P54">
        <f t="shared" si="0"/>
        <v>6</v>
      </c>
      <c r="Q54" t="str">
        <f t="shared" si="1"/>
        <v>балгонадежен</v>
      </c>
      <c r="R54" t="s">
        <v>95</v>
      </c>
    </row>
    <row r="55" spans="1:19" s="2" customFormat="1" x14ac:dyDescent="0.3">
      <c r="A55" s="2" t="s">
        <v>74</v>
      </c>
      <c r="B55" s="3">
        <v>702300329007</v>
      </c>
      <c r="D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5">
        <v>0</v>
      </c>
      <c r="N55" s="2">
        <v>0</v>
      </c>
      <c r="O55" s="2">
        <v>0</v>
      </c>
      <c r="P55" s="2">
        <f t="shared" si="0"/>
        <v>0</v>
      </c>
      <c r="Q55" s="2" t="str">
        <f t="shared" si="1"/>
        <v>неблагонадежен</v>
      </c>
      <c r="R55" s="2" t="s">
        <v>96</v>
      </c>
    </row>
    <row r="56" spans="1:19" x14ac:dyDescent="0.3">
      <c r="A56" t="s">
        <v>75</v>
      </c>
      <c r="B56" s="1">
        <v>702300091869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0</v>
      </c>
      <c r="L56">
        <v>0</v>
      </c>
      <c r="M56" s="25">
        <v>0</v>
      </c>
      <c r="N56">
        <v>1</v>
      </c>
      <c r="O56">
        <v>0</v>
      </c>
      <c r="P56">
        <f t="shared" si="0"/>
        <v>5</v>
      </c>
      <c r="Q56" t="str">
        <f t="shared" si="1"/>
        <v>балгонадежен</v>
      </c>
      <c r="R56" s="16" t="s">
        <v>95</v>
      </c>
    </row>
    <row r="57" spans="1:19" s="6" customFormat="1" x14ac:dyDescent="0.3">
      <c r="A57" s="6" t="s">
        <v>76</v>
      </c>
      <c r="B57" s="7">
        <v>702300234161</v>
      </c>
      <c r="C57" s="6">
        <v>1</v>
      </c>
      <c r="D57" s="6">
        <v>1</v>
      </c>
      <c r="E57" s="6">
        <v>1</v>
      </c>
      <c r="F57" s="6">
        <v>1</v>
      </c>
      <c r="G57" s="6">
        <v>1</v>
      </c>
      <c r="H57" s="6">
        <v>1</v>
      </c>
      <c r="I57" s="6">
        <v>0</v>
      </c>
      <c r="J57" s="6">
        <v>0</v>
      </c>
      <c r="K57" s="6">
        <v>0</v>
      </c>
      <c r="L57" s="6">
        <v>0</v>
      </c>
      <c r="M57" s="25">
        <v>0</v>
      </c>
      <c r="N57" s="6">
        <v>0</v>
      </c>
      <c r="O57" s="6">
        <v>1</v>
      </c>
      <c r="P57" s="6">
        <f t="shared" si="0"/>
        <v>3</v>
      </c>
      <c r="Q57" s="6" t="str">
        <f t="shared" si="1"/>
        <v>неблагонадежен</v>
      </c>
      <c r="R57" s="6" t="s">
        <v>95</v>
      </c>
    </row>
    <row r="58" spans="1:19" x14ac:dyDescent="0.3">
      <c r="A58" t="s">
        <v>77</v>
      </c>
      <c r="B58" s="1">
        <v>702300312483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0</v>
      </c>
      <c r="L58">
        <v>0</v>
      </c>
      <c r="M58" s="25">
        <v>0</v>
      </c>
      <c r="N58">
        <v>0</v>
      </c>
      <c r="O58">
        <v>1</v>
      </c>
      <c r="P58">
        <f t="shared" si="0"/>
        <v>5</v>
      </c>
      <c r="Q58" t="str">
        <f t="shared" si="1"/>
        <v>балгонадежен</v>
      </c>
      <c r="R58" s="16" t="s">
        <v>95</v>
      </c>
      <c r="S58" t="s">
        <v>100</v>
      </c>
    </row>
    <row r="59" spans="1:19" x14ac:dyDescent="0.3">
      <c r="A59" t="s">
        <v>78</v>
      </c>
      <c r="B59" s="1">
        <v>702300463891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0</v>
      </c>
      <c r="J59">
        <v>1</v>
      </c>
      <c r="K59">
        <v>1</v>
      </c>
      <c r="L59">
        <v>1</v>
      </c>
      <c r="M59" s="25">
        <v>0</v>
      </c>
      <c r="N59">
        <v>0</v>
      </c>
      <c r="O59">
        <v>1</v>
      </c>
      <c r="P59">
        <f t="shared" si="0"/>
        <v>6</v>
      </c>
      <c r="Q59" t="str">
        <f t="shared" si="1"/>
        <v>балгонадежен</v>
      </c>
      <c r="R59" s="16" t="s">
        <v>95</v>
      </c>
    </row>
    <row r="60" spans="1:19" x14ac:dyDescent="0.3">
      <c r="A60" t="s">
        <v>79</v>
      </c>
      <c r="B60" s="1">
        <v>702300190323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0</v>
      </c>
      <c r="J60">
        <v>1</v>
      </c>
      <c r="K60">
        <v>1</v>
      </c>
      <c r="L60">
        <v>1</v>
      </c>
      <c r="M60" s="25">
        <v>0</v>
      </c>
      <c r="N60">
        <v>0</v>
      </c>
      <c r="O60">
        <v>1</v>
      </c>
      <c r="P60">
        <f t="shared" si="0"/>
        <v>6</v>
      </c>
      <c r="Q60" t="str">
        <f t="shared" si="1"/>
        <v>балгонадежен</v>
      </c>
      <c r="R60" s="16" t="s">
        <v>95</v>
      </c>
    </row>
    <row r="61" spans="1:19" s="13" customFormat="1" x14ac:dyDescent="0.3">
      <c r="A61" s="13" t="s">
        <v>80</v>
      </c>
      <c r="B61" s="14">
        <v>753600278830</v>
      </c>
      <c r="E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25">
        <v>0</v>
      </c>
      <c r="N61" s="13">
        <v>0</v>
      </c>
      <c r="O61" s="13">
        <v>0</v>
      </c>
      <c r="P61" s="13">
        <f t="shared" si="0"/>
        <v>0</v>
      </c>
      <c r="Q61" s="13" t="str">
        <f t="shared" si="1"/>
        <v>неблагонадежен</v>
      </c>
      <c r="R61" s="13" t="s">
        <v>96</v>
      </c>
    </row>
    <row r="62" spans="1:19" x14ac:dyDescent="0.3">
      <c r="A62" t="s">
        <v>81</v>
      </c>
      <c r="B62" s="1">
        <v>702300449600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0</v>
      </c>
      <c r="J62">
        <v>1</v>
      </c>
      <c r="K62">
        <v>0</v>
      </c>
      <c r="L62">
        <v>0</v>
      </c>
      <c r="M62" s="25">
        <v>0</v>
      </c>
      <c r="N62">
        <v>0</v>
      </c>
      <c r="O62">
        <v>1</v>
      </c>
      <c r="P62">
        <f t="shared" si="0"/>
        <v>4</v>
      </c>
      <c r="Q62" t="str">
        <f t="shared" si="1"/>
        <v>балгонадежен</v>
      </c>
      <c r="R62" s="16" t="s">
        <v>95</v>
      </c>
      <c r="S62" t="s">
        <v>100</v>
      </c>
    </row>
    <row r="63" spans="1:19" s="4" customFormat="1" x14ac:dyDescent="0.3">
      <c r="A63" s="4" t="s">
        <v>82</v>
      </c>
      <c r="B63" s="5">
        <v>702300142288</v>
      </c>
      <c r="C63" s="4">
        <v>1</v>
      </c>
      <c r="D63" s="4">
        <v>1</v>
      </c>
      <c r="E63" s="4">
        <v>1</v>
      </c>
      <c r="F63" s="4">
        <v>1</v>
      </c>
      <c r="G63" s="4">
        <v>1</v>
      </c>
      <c r="H63" s="4">
        <v>1</v>
      </c>
      <c r="I63" s="4">
        <v>0</v>
      </c>
      <c r="J63" s="4">
        <v>1</v>
      </c>
      <c r="K63" s="4">
        <v>1</v>
      </c>
      <c r="L63" s="4">
        <v>1</v>
      </c>
      <c r="M63" s="25">
        <v>0</v>
      </c>
      <c r="N63" s="4">
        <v>1</v>
      </c>
      <c r="O63" s="4">
        <v>1</v>
      </c>
      <c r="P63" s="4">
        <f t="shared" si="0"/>
        <v>7</v>
      </c>
      <c r="Q63" s="4" t="str">
        <f t="shared" si="1"/>
        <v>балгонадежен</v>
      </c>
      <c r="R63" s="16" t="s">
        <v>95</v>
      </c>
    </row>
    <row r="64" spans="1:19" s="2" customFormat="1" x14ac:dyDescent="0.3">
      <c r="A64" s="2" t="s">
        <v>83</v>
      </c>
      <c r="B64" s="3">
        <v>702300006341</v>
      </c>
      <c r="D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5">
        <v>0</v>
      </c>
      <c r="N64" s="2">
        <v>0</v>
      </c>
      <c r="O64" s="2">
        <v>0</v>
      </c>
      <c r="P64" s="2">
        <f t="shared" si="0"/>
        <v>0</v>
      </c>
      <c r="Q64" s="2" t="str">
        <f t="shared" si="1"/>
        <v>неблагонадежен</v>
      </c>
      <c r="R64" s="2" t="s">
        <v>96</v>
      </c>
    </row>
    <row r="65" spans="1:18" x14ac:dyDescent="0.3">
      <c r="A65" t="s">
        <v>84</v>
      </c>
      <c r="B65" s="1">
        <v>234004297700</v>
      </c>
      <c r="C65" s="4">
        <v>1</v>
      </c>
      <c r="D65" s="4">
        <v>1</v>
      </c>
      <c r="E65" s="4">
        <v>1</v>
      </c>
      <c r="F65" s="4">
        <v>1</v>
      </c>
      <c r="G65" s="4">
        <v>1</v>
      </c>
      <c r="H65" s="4">
        <v>1</v>
      </c>
      <c r="I65" s="4">
        <v>0</v>
      </c>
      <c r="J65" s="4">
        <v>1</v>
      </c>
      <c r="K65" s="4">
        <v>1</v>
      </c>
      <c r="L65" s="4">
        <v>1</v>
      </c>
      <c r="M65" s="25">
        <v>0</v>
      </c>
      <c r="N65" s="4">
        <v>0</v>
      </c>
      <c r="O65" s="4">
        <v>1</v>
      </c>
      <c r="P65">
        <f t="shared" si="0"/>
        <v>6</v>
      </c>
      <c r="Q65" t="str">
        <f t="shared" si="1"/>
        <v>балгонадежен</v>
      </c>
      <c r="R65" t="s">
        <v>95</v>
      </c>
    </row>
    <row r="66" spans="1:18" s="6" customFormat="1" x14ac:dyDescent="0.3">
      <c r="A66" s="6" t="s">
        <v>85</v>
      </c>
      <c r="B66" s="7">
        <v>702300183816</v>
      </c>
      <c r="E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25">
        <v>0</v>
      </c>
      <c r="N66" s="6">
        <v>0</v>
      </c>
      <c r="O66" s="6">
        <v>0</v>
      </c>
      <c r="P66" s="6">
        <f t="shared" si="0"/>
        <v>0</v>
      </c>
      <c r="Q66" s="6" t="str">
        <f t="shared" si="1"/>
        <v>неблагонадежен</v>
      </c>
      <c r="R66" s="6" t="s">
        <v>95</v>
      </c>
    </row>
    <row r="67" spans="1:18" x14ac:dyDescent="0.3">
      <c r="A67" t="s">
        <v>86</v>
      </c>
      <c r="B67" s="1">
        <v>702300360381</v>
      </c>
      <c r="C67" s="4">
        <v>1</v>
      </c>
      <c r="D67" s="4">
        <v>1</v>
      </c>
      <c r="E67" s="4">
        <v>1</v>
      </c>
      <c r="F67" s="4">
        <v>1</v>
      </c>
      <c r="G67" s="4">
        <v>1</v>
      </c>
      <c r="H67" s="4">
        <v>1</v>
      </c>
      <c r="I67" s="4">
        <v>0</v>
      </c>
      <c r="J67" s="4">
        <v>1</v>
      </c>
      <c r="K67" s="4">
        <v>1</v>
      </c>
      <c r="L67" s="4">
        <v>1</v>
      </c>
      <c r="M67" s="25">
        <v>0</v>
      </c>
      <c r="N67" s="4">
        <v>0</v>
      </c>
      <c r="O67" s="4">
        <v>1</v>
      </c>
      <c r="P67">
        <f t="shared" ref="P67:P73" si="2">C67*D67*E67*F67*(G67+H67+I67+J67+K67+L67+M67+N67+O67)</f>
        <v>6</v>
      </c>
      <c r="Q67" t="str">
        <f t="shared" ref="Q67:Q74" si="3">IF(P67&gt;=4,"балгонадежен","неблагонадежен")</f>
        <v>балгонадежен</v>
      </c>
      <c r="R67" t="s">
        <v>95</v>
      </c>
    </row>
    <row r="68" spans="1:18" x14ac:dyDescent="0.3">
      <c r="A68" t="s">
        <v>87</v>
      </c>
      <c r="B68" s="1">
        <v>702300232936</v>
      </c>
      <c r="C68" s="4">
        <v>1</v>
      </c>
      <c r="D68" s="4">
        <v>1</v>
      </c>
      <c r="E68" s="4">
        <v>1</v>
      </c>
      <c r="F68" s="4">
        <v>1</v>
      </c>
      <c r="G68" s="4">
        <v>1</v>
      </c>
      <c r="H68" s="4">
        <v>1</v>
      </c>
      <c r="I68" s="4">
        <v>1</v>
      </c>
      <c r="J68" s="4">
        <v>1</v>
      </c>
      <c r="K68" s="4">
        <v>1</v>
      </c>
      <c r="L68" s="4">
        <v>1</v>
      </c>
      <c r="M68" s="25">
        <v>0</v>
      </c>
      <c r="N68" s="4">
        <v>0</v>
      </c>
      <c r="O68" s="4">
        <v>1</v>
      </c>
      <c r="P68">
        <f t="shared" si="2"/>
        <v>7</v>
      </c>
      <c r="Q68" t="str">
        <f t="shared" si="3"/>
        <v>балгонадежен</v>
      </c>
      <c r="R68" t="s">
        <v>95</v>
      </c>
    </row>
    <row r="69" spans="1:18" x14ac:dyDescent="0.3">
      <c r="A69" t="s">
        <v>88</v>
      </c>
      <c r="B69" s="1">
        <v>702300431949</v>
      </c>
      <c r="C69" s="4">
        <v>1</v>
      </c>
      <c r="D69" s="4">
        <v>1</v>
      </c>
      <c r="E69" s="4">
        <v>1</v>
      </c>
      <c r="F69" s="4">
        <v>1</v>
      </c>
      <c r="G69" s="4">
        <v>1</v>
      </c>
      <c r="H69" s="4">
        <v>1</v>
      </c>
      <c r="I69" s="4">
        <v>1</v>
      </c>
      <c r="J69" s="4">
        <v>1</v>
      </c>
      <c r="K69" s="4">
        <v>1</v>
      </c>
      <c r="L69" s="4">
        <v>1</v>
      </c>
      <c r="M69" s="25">
        <v>0</v>
      </c>
      <c r="N69" s="4">
        <v>0</v>
      </c>
      <c r="O69" s="4">
        <v>1</v>
      </c>
      <c r="P69">
        <f t="shared" si="2"/>
        <v>7</v>
      </c>
      <c r="Q69" t="str">
        <f t="shared" si="3"/>
        <v>балгонадежен</v>
      </c>
      <c r="R69" t="s">
        <v>95</v>
      </c>
    </row>
    <row r="70" spans="1:18" x14ac:dyDescent="0.3">
      <c r="A70" t="s">
        <v>89</v>
      </c>
      <c r="B70" s="1">
        <v>702300078949</v>
      </c>
      <c r="C70" s="4">
        <v>1</v>
      </c>
      <c r="D70" s="4">
        <v>1</v>
      </c>
      <c r="E70" s="4">
        <v>1</v>
      </c>
      <c r="F70" s="4">
        <v>1</v>
      </c>
      <c r="G70" s="4">
        <v>1</v>
      </c>
      <c r="H70" s="4">
        <v>1</v>
      </c>
      <c r="I70" s="4">
        <v>1</v>
      </c>
      <c r="J70" s="4">
        <v>1</v>
      </c>
      <c r="K70" s="4">
        <v>1</v>
      </c>
      <c r="L70" s="4">
        <v>1</v>
      </c>
      <c r="M70" s="25">
        <v>0</v>
      </c>
      <c r="N70" s="4">
        <v>0</v>
      </c>
      <c r="O70" s="4">
        <v>1</v>
      </c>
      <c r="P70">
        <f t="shared" si="2"/>
        <v>7</v>
      </c>
      <c r="Q70" t="str">
        <f t="shared" si="3"/>
        <v>балгонадежен</v>
      </c>
      <c r="R70" t="s">
        <v>95</v>
      </c>
    </row>
    <row r="71" spans="1:18" x14ac:dyDescent="0.3">
      <c r="A71" t="s">
        <v>90</v>
      </c>
      <c r="B71" s="1">
        <v>702300195794</v>
      </c>
      <c r="C71" s="4">
        <v>1</v>
      </c>
      <c r="D71" s="4">
        <v>1</v>
      </c>
      <c r="E71" s="4">
        <v>1</v>
      </c>
      <c r="F71" s="4">
        <v>1</v>
      </c>
      <c r="G71" s="4">
        <v>1</v>
      </c>
      <c r="H71" s="4">
        <v>1</v>
      </c>
      <c r="I71" s="4">
        <v>0</v>
      </c>
      <c r="J71" s="4">
        <v>1</v>
      </c>
      <c r="K71" s="4">
        <v>1</v>
      </c>
      <c r="L71" s="4">
        <v>1</v>
      </c>
      <c r="M71" s="25">
        <v>0</v>
      </c>
      <c r="N71" s="4">
        <v>0</v>
      </c>
      <c r="O71" s="4">
        <v>1</v>
      </c>
      <c r="P71">
        <f t="shared" si="2"/>
        <v>6</v>
      </c>
      <c r="Q71" t="str">
        <f t="shared" si="3"/>
        <v>балгонадежен</v>
      </c>
      <c r="R71" t="s">
        <v>95</v>
      </c>
    </row>
    <row r="72" spans="1:18" x14ac:dyDescent="0.3">
      <c r="A72" t="s">
        <v>91</v>
      </c>
      <c r="B72" s="1">
        <v>702300147575</v>
      </c>
      <c r="C72" s="4">
        <v>1</v>
      </c>
      <c r="D72" s="4">
        <v>1</v>
      </c>
      <c r="E72" s="4">
        <v>1</v>
      </c>
      <c r="F72" s="4">
        <v>1</v>
      </c>
      <c r="G72" s="4">
        <v>1</v>
      </c>
      <c r="H72" s="4">
        <v>1</v>
      </c>
      <c r="I72" s="4">
        <v>0</v>
      </c>
      <c r="J72" s="4">
        <v>1</v>
      </c>
      <c r="K72" s="4">
        <v>1</v>
      </c>
      <c r="L72" s="4">
        <v>1</v>
      </c>
      <c r="M72" s="25">
        <v>0</v>
      </c>
      <c r="N72" s="4">
        <v>0</v>
      </c>
      <c r="O72" s="4">
        <v>0</v>
      </c>
      <c r="P72">
        <f t="shared" si="2"/>
        <v>5</v>
      </c>
      <c r="Q72" t="str">
        <f t="shared" si="3"/>
        <v>балгонадежен</v>
      </c>
      <c r="R72" t="s">
        <v>95</v>
      </c>
    </row>
    <row r="73" spans="1:18" x14ac:dyDescent="0.3">
      <c r="A73" t="s">
        <v>92</v>
      </c>
      <c r="B73" s="1">
        <v>701900542215</v>
      </c>
      <c r="C73" s="4">
        <v>1</v>
      </c>
      <c r="D73" s="4">
        <v>1</v>
      </c>
      <c r="E73" s="4">
        <v>1</v>
      </c>
      <c r="F73" s="4">
        <v>1</v>
      </c>
      <c r="G73" s="4">
        <v>1</v>
      </c>
      <c r="H73" s="4">
        <v>1</v>
      </c>
      <c r="I73" s="4">
        <v>1</v>
      </c>
      <c r="J73" s="4">
        <v>1</v>
      </c>
      <c r="K73" s="4">
        <v>1</v>
      </c>
      <c r="L73" s="4">
        <v>1</v>
      </c>
      <c r="M73" s="25">
        <v>0</v>
      </c>
      <c r="N73" s="4">
        <v>0</v>
      </c>
      <c r="O73" s="4">
        <v>0</v>
      </c>
      <c r="P73">
        <f t="shared" si="2"/>
        <v>6</v>
      </c>
      <c r="Q73" t="str">
        <f t="shared" si="3"/>
        <v>балгонадежен</v>
      </c>
      <c r="R73" t="s">
        <v>95</v>
      </c>
    </row>
    <row r="74" spans="1:18" x14ac:dyDescent="0.3">
      <c r="A74" t="s">
        <v>93</v>
      </c>
      <c r="B74" s="1">
        <v>702300201582</v>
      </c>
      <c r="C74" s="4">
        <v>1</v>
      </c>
      <c r="D74" s="4">
        <v>1</v>
      </c>
      <c r="E74" s="4">
        <v>1</v>
      </c>
      <c r="F74" s="4">
        <v>1</v>
      </c>
      <c r="G74" s="4">
        <v>1</v>
      </c>
      <c r="H74" s="4">
        <v>1</v>
      </c>
      <c r="I74" s="4">
        <v>1</v>
      </c>
      <c r="J74" s="4">
        <v>1</v>
      </c>
      <c r="K74" s="4">
        <v>1</v>
      </c>
      <c r="L74" s="4">
        <v>1</v>
      </c>
      <c r="M74" s="25">
        <v>0</v>
      </c>
      <c r="N74" s="4">
        <v>0</v>
      </c>
      <c r="O74" s="4">
        <v>1</v>
      </c>
      <c r="P74">
        <f>C74*D74*E74*F74*(G74+H74+I74+J74+K74+L74+M74+N74+O74)</f>
        <v>7</v>
      </c>
      <c r="Q74" t="str">
        <f t="shared" si="3"/>
        <v>балгонадежен</v>
      </c>
      <c r="R74" t="s">
        <v>95</v>
      </c>
    </row>
    <row r="75" spans="1:18" x14ac:dyDescent="0.3">
      <c r="A75" t="s">
        <v>110</v>
      </c>
      <c r="G75">
        <f>SUM(G2:G74)</f>
        <v>63</v>
      </c>
      <c r="H75">
        <f t="shared" ref="H75:O75" si="4">SUM(H2:H74)</f>
        <v>63</v>
      </c>
      <c r="I75">
        <f t="shared" si="4"/>
        <v>33</v>
      </c>
      <c r="J75">
        <f t="shared" si="4"/>
        <v>56</v>
      </c>
      <c r="K75">
        <f t="shared" si="4"/>
        <v>51</v>
      </c>
      <c r="L75">
        <f t="shared" si="4"/>
        <v>49</v>
      </c>
      <c r="M75" s="25">
        <f t="shared" si="4"/>
        <v>2</v>
      </c>
      <c r="N75">
        <f t="shared" si="4"/>
        <v>10</v>
      </c>
      <c r="O75">
        <f t="shared" si="4"/>
        <v>48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C20" sqref="C20"/>
    </sheetView>
  </sheetViews>
  <sheetFormatPr defaultRowHeight="14.4" x14ac:dyDescent="0.3"/>
  <sheetData>
    <row r="1" spans="1:10" x14ac:dyDescent="0.3">
      <c r="A1" s="22"/>
      <c r="B1" s="22" t="s">
        <v>5</v>
      </c>
      <c r="C1" s="22" t="s">
        <v>6</v>
      </c>
      <c r="D1" s="22" t="s">
        <v>7</v>
      </c>
      <c r="E1" s="22" t="s">
        <v>8</v>
      </c>
      <c r="F1" s="22" t="s">
        <v>9</v>
      </c>
      <c r="G1" s="22" t="s">
        <v>10</v>
      </c>
      <c r="H1" s="22" t="s">
        <v>11</v>
      </c>
      <c r="I1" s="22" t="s">
        <v>12</v>
      </c>
      <c r="J1" s="22" t="s">
        <v>13</v>
      </c>
    </row>
    <row r="2" spans="1:10" x14ac:dyDescent="0.3">
      <c r="A2" s="20" t="s">
        <v>5</v>
      </c>
      <c r="B2" s="20">
        <v>1</v>
      </c>
      <c r="C2" s="20"/>
      <c r="D2" s="20"/>
      <c r="E2" s="20"/>
      <c r="F2" s="20"/>
      <c r="G2" s="20"/>
      <c r="H2" s="20"/>
      <c r="I2" s="20"/>
      <c r="J2" s="20"/>
    </row>
    <row r="3" spans="1:10" x14ac:dyDescent="0.3">
      <c r="A3" s="20" t="s">
        <v>6</v>
      </c>
      <c r="B3" s="20">
        <v>1.0000000000000002</v>
      </c>
      <c r="C3" s="20">
        <v>1</v>
      </c>
      <c r="D3" s="20"/>
      <c r="E3" s="20"/>
      <c r="F3" s="20"/>
      <c r="G3" s="20"/>
      <c r="H3" s="20"/>
      <c r="I3" s="20"/>
      <c r="J3" s="20"/>
    </row>
    <row r="4" spans="1:10" x14ac:dyDescent="0.3">
      <c r="A4" s="20" t="s">
        <v>7</v>
      </c>
      <c r="B4" s="20">
        <v>0.36187343222787299</v>
      </c>
      <c r="C4" s="20">
        <v>0.36187343222787299</v>
      </c>
      <c r="D4" s="20">
        <v>1</v>
      </c>
      <c r="E4" s="20"/>
      <c r="F4" s="20"/>
      <c r="G4" s="20"/>
      <c r="H4" s="20"/>
      <c r="I4" s="20"/>
      <c r="J4" s="20"/>
    </row>
    <row r="5" spans="1:10" x14ac:dyDescent="0.3">
      <c r="A5" s="20" t="s">
        <v>8</v>
      </c>
      <c r="B5" s="20">
        <v>0.72310152606218614</v>
      </c>
      <c r="C5" s="20">
        <v>0.72310152606218614</v>
      </c>
      <c r="D5" s="20">
        <v>0.30508486715176736</v>
      </c>
      <c r="E5" s="20">
        <v>1</v>
      </c>
      <c r="F5" s="20"/>
      <c r="G5" s="20"/>
      <c r="H5" s="20"/>
      <c r="I5" s="20"/>
      <c r="J5" s="20"/>
    </row>
    <row r="6" spans="1:10" x14ac:dyDescent="0.3">
      <c r="A6" s="20" t="s">
        <v>9</v>
      </c>
      <c r="B6" s="20">
        <v>0.60660149024328036</v>
      </c>
      <c r="C6" s="20">
        <v>0.60660149024328036</v>
      </c>
      <c r="D6" s="20">
        <v>0.11668229170548926</v>
      </c>
      <c r="E6" s="20">
        <v>0.62698926225577944</v>
      </c>
      <c r="F6" s="20">
        <v>1</v>
      </c>
      <c r="G6" s="20"/>
      <c r="H6" s="20"/>
      <c r="I6" s="20"/>
      <c r="J6" s="20"/>
    </row>
    <row r="7" spans="1:10" x14ac:dyDescent="0.3">
      <c r="A7" s="20" t="s">
        <v>10</v>
      </c>
      <c r="B7" s="20">
        <v>0.56927504255331152</v>
      </c>
      <c r="C7" s="20">
        <v>0.56927504255331152</v>
      </c>
      <c r="D7" s="20">
        <v>4.9762370800858324E-2</v>
      </c>
      <c r="E7" s="20">
        <v>0.58029153598451289</v>
      </c>
      <c r="F7" s="20">
        <v>0.93846627762981827</v>
      </c>
      <c r="G7" s="20">
        <v>1</v>
      </c>
      <c r="H7" s="20"/>
      <c r="I7" s="20"/>
      <c r="J7" s="20"/>
    </row>
    <row r="8" spans="1:10" x14ac:dyDescent="0.3">
      <c r="A8" s="20" t="s">
        <v>11</v>
      </c>
      <c r="B8" s="20">
        <v>6.6867571190419695E-2</v>
      </c>
      <c r="C8" s="20">
        <v>6.6867571190419695E-2</v>
      </c>
      <c r="D8" s="20">
        <v>1.6168394687448091E-2</v>
      </c>
      <c r="E8" s="20">
        <v>9.2473281801190799E-2</v>
      </c>
      <c r="F8" s="20">
        <v>-7.2653643278917476E-2</v>
      </c>
      <c r="G8" s="20">
        <v>-6.117756337745843E-2</v>
      </c>
      <c r="H8" s="20">
        <v>1</v>
      </c>
      <c r="I8" s="20"/>
      <c r="J8" s="20"/>
    </row>
    <row r="9" spans="1:10" x14ac:dyDescent="0.3">
      <c r="A9" s="20" t="s">
        <v>12</v>
      </c>
      <c r="B9" s="20">
        <v>0.15873015873015883</v>
      </c>
      <c r="C9" s="20">
        <v>0.15873015873015883</v>
      </c>
      <c r="D9" s="20">
        <v>0.11843130509275837</v>
      </c>
      <c r="E9" s="20">
        <v>0.12525151433577172</v>
      </c>
      <c r="F9" s="20">
        <v>0.17484395895247498</v>
      </c>
      <c r="G9" s="20">
        <v>0.19401822878857783</v>
      </c>
      <c r="H9" s="20">
        <v>-6.6867571190419639E-2</v>
      </c>
      <c r="I9" s="20">
        <v>1</v>
      </c>
      <c r="J9" s="20"/>
    </row>
    <row r="10" spans="1:10" ht="15" thickBot="1" x14ac:dyDescent="0.35">
      <c r="A10" s="21" t="s">
        <v>13</v>
      </c>
      <c r="B10" s="21">
        <v>0.55205244747388371</v>
      </c>
      <c r="C10" s="21">
        <v>0.55205244747388371</v>
      </c>
      <c r="D10" s="21">
        <v>-4.0522160042937641E-2</v>
      </c>
      <c r="E10" s="21">
        <v>0.55855408696672115</v>
      </c>
      <c r="F10" s="21">
        <v>0.59551265631093153</v>
      </c>
      <c r="G10" s="21">
        <v>0.60104076400856643</v>
      </c>
      <c r="H10" s="21">
        <v>-5.5717682057823389E-2</v>
      </c>
      <c r="I10" s="21">
        <v>3.5653387232688315E-2</v>
      </c>
      <c r="J10" s="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5"/>
  <sheetViews>
    <sheetView zoomScale="90" zoomScaleNormal="90" workbookViewId="0">
      <selection activeCell="K28" sqref="K28"/>
    </sheetView>
  </sheetViews>
  <sheetFormatPr defaultRowHeight="14.4" x14ac:dyDescent="0.3"/>
  <cols>
    <col min="1" max="1" width="11.6640625" bestFit="1" customWidth="1"/>
    <col min="2" max="2" width="11.6640625" customWidth="1"/>
    <col min="3" max="3" width="11.6640625" bestFit="1" customWidth="1"/>
  </cols>
  <sheetData>
    <row r="1" spans="1:35" x14ac:dyDescent="0.3">
      <c r="A1" s="39"/>
      <c r="B1" s="40"/>
      <c r="C1" s="41" t="s">
        <v>104</v>
      </c>
      <c r="D1" s="42"/>
      <c r="E1" s="32" t="s">
        <v>103</v>
      </c>
      <c r="F1" s="39"/>
      <c r="G1" s="40"/>
      <c r="H1" s="41" t="s">
        <v>106</v>
      </c>
      <c r="I1" s="42"/>
      <c r="J1" s="32" t="s">
        <v>103</v>
      </c>
      <c r="K1" s="39"/>
      <c r="L1" s="40"/>
      <c r="M1" s="41" t="s">
        <v>107</v>
      </c>
      <c r="N1" s="42"/>
      <c r="O1" s="32" t="s">
        <v>103</v>
      </c>
      <c r="P1" s="39"/>
      <c r="Q1" s="40"/>
      <c r="R1" s="41" t="s">
        <v>108</v>
      </c>
      <c r="S1" s="42"/>
      <c r="T1" s="32" t="s">
        <v>103</v>
      </c>
      <c r="U1" s="39"/>
      <c r="V1" s="40"/>
      <c r="W1" s="41" t="s">
        <v>109</v>
      </c>
      <c r="X1" s="42"/>
      <c r="Y1" s="32" t="s">
        <v>103</v>
      </c>
      <c r="Z1" s="8"/>
      <c r="AA1" s="29"/>
      <c r="AB1" s="29"/>
      <c r="AC1" s="29"/>
      <c r="AD1" s="29"/>
      <c r="AE1" s="8"/>
      <c r="AF1" s="29"/>
      <c r="AG1" s="29"/>
      <c r="AH1" s="29"/>
      <c r="AI1" s="8"/>
    </row>
    <row r="2" spans="1:35" x14ac:dyDescent="0.3">
      <c r="A2" s="43"/>
      <c r="B2" s="23"/>
      <c r="C2" s="19">
        <v>0</v>
      </c>
      <c r="D2" s="19">
        <v>1</v>
      </c>
      <c r="E2" s="34"/>
      <c r="F2" s="43"/>
      <c r="G2" s="23"/>
      <c r="H2" s="19">
        <v>0</v>
      </c>
      <c r="I2" s="19">
        <v>1</v>
      </c>
      <c r="J2" s="34"/>
      <c r="K2" s="43"/>
      <c r="L2" s="23"/>
      <c r="M2" s="19">
        <v>0</v>
      </c>
      <c r="N2" s="19">
        <v>1</v>
      </c>
      <c r="O2" s="34"/>
      <c r="P2" s="43"/>
      <c r="Q2" s="23"/>
      <c r="R2" s="19">
        <v>0</v>
      </c>
      <c r="S2" s="19">
        <v>1</v>
      </c>
      <c r="T2" s="34"/>
      <c r="U2" s="43"/>
      <c r="V2" s="23"/>
      <c r="W2" s="19">
        <v>0</v>
      </c>
      <c r="X2" s="19">
        <v>1</v>
      </c>
      <c r="Y2" s="34"/>
      <c r="Z2" s="8"/>
      <c r="AA2" s="29"/>
      <c r="AB2" s="29"/>
      <c r="AC2" s="8"/>
      <c r="AD2" s="8"/>
      <c r="AE2" s="8"/>
      <c r="AF2" s="29"/>
      <c r="AG2" s="8"/>
      <c r="AH2" s="8"/>
      <c r="AI2" s="8"/>
    </row>
    <row r="3" spans="1:35" x14ac:dyDescent="0.3">
      <c r="A3" s="44" t="s">
        <v>101</v>
      </c>
      <c r="B3" s="19">
        <v>0</v>
      </c>
      <c r="C3" s="19">
        <v>0</v>
      </c>
      <c r="D3" s="19">
        <v>0</v>
      </c>
      <c r="E3" s="34">
        <f>C3+D3</f>
        <v>0</v>
      </c>
      <c r="F3" s="44" t="s">
        <v>105</v>
      </c>
      <c r="G3" s="19">
        <v>0</v>
      </c>
      <c r="H3" s="19">
        <v>4</v>
      </c>
      <c r="I3" s="19">
        <v>3</v>
      </c>
      <c r="J3" s="34">
        <f>H3+I3</f>
        <v>7</v>
      </c>
      <c r="K3" s="44" t="s">
        <v>106</v>
      </c>
      <c r="L3" s="19">
        <v>0</v>
      </c>
      <c r="M3" s="19">
        <v>12</v>
      </c>
      <c r="N3" s="19">
        <v>0</v>
      </c>
      <c r="O3" s="34">
        <f>M3+N3</f>
        <v>12</v>
      </c>
      <c r="P3" s="44" t="s">
        <v>107</v>
      </c>
      <c r="Q3" s="19">
        <v>0</v>
      </c>
      <c r="R3" s="19">
        <v>13</v>
      </c>
      <c r="S3" s="19">
        <v>1</v>
      </c>
      <c r="T3" s="34">
        <f>R3+S3</f>
        <v>14</v>
      </c>
      <c r="U3" s="44" t="s">
        <v>108</v>
      </c>
      <c r="V3" s="19">
        <v>0</v>
      </c>
      <c r="W3" s="19">
        <v>12</v>
      </c>
      <c r="X3" s="19">
        <v>41</v>
      </c>
      <c r="Y3" s="34">
        <f>W3+X3</f>
        <v>53</v>
      </c>
      <c r="Z3" s="8"/>
      <c r="AA3" s="29"/>
      <c r="AB3" s="8"/>
      <c r="AC3" s="8"/>
      <c r="AD3" s="8"/>
      <c r="AE3" s="8"/>
      <c r="AF3" s="29"/>
      <c r="AG3" s="8"/>
      <c r="AH3" s="8"/>
      <c r="AI3" s="8"/>
    </row>
    <row r="4" spans="1:35" x14ac:dyDescent="0.3">
      <c r="A4" s="45"/>
      <c r="B4" s="19">
        <v>1</v>
      </c>
      <c r="C4" s="19">
        <v>30</v>
      </c>
      <c r="D4" s="19">
        <v>33</v>
      </c>
      <c r="E4" s="34">
        <f>C4+D4</f>
        <v>63</v>
      </c>
      <c r="F4" s="45"/>
      <c r="G4" s="19">
        <v>1</v>
      </c>
      <c r="H4" s="19">
        <v>8</v>
      </c>
      <c r="I4" s="19">
        <v>48</v>
      </c>
      <c r="J4" s="34">
        <f>H4+I4</f>
        <v>56</v>
      </c>
      <c r="K4" s="45"/>
      <c r="L4" s="19">
        <v>1</v>
      </c>
      <c r="M4" s="19">
        <v>2</v>
      </c>
      <c r="N4" s="19">
        <v>49</v>
      </c>
      <c r="O4" s="34">
        <f>M4+N4</f>
        <v>51</v>
      </c>
      <c r="P4" s="45"/>
      <c r="Q4" s="19">
        <v>1</v>
      </c>
      <c r="R4" s="19">
        <v>40</v>
      </c>
      <c r="S4" s="19">
        <v>9</v>
      </c>
      <c r="T4" s="34">
        <f>R4+S4</f>
        <v>49</v>
      </c>
      <c r="U4" s="45"/>
      <c r="V4" s="19">
        <v>1</v>
      </c>
      <c r="W4" s="19">
        <v>3</v>
      </c>
      <c r="X4" s="19">
        <v>7</v>
      </c>
      <c r="Y4" s="34">
        <f>W4+X4</f>
        <v>10</v>
      </c>
      <c r="Z4" s="8"/>
      <c r="AA4" s="29"/>
      <c r="AB4" s="8"/>
      <c r="AC4" s="8"/>
      <c r="AD4" s="8"/>
      <c r="AE4" s="8"/>
      <c r="AF4" s="29"/>
      <c r="AG4" s="8"/>
      <c r="AH4" s="8"/>
      <c r="AI4" s="8"/>
    </row>
    <row r="5" spans="1:35" x14ac:dyDescent="0.3">
      <c r="A5" s="35" t="s">
        <v>103</v>
      </c>
      <c r="B5" s="19"/>
      <c r="C5" s="19">
        <f>C3+C4</f>
        <v>30</v>
      </c>
      <c r="D5" s="19">
        <f>D3+D4</f>
        <v>33</v>
      </c>
      <c r="E5" s="34">
        <v>63</v>
      </c>
      <c r="F5" s="35" t="s">
        <v>103</v>
      </c>
      <c r="G5" s="19"/>
      <c r="H5" s="19">
        <f>H3+H4</f>
        <v>12</v>
      </c>
      <c r="I5" s="19">
        <f>I3+I4</f>
        <v>51</v>
      </c>
      <c r="J5" s="34">
        <f>J3+J4</f>
        <v>63</v>
      </c>
      <c r="K5" s="35" t="s">
        <v>103</v>
      </c>
      <c r="L5" s="19"/>
      <c r="M5" s="19">
        <f>M3+M4</f>
        <v>14</v>
      </c>
      <c r="N5" s="19">
        <f>N3+N4</f>
        <v>49</v>
      </c>
      <c r="O5" s="34">
        <f>O3+O4</f>
        <v>63</v>
      </c>
      <c r="P5" s="35" t="s">
        <v>103</v>
      </c>
      <c r="Q5" s="19"/>
      <c r="R5" s="19">
        <f>R3+R4</f>
        <v>53</v>
      </c>
      <c r="S5" s="19">
        <f>S3+S4</f>
        <v>10</v>
      </c>
      <c r="T5" s="34">
        <f>T3+T4</f>
        <v>63</v>
      </c>
      <c r="U5" s="35" t="s">
        <v>103</v>
      </c>
      <c r="V5" s="19"/>
      <c r="W5" s="19">
        <f>W3+W4</f>
        <v>15</v>
      </c>
      <c r="X5" s="19">
        <f>X3+X4</f>
        <v>48</v>
      </c>
      <c r="Y5" s="34">
        <f>Y3+Y4</f>
        <v>63</v>
      </c>
      <c r="Z5" s="8"/>
      <c r="AA5" s="8"/>
      <c r="AB5" s="8"/>
      <c r="AC5" s="8"/>
      <c r="AD5" s="8"/>
      <c r="AE5" s="8"/>
      <c r="AF5" s="8"/>
      <c r="AG5" s="8"/>
      <c r="AH5" s="8"/>
      <c r="AI5" s="8"/>
    </row>
    <row r="6" spans="1:35" ht="15" thickBot="1" x14ac:dyDescent="0.35">
      <c r="A6" s="36"/>
      <c r="B6" s="37"/>
      <c r="C6" s="37"/>
      <c r="D6" s="37"/>
      <c r="E6" s="38" t="e">
        <f>((C3*D4)-(D3*C4))/(C5*D5*E4*E3)^(1/2)</f>
        <v>#DIV/0!</v>
      </c>
      <c r="F6" s="36"/>
      <c r="G6" s="37"/>
      <c r="H6" s="37"/>
      <c r="I6" s="37"/>
      <c r="J6" s="38">
        <f>(H3*I4-H4*I3)/(H5*I5*J3*J4)^(1/2)</f>
        <v>0.34299717028501769</v>
      </c>
      <c r="K6" s="36"/>
      <c r="L6" s="37"/>
      <c r="M6" s="37"/>
      <c r="N6" s="37"/>
      <c r="O6" s="38">
        <f>(M3*N4-M4*N3)/(M5*N5*O3*O4)^(1/2)</f>
        <v>0.9074852129730302</v>
      </c>
      <c r="P6" s="36"/>
      <c r="Q6" s="37"/>
      <c r="R6" s="37"/>
      <c r="S6" s="37"/>
      <c r="T6" s="38">
        <f>(R3*S4-R4*S3)/(R5*S5*T3*T4)^(1/2)</f>
        <v>0.12769995155845731</v>
      </c>
      <c r="U6" s="36"/>
      <c r="V6" s="37"/>
      <c r="W6" s="37"/>
      <c r="X6" s="37"/>
      <c r="Y6" s="38">
        <f>(W3*X4-W4*X3)/(W5*X5*Y3*Y4)^(1/2)</f>
        <v>-6.3133581053222171E-2</v>
      </c>
      <c r="Z6" s="8"/>
      <c r="AA6" s="8"/>
      <c r="AB6" s="8"/>
      <c r="AC6" s="8"/>
      <c r="AD6" s="8"/>
      <c r="AE6" s="8"/>
      <c r="AF6" s="8"/>
      <c r="AG6" s="8"/>
      <c r="AH6" s="8"/>
      <c r="AI6" s="8"/>
    </row>
    <row r="7" spans="1:35" x14ac:dyDescent="0.3">
      <c r="A7" s="30"/>
      <c r="B7" s="31"/>
      <c r="C7" s="31" t="s">
        <v>105</v>
      </c>
      <c r="D7" s="31"/>
      <c r="E7" s="32" t="s">
        <v>103</v>
      </c>
      <c r="F7" s="30"/>
      <c r="G7" s="31"/>
      <c r="H7" s="31" t="s">
        <v>107</v>
      </c>
      <c r="I7" s="31"/>
      <c r="J7" s="32" t="s">
        <v>103</v>
      </c>
      <c r="K7" s="39"/>
      <c r="L7" s="40"/>
      <c r="M7" s="41" t="s">
        <v>108</v>
      </c>
      <c r="N7" s="42"/>
      <c r="O7" s="32" t="s">
        <v>103</v>
      </c>
      <c r="P7" s="39"/>
      <c r="Q7" s="40"/>
      <c r="R7" s="41" t="s">
        <v>109</v>
      </c>
      <c r="S7" s="42"/>
      <c r="T7" s="32" t="s">
        <v>103</v>
      </c>
    </row>
    <row r="8" spans="1:35" x14ac:dyDescent="0.3">
      <c r="A8" s="33"/>
      <c r="B8" s="18"/>
      <c r="C8" s="19">
        <v>0</v>
      </c>
      <c r="D8" s="19">
        <v>1</v>
      </c>
      <c r="E8" s="34"/>
      <c r="F8" s="33"/>
      <c r="G8" s="18"/>
      <c r="H8" s="19">
        <v>0</v>
      </c>
      <c r="I8" s="19">
        <v>1</v>
      </c>
      <c r="J8" s="34"/>
      <c r="K8" s="43"/>
      <c r="L8" s="23"/>
      <c r="M8" s="19">
        <v>0</v>
      </c>
      <c r="N8" s="19">
        <v>1</v>
      </c>
      <c r="O8" s="34"/>
      <c r="P8" s="43"/>
      <c r="Q8" s="23"/>
      <c r="R8" s="19">
        <v>0</v>
      </c>
      <c r="S8" s="19">
        <v>1</v>
      </c>
      <c r="T8" s="34"/>
    </row>
    <row r="9" spans="1:35" x14ac:dyDescent="0.3">
      <c r="A9" s="33" t="s">
        <v>104</v>
      </c>
      <c r="B9" s="19">
        <v>0</v>
      </c>
      <c r="C9" s="19">
        <v>4</v>
      </c>
      <c r="D9" s="19">
        <v>26</v>
      </c>
      <c r="E9" s="34">
        <f>C9+D9</f>
        <v>30</v>
      </c>
      <c r="F9" s="33" t="s">
        <v>105</v>
      </c>
      <c r="G9" s="19">
        <v>0</v>
      </c>
      <c r="H9" s="19">
        <v>4</v>
      </c>
      <c r="I9" s="19">
        <v>3</v>
      </c>
      <c r="J9" s="34">
        <f>H9+I9</f>
        <v>7</v>
      </c>
      <c r="K9" s="44" t="s">
        <v>106</v>
      </c>
      <c r="L9" s="19">
        <v>0</v>
      </c>
      <c r="M9" s="19">
        <v>11</v>
      </c>
      <c r="N9" s="19">
        <v>1</v>
      </c>
      <c r="O9" s="34">
        <f>M9+N9</f>
        <v>12</v>
      </c>
      <c r="P9" s="44" t="s">
        <v>107</v>
      </c>
      <c r="Q9" s="19">
        <v>0</v>
      </c>
      <c r="R9" s="19">
        <v>8</v>
      </c>
      <c r="S9" s="19">
        <v>6</v>
      </c>
      <c r="T9" s="34">
        <f>R9+S9</f>
        <v>14</v>
      </c>
    </row>
    <row r="10" spans="1:35" x14ac:dyDescent="0.3">
      <c r="A10" s="33"/>
      <c r="B10" s="19">
        <v>1</v>
      </c>
      <c r="C10" s="19">
        <v>3</v>
      </c>
      <c r="D10" s="19">
        <v>30</v>
      </c>
      <c r="E10" s="34">
        <f>C10+D10</f>
        <v>33</v>
      </c>
      <c r="F10" s="33"/>
      <c r="G10" s="19">
        <v>1</v>
      </c>
      <c r="H10" s="19">
        <v>10</v>
      </c>
      <c r="I10" s="19">
        <v>46</v>
      </c>
      <c r="J10" s="34">
        <f>H10+I10</f>
        <v>56</v>
      </c>
      <c r="K10" s="45"/>
      <c r="L10" s="19">
        <v>1</v>
      </c>
      <c r="M10" s="19">
        <v>42</v>
      </c>
      <c r="N10" s="19">
        <v>9</v>
      </c>
      <c r="O10" s="34">
        <f>M10+N10</f>
        <v>51</v>
      </c>
      <c r="P10" s="45"/>
      <c r="Q10" s="19">
        <v>1</v>
      </c>
      <c r="R10" s="19">
        <v>7</v>
      </c>
      <c r="S10" s="19">
        <v>42</v>
      </c>
      <c r="T10" s="34">
        <f>R10+S10</f>
        <v>49</v>
      </c>
    </row>
    <row r="11" spans="1:35" x14ac:dyDescent="0.3">
      <c r="A11" s="35" t="s">
        <v>103</v>
      </c>
      <c r="B11" s="19"/>
      <c r="C11" s="19">
        <f>C9+C10</f>
        <v>7</v>
      </c>
      <c r="D11" s="19">
        <f>D9+D10</f>
        <v>56</v>
      </c>
      <c r="E11" s="34">
        <v>63</v>
      </c>
      <c r="F11" s="35" t="s">
        <v>103</v>
      </c>
      <c r="G11" s="19"/>
      <c r="H11" s="19">
        <f>H9+H10</f>
        <v>14</v>
      </c>
      <c r="I11" s="19">
        <f>I9+I10</f>
        <v>49</v>
      </c>
      <c r="J11" s="34">
        <f>H11+I11</f>
        <v>63</v>
      </c>
      <c r="K11" s="35" t="s">
        <v>103</v>
      </c>
      <c r="L11" s="19"/>
      <c r="M11" s="19">
        <f>M9+M10</f>
        <v>53</v>
      </c>
      <c r="N11" s="19">
        <f>N9+N10</f>
        <v>10</v>
      </c>
      <c r="O11" s="34">
        <f>O9+O10</f>
        <v>63</v>
      </c>
      <c r="P11" s="35" t="s">
        <v>103</v>
      </c>
      <c r="Q11" s="19"/>
      <c r="R11" s="19">
        <f>R9+R10</f>
        <v>15</v>
      </c>
      <c r="S11" s="19">
        <f>S9+S10</f>
        <v>48</v>
      </c>
      <c r="T11" s="34">
        <f>T9+T10</f>
        <v>63</v>
      </c>
    </row>
    <row r="12" spans="1:35" ht="15" thickBot="1" x14ac:dyDescent="0.35">
      <c r="A12" s="36"/>
      <c r="B12" s="37"/>
      <c r="C12" s="37"/>
      <c r="D12" s="37"/>
      <c r="E12" s="38">
        <f>((C9*D10)-(D9*C10))/((C11*D11*E9*E10)^(1/2))</f>
        <v>6.7419986246324198E-2</v>
      </c>
      <c r="F12" s="36"/>
      <c r="G12" s="37"/>
      <c r="H12" s="37"/>
      <c r="I12" s="37"/>
      <c r="J12" s="38">
        <f>((H9*I10)-(I9*H10))/((H11*I11*J9*J10)^(1/2))</f>
        <v>0.29697208593582136</v>
      </c>
      <c r="K12" s="36"/>
      <c r="L12" s="37"/>
      <c r="M12" s="37"/>
      <c r="N12" s="37"/>
      <c r="O12" s="38">
        <f>(M9*N10-M10*N9)/(M11*N11*O9*O10)^(1/2)</f>
        <v>0.10008320622712605</v>
      </c>
      <c r="P12" s="36"/>
      <c r="Q12" s="37"/>
      <c r="R12" s="37"/>
      <c r="S12" s="37"/>
      <c r="T12" s="38">
        <f>(R9*S10-R10*S9)/(R11*S11*T9*T10)^(1/2)</f>
        <v>0.41833001326703778</v>
      </c>
    </row>
    <row r="13" spans="1:35" x14ac:dyDescent="0.3">
      <c r="A13" s="30"/>
      <c r="B13" s="31"/>
      <c r="C13" s="31" t="s">
        <v>106</v>
      </c>
      <c r="D13" s="31"/>
      <c r="E13" s="32" t="s">
        <v>103</v>
      </c>
      <c r="F13" s="30"/>
      <c r="G13" s="31"/>
      <c r="H13" s="31" t="s">
        <v>108</v>
      </c>
      <c r="I13" s="31"/>
      <c r="J13" s="32" t="s">
        <v>103</v>
      </c>
      <c r="K13" s="39"/>
      <c r="L13" s="40"/>
      <c r="M13" s="41" t="s">
        <v>109</v>
      </c>
      <c r="N13" s="42"/>
      <c r="O13" s="32" t="s">
        <v>103</v>
      </c>
    </row>
    <row r="14" spans="1:35" x14ac:dyDescent="0.3">
      <c r="A14" s="33"/>
      <c r="B14" s="18"/>
      <c r="C14" s="19">
        <v>0</v>
      </c>
      <c r="D14" s="19">
        <v>1</v>
      </c>
      <c r="E14" s="34"/>
      <c r="F14" s="33"/>
      <c r="G14" s="18"/>
      <c r="H14" s="19">
        <v>0</v>
      </c>
      <c r="I14" s="19">
        <v>1</v>
      </c>
      <c r="J14" s="34"/>
      <c r="K14" s="43"/>
      <c r="L14" s="23"/>
      <c r="M14" s="19">
        <v>0</v>
      </c>
      <c r="N14" s="19">
        <v>1</v>
      </c>
      <c r="O14" s="34"/>
    </row>
    <row r="15" spans="1:35" x14ac:dyDescent="0.3">
      <c r="A15" s="33" t="s">
        <v>104</v>
      </c>
      <c r="B15" s="19">
        <v>0</v>
      </c>
      <c r="C15" s="19">
        <v>4</v>
      </c>
      <c r="D15" s="19">
        <v>26</v>
      </c>
      <c r="E15" s="34">
        <f>C15+D15</f>
        <v>30</v>
      </c>
      <c r="F15" s="33" t="s">
        <v>105</v>
      </c>
      <c r="G15" s="19">
        <v>0</v>
      </c>
      <c r="H15" s="19">
        <v>6</v>
      </c>
      <c r="I15" s="19">
        <v>1</v>
      </c>
      <c r="J15" s="34">
        <f>H15+I15</f>
        <v>7</v>
      </c>
      <c r="K15" s="44" t="s">
        <v>106</v>
      </c>
      <c r="L15" s="19">
        <v>0</v>
      </c>
      <c r="M15" s="19">
        <v>7</v>
      </c>
      <c r="N15" s="19">
        <v>5</v>
      </c>
      <c r="O15" s="34">
        <f>M15+N15</f>
        <v>12</v>
      </c>
    </row>
    <row r="16" spans="1:35" x14ac:dyDescent="0.3">
      <c r="A16" s="33"/>
      <c r="B16" s="19">
        <v>1</v>
      </c>
      <c r="C16" s="19">
        <v>8</v>
      </c>
      <c r="D16" s="19">
        <v>25</v>
      </c>
      <c r="E16" s="34">
        <f>C16+D16</f>
        <v>33</v>
      </c>
      <c r="F16" s="33"/>
      <c r="G16" s="19">
        <v>1</v>
      </c>
      <c r="H16" s="19">
        <v>47</v>
      </c>
      <c r="I16" s="19">
        <v>9</v>
      </c>
      <c r="J16" s="34">
        <f>H16+I16</f>
        <v>56</v>
      </c>
      <c r="K16" s="45"/>
      <c r="L16" s="19">
        <v>1</v>
      </c>
      <c r="M16" s="19">
        <v>8</v>
      </c>
      <c r="N16" s="19">
        <v>43</v>
      </c>
      <c r="O16" s="34">
        <f>M16+N16</f>
        <v>51</v>
      </c>
    </row>
    <row r="17" spans="1:15" x14ac:dyDescent="0.3">
      <c r="A17" s="35" t="s">
        <v>103</v>
      </c>
      <c r="B17" s="19"/>
      <c r="C17" s="19">
        <f>C15+C16</f>
        <v>12</v>
      </c>
      <c r="D17" s="19">
        <f>D15+D16</f>
        <v>51</v>
      </c>
      <c r="E17" s="34">
        <v>63</v>
      </c>
      <c r="F17" s="35" t="s">
        <v>103</v>
      </c>
      <c r="G17" s="19"/>
      <c r="H17" s="19">
        <f>H15+H16</f>
        <v>53</v>
      </c>
      <c r="I17" s="19">
        <f>I15+I16</f>
        <v>10</v>
      </c>
      <c r="J17" s="34">
        <f>H17+I17</f>
        <v>63</v>
      </c>
      <c r="K17" s="35" t="s">
        <v>103</v>
      </c>
      <c r="L17" s="19"/>
      <c r="M17" s="19">
        <f>M15+M16</f>
        <v>15</v>
      </c>
      <c r="N17" s="19">
        <f>N15+N16</f>
        <v>48</v>
      </c>
      <c r="O17" s="34">
        <f>O15+O16</f>
        <v>63</v>
      </c>
    </row>
    <row r="18" spans="1:15" ht="15" thickBot="1" x14ac:dyDescent="0.35">
      <c r="A18" s="36"/>
      <c r="B18" s="37"/>
      <c r="C18" s="37"/>
      <c r="D18" s="37"/>
      <c r="E18" s="38">
        <f>((C15*D16)-(C16*D15))/(C17*D17*E15*E16)^(1/2)</f>
        <v>-0.13874918701886407</v>
      </c>
      <c r="F18" s="36"/>
      <c r="G18" s="37"/>
      <c r="H18" s="37"/>
      <c r="I18" s="37"/>
      <c r="J18" s="38">
        <f>((H15*I16)-(I15*H16))/((H17*I17*J15*J16)^(1/2))</f>
        <v>1.5357377920848779E-2</v>
      </c>
      <c r="K18" s="36"/>
      <c r="L18" s="37"/>
      <c r="M18" s="37"/>
      <c r="N18" s="37"/>
      <c r="O18" s="38">
        <f>(M15*N16-M16*N15)/(M17*N17*O15*O16)^(1/2)</f>
        <v>0.39318645479631437</v>
      </c>
    </row>
    <row r="19" spans="1:15" x14ac:dyDescent="0.3">
      <c r="A19" s="30"/>
      <c r="B19" s="31"/>
      <c r="C19" s="31" t="s">
        <v>107</v>
      </c>
      <c r="D19" s="31"/>
      <c r="E19" s="32" t="s">
        <v>103</v>
      </c>
      <c r="F19" s="30"/>
      <c r="G19" s="31"/>
      <c r="H19" s="31" t="s">
        <v>109</v>
      </c>
      <c r="I19" s="31"/>
      <c r="J19" s="32" t="s">
        <v>103</v>
      </c>
    </row>
    <row r="20" spans="1:15" x14ac:dyDescent="0.3">
      <c r="A20" s="33"/>
      <c r="B20" s="18"/>
      <c r="C20" s="19">
        <v>0</v>
      </c>
      <c r="D20" s="19">
        <v>1</v>
      </c>
      <c r="E20" s="34"/>
      <c r="F20" s="33"/>
      <c r="G20" s="18"/>
      <c r="H20" s="19">
        <v>0</v>
      </c>
      <c r="I20" s="19">
        <v>1</v>
      </c>
      <c r="J20" s="34"/>
    </row>
    <row r="21" spans="1:15" x14ac:dyDescent="0.3">
      <c r="A21" s="33" t="s">
        <v>104</v>
      </c>
      <c r="B21" s="19">
        <v>0</v>
      </c>
      <c r="C21" s="19">
        <v>4</v>
      </c>
      <c r="D21" s="19">
        <v>26</v>
      </c>
      <c r="E21" s="34">
        <f>C21+D21</f>
        <v>30</v>
      </c>
      <c r="F21" s="33" t="s">
        <v>105</v>
      </c>
      <c r="G21" s="19">
        <v>0</v>
      </c>
      <c r="H21" s="19">
        <v>4</v>
      </c>
      <c r="I21" s="19">
        <v>3</v>
      </c>
      <c r="J21" s="34">
        <f>H21+I21</f>
        <v>7</v>
      </c>
    </row>
    <row r="22" spans="1:15" x14ac:dyDescent="0.3">
      <c r="A22" s="33"/>
      <c r="B22" s="19">
        <v>1</v>
      </c>
      <c r="C22" s="19">
        <v>10</v>
      </c>
      <c r="D22" s="19">
        <v>23</v>
      </c>
      <c r="E22" s="34">
        <f>C22+D22</f>
        <v>33</v>
      </c>
      <c r="F22" s="33"/>
      <c r="G22" s="19">
        <v>1</v>
      </c>
      <c r="H22" s="19">
        <v>11</v>
      </c>
      <c r="I22" s="19">
        <v>45</v>
      </c>
      <c r="J22" s="34">
        <f>H22+I22</f>
        <v>56</v>
      </c>
    </row>
    <row r="23" spans="1:15" x14ac:dyDescent="0.3">
      <c r="A23" s="35" t="s">
        <v>103</v>
      </c>
      <c r="B23" s="19"/>
      <c r="C23" s="19">
        <f>C21+C22</f>
        <v>14</v>
      </c>
      <c r="D23" s="19">
        <f>D21+D22</f>
        <v>49</v>
      </c>
      <c r="E23" s="34">
        <f>C23+D23</f>
        <v>63</v>
      </c>
      <c r="F23" s="35" t="s">
        <v>103</v>
      </c>
      <c r="G23" s="19"/>
      <c r="H23" s="19">
        <f>H21+H22</f>
        <v>15</v>
      </c>
      <c r="I23" s="19">
        <f>I21+I22</f>
        <v>48</v>
      </c>
      <c r="J23" s="34">
        <f>H23+I23</f>
        <v>63</v>
      </c>
    </row>
    <row r="24" spans="1:15" ht="15" thickBot="1" x14ac:dyDescent="0.35">
      <c r="A24" s="36"/>
      <c r="B24" s="37"/>
      <c r="C24" s="37"/>
      <c r="D24" s="37"/>
      <c r="E24" s="38">
        <f>(C21*D22-C22*D21)/(C23*D23*E21*E22)^(1/2)</f>
        <v>-0.20385887657505022</v>
      </c>
      <c r="F24" s="36"/>
      <c r="G24" s="37"/>
      <c r="H24" s="37"/>
      <c r="I24" s="37"/>
      <c r="J24" s="38">
        <f>((H21*I22)-(I21*H22))/((H23*I23*J21*J22)^(1/2))</f>
        <v>0.27669929526473319</v>
      </c>
    </row>
    <row r="25" spans="1:15" x14ac:dyDescent="0.3">
      <c r="A25" s="30"/>
      <c r="B25" s="31"/>
      <c r="C25" s="31" t="s">
        <v>108</v>
      </c>
      <c r="D25" s="31"/>
      <c r="E25" s="32" t="s">
        <v>103</v>
      </c>
    </row>
    <row r="26" spans="1:15" x14ac:dyDescent="0.3">
      <c r="A26" s="33"/>
      <c r="B26" s="18"/>
      <c r="C26" s="19">
        <v>0</v>
      </c>
      <c r="D26" s="19">
        <v>1</v>
      </c>
      <c r="E26" s="34"/>
    </row>
    <row r="27" spans="1:15" x14ac:dyDescent="0.3">
      <c r="A27" s="33" t="s">
        <v>104</v>
      </c>
      <c r="B27" s="19">
        <v>0</v>
      </c>
      <c r="C27" s="19">
        <v>26</v>
      </c>
      <c r="D27" s="19">
        <v>4</v>
      </c>
      <c r="E27" s="34">
        <f>C27+D27</f>
        <v>30</v>
      </c>
    </row>
    <row r="28" spans="1:15" x14ac:dyDescent="0.3">
      <c r="A28" s="33"/>
      <c r="B28" s="19">
        <v>1</v>
      </c>
      <c r="C28" s="19">
        <v>27</v>
      </c>
      <c r="D28" s="19">
        <v>6</v>
      </c>
      <c r="E28" s="34">
        <f>C28+D28</f>
        <v>33</v>
      </c>
    </row>
    <row r="29" spans="1:15" x14ac:dyDescent="0.3">
      <c r="A29" s="35" t="s">
        <v>103</v>
      </c>
      <c r="B29" s="19"/>
      <c r="C29" s="19">
        <f>C27+C28</f>
        <v>53</v>
      </c>
      <c r="D29" s="19">
        <f>D27+D28</f>
        <v>10</v>
      </c>
      <c r="E29" s="34">
        <v>63</v>
      </c>
    </row>
    <row r="30" spans="1:15" ht="15" thickBot="1" x14ac:dyDescent="0.35">
      <c r="A30" s="36"/>
      <c r="B30" s="37"/>
      <c r="C30" s="37"/>
      <c r="D30" s="37"/>
      <c r="E30" s="38">
        <f>(C27*D28-C28*D27)/(C29*D29*E27*E28)^(1/2)</f>
        <v>6.6265229325006572E-2</v>
      </c>
    </row>
    <row r="31" spans="1:15" x14ac:dyDescent="0.3">
      <c r="A31" s="30"/>
      <c r="B31" s="31"/>
      <c r="C31" s="31" t="s">
        <v>109</v>
      </c>
      <c r="D31" s="31"/>
      <c r="E31" s="32" t="s">
        <v>103</v>
      </c>
    </row>
    <row r="32" spans="1:15" x14ac:dyDescent="0.3">
      <c r="A32" s="33"/>
      <c r="B32" s="18"/>
      <c r="C32" s="19">
        <v>0</v>
      </c>
      <c r="D32" s="19">
        <v>1</v>
      </c>
      <c r="E32" s="34"/>
    </row>
    <row r="33" spans="1:5" x14ac:dyDescent="0.3">
      <c r="A33" s="33" t="s">
        <v>104</v>
      </c>
      <c r="B33" s="19">
        <v>0</v>
      </c>
      <c r="C33" s="19">
        <v>3</v>
      </c>
      <c r="D33" s="19">
        <v>27</v>
      </c>
      <c r="E33" s="34">
        <f>C33+D33</f>
        <v>30</v>
      </c>
    </row>
    <row r="34" spans="1:5" x14ac:dyDescent="0.3">
      <c r="A34" s="33"/>
      <c r="B34" s="19">
        <v>1</v>
      </c>
      <c r="C34" s="19">
        <v>12</v>
      </c>
      <c r="D34" s="19">
        <v>21</v>
      </c>
      <c r="E34" s="34">
        <f>C34+D34</f>
        <v>33</v>
      </c>
    </row>
    <row r="35" spans="1:5" x14ac:dyDescent="0.3">
      <c r="A35" s="35" t="s">
        <v>103</v>
      </c>
      <c r="B35" s="19"/>
      <c r="C35" s="19">
        <f>C33+C34</f>
        <v>15</v>
      </c>
      <c r="D35" s="19">
        <f>D33+D34</f>
        <v>48</v>
      </c>
      <c r="E35" s="34">
        <f>C35+D35</f>
        <v>63</v>
      </c>
    </row>
    <row r="36" spans="1:5" ht="15" thickBot="1" x14ac:dyDescent="0.35">
      <c r="A36" s="36"/>
      <c r="B36" s="37"/>
      <c r="C36" s="37"/>
      <c r="D36" s="37"/>
      <c r="E36" s="38">
        <f>(C33*D34-D33*C34)/(C35*D35*E33*E34)^(1/2)</f>
        <v>-0.30914103871563509</v>
      </c>
    </row>
    <row r="37" spans="1:5" x14ac:dyDescent="0.3">
      <c r="A37" s="29"/>
      <c r="B37" s="29"/>
      <c r="C37" s="29"/>
      <c r="D37" s="29"/>
      <c r="E37" s="8"/>
    </row>
    <row r="38" spans="1:5" x14ac:dyDescent="0.3">
      <c r="A38" s="29"/>
      <c r="B38" s="29"/>
      <c r="C38" s="8"/>
      <c r="D38" s="8"/>
      <c r="E38" s="8"/>
    </row>
    <row r="39" spans="1:5" x14ac:dyDescent="0.3">
      <c r="A39" s="29"/>
      <c r="B39" s="8"/>
      <c r="C39" s="8"/>
      <c r="D39" s="8"/>
      <c r="E39" s="8"/>
    </row>
    <row r="40" spans="1:5" x14ac:dyDescent="0.3">
      <c r="A40" s="29"/>
      <c r="B40" s="8"/>
      <c r="C40" s="8"/>
      <c r="D40" s="8"/>
      <c r="E40" s="8"/>
    </row>
    <row r="41" spans="1:5" x14ac:dyDescent="0.3">
      <c r="A41" s="8"/>
      <c r="B41" s="8"/>
      <c r="C41" s="8"/>
      <c r="D41" s="8"/>
      <c r="E41" s="8"/>
    </row>
    <row r="42" spans="1:5" x14ac:dyDescent="0.3">
      <c r="A42" s="8"/>
      <c r="B42" s="8"/>
      <c r="C42" s="8"/>
      <c r="D42" s="8"/>
      <c r="E42" s="8"/>
    </row>
    <row r="43" spans="1:5" x14ac:dyDescent="0.3">
      <c r="A43" s="29"/>
      <c r="B43" s="29"/>
      <c r="C43" s="29"/>
      <c r="D43" s="29"/>
      <c r="E43" s="8"/>
    </row>
    <row r="44" spans="1:5" x14ac:dyDescent="0.3">
      <c r="A44" s="29"/>
      <c r="B44" s="29"/>
      <c r="C44" s="8"/>
      <c r="D44" s="8"/>
      <c r="E44" s="8"/>
    </row>
    <row r="45" spans="1:5" x14ac:dyDescent="0.3">
      <c r="A45" s="29"/>
      <c r="B45" s="8"/>
      <c r="C45" s="8"/>
      <c r="D45" s="8"/>
      <c r="E45" s="8"/>
    </row>
    <row r="46" spans="1:5" x14ac:dyDescent="0.3">
      <c r="A46" s="29"/>
      <c r="B46" s="8"/>
      <c r="C46" s="8"/>
      <c r="D46" s="8"/>
      <c r="E46" s="8"/>
    </row>
    <row r="47" spans="1:5" x14ac:dyDescent="0.3">
      <c r="A47" s="8"/>
      <c r="B47" s="8"/>
      <c r="C47" s="8"/>
      <c r="D47" s="8"/>
      <c r="E47" s="8"/>
    </row>
    <row r="48" spans="1:5" x14ac:dyDescent="0.3">
      <c r="A48" s="8"/>
      <c r="B48" s="8"/>
      <c r="C48" s="8"/>
      <c r="D48" s="8"/>
      <c r="E48" s="8"/>
    </row>
    <row r="49" spans="1:5" x14ac:dyDescent="0.3">
      <c r="A49" s="29"/>
      <c r="B49" s="29"/>
      <c r="C49" s="29"/>
      <c r="D49" s="29"/>
      <c r="E49" s="8"/>
    </row>
    <row r="50" spans="1:5" x14ac:dyDescent="0.3">
      <c r="A50" s="29"/>
      <c r="B50" s="29"/>
      <c r="C50" s="8"/>
      <c r="D50" s="8"/>
      <c r="E50" s="8"/>
    </row>
    <row r="51" spans="1:5" x14ac:dyDescent="0.3">
      <c r="A51" s="29"/>
      <c r="B51" s="8"/>
      <c r="C51" s="8"/>
      <c r="D51" s="8"/>
      <c r="E51" s="8"/>
    </row>
    <row r="52" spans="1:5" x14ac:dyDescent="0.3">
      <c r="A52" s="29"/>
      <c r="B52" s="8"/>
      <c r="C52" s="8"/>
      <c r="D52" s="8"/>
      <c r="E52" s="8"/>
    </row>
    <row r="53" spans="1:5" x14ac:dyDescent="0.3">
      <c r="A53" s="8"/>
      <c r="B53" s="8"/>
      <c r="C53" s="8"/>
      <c r="D53" s="8"/>
      <c r="E53" s="8"/>
    </row>
    <row r="54" spans="1:5" x14ac:dyDescent="0.3">
      <c r="A54" s="8"/>
      <c r="B54" s="8"/>
      <c r="C54" s="8"/>
      <c r="D54" s="8"/>
      <c r="E54" s="8"/>
    </row>
    <row r="55" spans="1:5" x14ac:dyDescent="0.3">
      <c r="A55" s="8"/>
      <c r="B55" s="8"/>
      <c r="C55" s="8"/>
      <c r="D55" s="8"/>
      <c r="E55" s="8"/>
    </row>
  </sheetData>
  <mergeCells count="48">
    <mergeCell ref="M13:N13"/>
    <mergeCell ref="K15:K16"/>
    <mergeCell ref="P1:Q2"/>
    <mergeCell ref="R1:S1"/>
    <mergeCell ref="P3:P4"/>
    <mergeCell ref="P7:Q8"/>
    <mergeCell ref="R7:S7"/>
    <mergeCell ref="P9:P10"/>
    <mergeCell ref="F19:G20"/>
    <mergeCell ref="H19:I19"/>
    <mergeCell ref="F21:F22"/>
    <mergeCell ref="K1:L2"/>
    <mergeCell ref="M1:N1"/>
    <mergeCell ref="K3:K4"/>
    <mergeCell ref="K7:L8"/>
    <mergeCell ref="M7:N7"/>
    <mergeCell ref="K9:K10"/>
    <mergeCell ref="K13:L14"/>
    <mergeCell ref="F7:G8"/>
    <mergeCell ref="H7:I7"/>
    <mergeCell ref="U1:V2"/>
    <mergeCell ref="W1:X1"/>
    <mergeCell ref="U3:U4"/>
    <mergeCell ref="F1:G2"/>
    <mergeCell ref="H1:I1"/>
    <mergeCell ref="F3:F4"/>
    <mergeCell ref="F9:F10"/>
    <mergeCell ref="F13:G14"/>
    <mergeCell ref="H13:I13"/>
    <mergeCell ref="F15:F16"/>
    <mergeCell ref="A27:A28"/>
    <mergeCell ref="A31:B32"/>
    <mergeCell ref="C31:D31"/>
    <mergeCell ref="A33:A34"/>
    <mergeCell ref="A15:A16"/>
    <mergeCell ref="A19:B20"/>
    <mergeCell ref="C19:D19"/>
    <mergeCell ref="A21:A22"/>
    <mergeCell ref="A25:B26"/>
    <mergeCell ref="C25:D25"/>
    <mergeCell ref="A3:A4"/>
    <mergeCell ref="A7:B8"/>
    <mergeCell ref="C7:D7"/>
    <mergeCell ref="A9:A10"/>
    <mergeCell ref="A13:B14"/>
    <mergeCell ref="C13:D13"/>
    <mergeCell ref="A1:B2"/>
    <mergeCell ref="C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L81"/>
  <sheetViews>
    <sheetView tabSelected="1" workbookViewId="0">
      <selection activeCell="AN22" sqref="AN22"/>
    </sheetView>
  </sheetViews>
  <sheetFormatPr defaultRowHeight="14.4" x14ac:dyDescent="0.3"/>
  <sheetData>
    <row r="1" spans="2:64" x14ac:dyDescent="0.3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s="25" t="s">
        <v>11</v>
      </c>
      <c r="I1" t="s">
        <v>12</v>
      </c>
      <c r="J1" t="s">
        <v>13</v>
      </c>
      <c r="K1" t="s">
        <v>177</v>
      </c>
    </row>
    <row r="2" spans="2:64" x14ac:dyDescent="0.3">
      <c r="B2">
        <v>1</v>
      </c>
      <c r="C2">
        <v>1</v>
      </c>
      <c r="D2">
        <v>0</v>
      </c>
      <c r="E2">
        <v>1</v>
      </c>
      <c r="F2">
        <v>1</v>
      </c>
      <c r="G2">
        <v>1</v>
      </c>
      <c r="H2" s="25">
        <v>0</v>
      </c>
      <c r="I2">
        <v>0</v>
      </c>
      <c r="J2">
        <v>1</v>
      </c>
      <c r="K2">
        <v>1</v>
      </c>
      <c r="N2" t="s">
        <v>135</v>
      </c>
      <c r="AZ2" t="s">
        <v>165</v>
      </c>
      <c r="BE2" t="s">
        <v>170</v>
      </c>
    </row>
    <row r="3" spans="2:64" ht="15" thickBot="1" x14ac:dyDescent="0.35"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 s="26">
        <v>1</v>
      </c>
      <c r="I3">
        <v>0</v>
      </c>
      <c r="J3">
        <v>0</v>
      </c>
      <c r="K3">
        <v>1</v>
      </c>
    </row>
    <row r="4" spans="2:64" ht="15" thickTop="1" x14ac:dyDescent="0.3">
      <c r="B4">
        <v>1</v>
      </c>
      <c r="C4">
        <v>1</v>
      </c>
      <c r="D4">
        <v>1</v>
      </c>
      <c r="E4">
        <v>1</v>
      </c>
      <c r="F4">
        <v>1</v>
      </c>
      <c r="G4">
        <v>0</v>
      </c>
      <c r="H4" s="25">
        <v>0</v>
      </c>
      <c r="I4">
        <v>0</v>
      </c>
      <c r="J4">
        <v>1</v>
      </c>
      <c r="K4">
        <v>1</v>
      </c>
      <c r="N4" s="58" t="str">
        <f>B1</f>
        <v>К1</v>
      </c>
      <c r="O4" s="58" t="str">
        <f t="shared" ref="O4:V4" si="0">C1</f>
        <v>к2</v>
      </c>
      <c r="P4" s="58" t="str">
        <f t="shared" si="0"/>
        <v>К3</v>
      </c>
      <c r="Q4" s="58" t="str">
        <f t="shared" si="0"/>
        <v>К4</v>
      </c>
      <c r="R4" s="58" t="str">
        <f t="shared" si="0"/>
        <v>К5</v>
      </c>
      <c r="S4" s="58" t="str">
        <f t="shared" si="0"/>
        <v>К6</v>
      </c>
      <c r="T4" s="58" t="str">
        <f t="shared" si="0"/>
        <v>К7</v>
      </c>
      <c r="U4" s="58" t="str">
        <f t="shared" si="0"/>
        <v>К8</v>
      </c>
      <c r="V4" s="58" t="str">
        <f t="shared" si="0"/>
        <v>К9</v>
      </c>
      <c r="W4" s="58" t="s">
        <v>136</v>
      </c>
      <c r="X4" s="58" t="s">
        <v>137</v>
      </c>
      <c r="Y4" s="58" t="s">
        <v>138</v>
      </c>
      <c r="Z4" s="58" t="s">
        <v>139</v>
      </c>
      <c r="AA4" s="58" t="s">
        <v>140</v>
      </c>
      <c r="AB4" s="58" t="s">
        <v>141</v>
      </c>
      <c r="AC4" s="58" t="s">
        <v>142</v>
      </c>
      <c r="AD4" s="58" t="s">
        <v>143</v>
      </c>
      <c r="AE4" s="58" t="s">
        <v>144</v>
      </c>
      <c r="AF4" s="58" t="s">
        <v>145</v>
      </c>
      <c r="AH4" t="s">
        <v>146</v>
      </c>
      <c r="AJ4" t="s">
        <v>147</v>
      </c>
      <c r="AK4" s="60">
        <f>W69*LN(W69/Y69)+X69*LN(X69/Y69)</f>
        <v>-17.54661858241105</v>
      </c>
      <c r="AM4" t="s">
        <v>156</v>
      </c>
      <c r="AX4" t="s">
        <v>164</v>
      </c>
      <c r="BA4" s="17" t="s">
        <v>166</v>
      </c>
      <c r="BB4" s="17" t="s">
        <v>167</v>
      </c>
      <c r="BE4" s="64" t="s">
        <v>140</v>
      </c>
      <c r="BF4" s="64" t="s">
        <v>137</v>
      </c>
      <c r="BG4" s="64" t="s">
        <v>136</v>
      </c>
      <c r="BH4" s="64" t="s">
        <v>171</v>
      </c>
      <c r="BI4" s="64" t="s">
        <v>172</v>
      </c>
      <c r="BJ4" s="64" t="s">
        <v>173</v>
      </c>
      <c r="BK4" s="64" t="s">
        <v>174</v>
      </c>
      <c r="BL4" s="64" t="s">
        <v>175</v>
      </c>
    </row>
    <row r="5" spans="2:64" x14ac:dyDescent="0.3">
      <c r="B5">
        <v>1</v>
      </c>
      <c r="C5">
        <v>1</v>
      </c>
      <c r="D5">
        <v>0</v>
      </c>
      <c r="E5">
        <v>1</v>
      </c>
      <c r="F5">
        <v>1</v>
      </c>
      <c r="G5">
        <v>1</v>
      </c>
      <c r="H5" s="25">
        <v>0</v>
      </c>
      <c r="I5">
        <v>0</v>
      </c>
      <c r="J5">
        <v>1</v>
      </c>
      <c r="K5">
        <v>1</v>
      </c>
      <c r="N5">
        <f>B2</f>
        <v>1</v>
      </c>
      <c r="O5">
        <f t="shared" ref="O5:W5" si="1">C2</f>
        <v>1</v>
      </c>
      <c r="P5">
        <f t="shared" si="1"/>
        <v>0</v>
      </c>
      <c r="Q5">
        <f t="shared" si="1"/>
        <v>1</v>
      </c>
      <c r="R5">
        <f t="shared" si="1"/>
        <v>1</v>
      </c>
      <c r="S5">
        <f t="shared" si="1"/>
        <v>1</v>
      </c>
      <c r="T5">
        <f t="shared" si="1"/>
        <v>0</v>
      </c>
      <c r="U5">
        <f t="shared" si="1"/>
        <v>0</v>
      </c>
      <c r="V5">
        <f t="shared" si="1"/>
        <v>1</v>
      </c>
      <c r="W5" s="53">
        <f t="shared" si="1"/>
        <v>1</v>
      </c>
      <c r="X5" s="8">
        <f>1-W5</f>
        <v>0</v>
      </c>
      <c r="Y5" s="54">
        <f>W5+X5</f>
        <v>1</v>
      </c>
      <c r="Z5">
        <f>IF(Y5=0,"",W5/Y5)</f>
        <v>1</v>
      </c>
      <c r="AA5">
        <f>1/(1+EXP(-$AH$6-MMULT(N5:V5,$AH$7:$AH$15)))</f>
        <v>0.5</v>
      </c>
      <c r="AB5" s="50">
        <f>Y5*AA5</f>
        <v>0.5</v>
      </c>
      <c r="AC5" s="52">
        <f>Y5-AB5</f>
        <v>0.5</v>
      </c>
      <c r="AD5" s="50">
        <f>IFERROR(Y5*(Z5*LN(AA5)+(1-Z5)*LN(1-AA5)),0)</f>
        <v>-0.69314718055994529</v>
      </c>
      <c r="AE5" s="52">
        <f>100*IF(AA5&gt;=$BA$11,W5/Y5,X5/Y5)</f>
        <v>100</v>
      </c>
      <c r="AF5" s="17" t="s">
        <v>176</v>
      </c>
      <c r="AJ5" t="s">
        <v>148</v>
      </c>
      <c r="AK5" s="62">
        <f>AD69</f>
        <v>-44.361419555836491</v>
      </c>
      <c r="AM5" s="50" t="e">
        <f t="array" ref="AM5:AV14">MINVERSE(MMULT(TRANSPOSE([1]!DESIGN(N5:V68)),AA5:AA68*(1-AA5:AA68)*Y5:Y68*[1]!DESIGN(N5:V68)))</f>
        <v>#NUM!</v>
      </c>
      <c r="AN5" s="51" t="e">
        <v>#NUM!</v>
      </c>
      <c r="AO5" s="51" t="e">
        <v>#NUM!</v>
      </c>
      <c r="AP5" s="51" t="e">
        <v>#NUM!</v>
      </c>
      <c r="AQ5" s="51" t="e">
        <v>#NUM!</v>
      </c>
      <c r="AR5" s="51" t="e">
        <v>#NUM!</v>
      </c>
      <c r="AS5" s="51" t="e">
        <v>#NUM!</v>
      </c>
      <c r="AT5" s="51" t="e">
        <v>#NUM!</v>
      </c>
      <c r="AU5" s="51" t="e">
        <v>#NUM!</v>
      </c>
      <c r="AV5" s="52" t="e">
        <v>#NUM!</v>
      </c>
      <c r="AX5" s="60" t="e">
        <f t="array" ref="AX5:AX14">MMULT(AM5:AV14,MMULT(TRANSPOSE([1]!DESIGN(N5:V68)),Y5:Y68*(Z5:Z68-AA5:AA68)))</f>
        <v>#NUM!</v>
      </c>
      <c r="AZ5" t="s">
        <v>141</v>
      </c>
      <c r="BA5" s="50">
        <f>SUMIF(AA5:AA68,"&gt;="&amp;BA11,W5:W68)</f>
        <v>59</v>
      </c>
      <c r="BB5" s="52">
        <f>SUMIF(AA5:AA68,"&gt;="&amp;BA11,X5:X68)</f>
        <v>5</v>
      </c>
      <c r="BC5">
        <f>BA5+BB5</f>
        <v>64</v>
      </c>
      <c r="BH5">
        <v>0</v>
      </c>
      <c r="BI5">
        <v>0</v>
      </c>
      <c r="BJ5">
        <f>1-BH5/BH$69</f>
        <v>1</v>
      </c>
      <c r="BK5">
        <f>1-BI5/BI$69</f>
        <v>1</v>
      </c>
      <c r="BL5">
        <f>(BJ5-BJ6)*BK5</f>
        <v>0</v>
      </c>
    </row>
    <row r="6" spans="2:64" x14ac:dyDescent="0.3"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 s="25">
        <v>0</v>
      </c>
      <c r="I6">
        <v>0</v>
      </c>
      <c r="J6">
        <v>0</v>
      </c>
      <c r="K6">
        <v>1</v>
      </c>
      <c r="N6">
        <f t="shared" ref="N6:N68" si="2">B3</f>
        <v>1</v>
      </c>
      <c r="O6">
        <f t="shared" ref="O6:O68" si="3">C3</f>
        <v>1</v>
      </c>
      <c r="P6">
        <f t="shared" ref="P6:P68" si="4">D3</f>
        <v>1</v>
      </c>
      <c r="Q6">
        <f t="shared" ref="Q6:Q68" si="5">E3</f>
        <v>1</v>
      </c>
      <c r="R6">
        <f t="shared" ref="R6:R68" si="6">F3</f>
        <v>0</v>
      </c>
      <c r="S6">
        <f t="shared" ref="S6:S68" si="7">G3</f>
        <v>0</v>
      </c>
      <c r="T6">
        <f t="shared" ref="T6:T68" si="8">H3</f>
        <v>1</v>
      </c>
      <c r="U6">
        <f t="shared" ref="U6:U68" si="9">I3</f>
        <v>0</v>
      </c>
      <c r="V6">
        <f t="shared" ref="V6:V68" si="10">J3</f>
        <v>0</v>
      </c>
      <c r="W6" s="53">
        <f t="shared" ref="W6:W68" si="11">K3</f>
        <v>1</v>
      </c>
      <c r="X6" s="8">
        <f t="shared" ref="X6:X68" si="12">1-W6</f>
        <v>0</v>
      </c>
      <c r="Y6" s="54">
        <f t="shared" ref="Y6:Y68" si="13">W6+X6</f>
        <v>1</v>
      </c>
      <c r="Z6">
        <f t="shared" ref="Z6:Z68" si="14">IF(Y6=0,"",W6/Y6)</f>
        <v>1</v>
      </c>
      <c r="AA6">
        <f t="shared" ref="AA6:AA68" si="15">1/(1+EXP(-$AH$6-MMULT(N6:V6,$AH$7:$AH$15)))</f>
        <v>0.5</v>
      </c>
      <c r="AB6" s="53">
        <f t="shared" ref="AB6:AB68" si="16">Y6*AA6</f>
        <v>0.5</v>
      </c>
      <c r="AC6" s="54">
        <f t="shared" ref="AC6:AC68" si="17">Y6-AB6</f>
        <v>0.5</v>
      </c>
      <c r="AD6" s="53">
        <f t="shared" ref="AD6:AD68" si="18">IFERROR(Y6*(Z6*LN(AA6)+(1-Z6)*LN(1-AA6)),0)</f>
        <v>-0.69314718055994529</v>
      </c>
      <c r="AE6" s="54">
        <f t="shared" ref="AE6:AE68" si="19">100*IF(AA6&gt;=$BA$11,W6/Y6,X6/Y6)</f>
        <v>100</v>
      </c>
      <c r="AH6" s="60">
        <f t="array" ref="AH6:AH15">[1]!LogitCoeff(N5:X68,,,,,20)</f>
        <v>0</v>
      </c>
      <c r="AM6" s="53" t="e">
        <v>#NUM!</v>
      </c>
      <c r="AN6" s="8" t="e">
        <v>#NUM!</v>
      </c>
      <c r="AO6" s="8" t="e">
        <v>#NUM!</v>
      </c>
      <c r="AP6" s="8" t="e">
        <v>#NUM!</v>
      </c>
      <c r="AQ6" s="8" t="e">
        <v>#NUM!</v>
      </c>
      <c r="AR6" s="8" t="e">
        <v>#NUM!</v>
      </c>
      <c r="AS6" s="8" t="e">
        <v>#NUM!</v>
      </c>
      <c r="AT6" s="8" t="e">
        <v>#NUM!</v>
      </c>
      <c r="AU6" s="8" t="e">
        <v>#NUM!</v>
      </c>
      <c r="AV6" s="54" t="e">
        <v>#NUM!</v>
      </c>
      <c r="AX6" s="61" t="e">
        <v>#NUM!</v>
      </c>
      <c r="AZ6" t="s">
        <v>142</v>
      </c>
      <c r="BA6" s="55">
        <f>BA7-BA5</f>
        <v>0</v>
      </c>
      <c r="BB6" s="57">
        <f>BB7-BB5</f>
        <v>0</v>
      </c>
      <c r="BC6">
        <f t="shared" ref="BC6:BC7" si="20">BA6+BB6</f>
        <v>0</v>
      </c>
      <c r="BE6">
        <f t="array" ref="BE6:BG69">[1]!SelectCols(W5:AA68,"5,2,1",1)</f>
        <v>0.5</v>
      </c>
      <c r="BF6">
        <v>0</v>
      </c>
      <c r="BG6">
        <v>1</v>
      </c>
      <c r="BH6">
        <f>BH5+BF6</f>
        <v>0</v>
      </c>
      <c r="BI6">
        <f>BI5+BG6</f>
        <v>1</v>
      </c>
      <c r="BJ6">
        <f t="shared" ref="BJ6:BJ69" si="21">1-BH6/BH$69</f>
        <v>1</v>
      </c>
      <c r="BK6">
        <f t="shared" ref="BK6:BK69" si="22">1-BI6/BI$69</f>
        <v>0.98305084745762716</v>
      </c>
      <c r="BL6">
        <f t="shared" ref="BL6:BL69" si="23">(BJ6-BJ7)*BK6</f>
        <v>0</v>
      </c>
    </row>
    <row r="7" spans="2:64" x14ac:dyDescent="0.3"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 s="25">
        <v>0</v>
      </c>
      <c r="I7">
        <v>0</v>
      </c>
      <c r="J7">
        <v>1</v>
      </c>
      <c r="K7">
        <v>1</v>
      </c>
      <c r="N7">
        <f t="shared" si="2"/>
        <v>1</v>
      </c>
      <c r="O7">
        <f t="shared" si="3"/>
        <v>1</v>
      </c>
      <c r="P7">
        <f t="shared" si="4"/>
        <v>1</v>
      </c>
      <c r="Q7">
        <f t="shared" si="5"/>
        <v>1</v>
      </c>
      <c r="R7">
        <f t="shared" si="6"/>
        <v>1</v>
      </c>
      <c r="S7">
        <f t="shared" si="7"/>
        <v>0</v>
      </c>
      <c r="T7">
        <f t="shared" si="8"/>
        <v>0</v>
      </c>
      <c r="U7">
        <f t="shared" si="9"/>
        <v>0</v>
      </c>
      <c r="V7">
        <f t="shared" si="10"/>
        <v>1</v>
      </c>
      <c r="W7" s="53">
        <f t="shared" si="11"/>
        <v>1</v>
      </c>
      <c r="X7" s="8">
        <f t="shared" si="12"/>
        <v>0</v>
      </c>
      <c r="Y7" s="54">
        <f t="shared" si="13"/>
        <v>1</v>
      </c>
      <c r="Z7">
        <f t="shared" si="14"/>
        <v>1</v>
      </c>
      <c r="AA7">
        <f t="shared" si="15"/>
        <v>0.5</v>
      </c>
      <c r="AB7" s="53">
        <f t="shared" si="16"/>
        <v>0.5</v>
      </c>
      <c r="AC7" s="54">
        <f t="shared" si="17"/>
        <v>0.5</v>
      </c>
      <c r="AD7" s="53">
        <f t="shared" si="18"/>
        <v>-0.69314718055994529</v>
      </c>
      <c r="AE7" s="54">
        <f t="shared" si="19"/>
        <v>100</v>
      </c>
      <c r="AH7" s="61">
        <v>0</v>
      </c>
      <c r="AJ7" t="s">
        <v>149</v>
      </c>
      <c r="AK7" s="60">
        <f>2*(AK5-AK4)</f>
        <v>-53.629601946850883</v>
      </c>
      <c r="AM7" s="53" t="e">
        <v>#NUM!</v>
      </c>
      <c r="AN7" s="8" t="e">
        <v>#NUM!</v>
      </c>
      <c r="AO7" s="8" t="e">
        <v>#NUM!</v>
      </c>
      <c r="AP7" s="8" t="e">
        <v>#NUM!</v>
      </c>
      <c r="AQ7" s="8" t="e">
        <v>#NUM!</v>
      </c>
      <c r="AR7" s="8" t="e">
        <v>#NUM!</v>
      </c>
      <c r="AS7" s="8" t="e">
        <v>#NUM!</v>
      </c>
      <c r="AT7" s="8" t="e">
        <v>#NUM!</v>
      </c>
      <c r="AU7" s="8" t="e">
        <v>#NUM!</v>
      </c>
      <c r="AV7" s="54" t="e">
        <v>#NUM!</v>
      </c>
      <c r="AX7" s="61" t="e">
        <v>#NUM!</v>
      </c>
      <c r="BA7">
        <f>W69</f>
        <v>59</v>
      </c>
      <c r="BB7">
        <f>X69</f>
        <v>5</v>
      </c>
      <c r="BC7">
        <f t="shared" si="20"/>
        <v>64</v>
      </c>
      <c r="BE7">
        <v>0.5</v>
      </c>
      <c r="BF7">
        <v>0</v>
      </c>
      <c r="BG7">
        <v>1</v>
      </c>
      <c r="BH7">
        <f t="shared" ref="BH7:BH69" si="24">BH6+BF7</f>
        <v>0</v>
      </c>
      <c r="BI7">
        <f t="shared" ref="BI7:BI69" si="25">BI6+BG7</f>
        <v>2</v>
      </c>
      <c r="BJ7">
        <f t="shared" si="21"/>
        <v>1</v>
      </c>
      <c r="BK7">
        <f t="shared" si="22"/>
        <v>0.96610169491525422</v>
      </c>
      <c r="BL7">
        <f t="shared" si="23"/>
        <v>0</v>
      </c>
    </row>
    <row r="8" spans="2:64" x14ac:dyDescent="0.3">
      <c r="B8">
        <v>1</v>
      </c>
      <c r="C8">
        <v>1</v>
      </c>
      <c r="D8">
        <v>0</v>
      </c>
      <c r="E8">
        <v>0</v>
      </c>
      <c r="F8">
        <v>1</v>
      </c>
      <c r="G8">
        <v>1</v>
      </c>
      <c r="H8" s="25">
        <v>0</v>
      </c>
      <c r="I8">
        <v>0</v>
      </c>
      <c r="J8">
        <v>1</v>
      </c>
      <c r="K8">
        <v>1</v>
      </c>
      <c r="N8">
        <f t="shared" si="2"/>
        <v>1</v>
      </c>
      <c r="O8">
        <f t="shared" si="3"/>
        <v>1</v>
      </c>
      <c r="P8">
        <f t="shared" si="4"/>
        <v>0</v>
      </c>
      <c r="Q8">
        <f t="shared" si="5"/>
        <v>1</v>
      </c>
      <c r="R8">
        <f t="shared" si="6"/>
        <v>1</v>
      </c>
      <c r="S8">
        <f t="shared" si="7"/>
        <v>1</v>
      </c>
      <c r="T8">
        <f t="shared" si="8"/>
        <v>0</v>
      </c>
      <c r="U8">
        <f t="shared" si="9"/>
        <v>0</v>
      </c>
      <c r="V8">
        <f t="shared" si="10"/>
        <v>1</v>
      </c>
      <c r="W8" s="53">
        <f t="shared" si="11"/>
        <v>1</v>
      </c>
      <c r="X8" s="8">
        <f t="shared" si="12"/>
        <v>0</v>
      </c>
      <c r="Y8" s="54">
        <f t="shared" si="13"/>
        <v>1</v>
      </c>
      <c r="Z8">
        <f t="shared" si="14"/>
        <v>1</v>
      </c>
      <c r="AA8">
        <f t="shared" si="15"/>
        <v>0.5</v>
      </c>
      <c r="AB8" s="53">
        <f t="shared" si="16"/>
        <v>0.5</v>
      </c>
      <c r="AC8" s="54">
        <f t="shared" si="17"/>
        <v>0.5</v>
      </c>
      <c r="AD8" s="53">
        <f t="shared" si="18"/>
        <v>-0.69314718055994529</v>
      </c>
      <c r="AE8" s="54">
        <f t="shared" si="19"/>
        <v>100</v>
      </c>
      <c r="AH8" s="61">
        <v>0</v>
      </c>
      <c r="AJ8" t="s">
        <v>122</v>
      </c>
      <c r="AK8" s="61">
        <f>COUNT(N5:V5)</f>
        <v>9</v>
      </c>
      <c r="AM8" s="53" t="e">
        <v>#NUM!</v>
      </c>
      <c r="AN8" s="8" t="e">
        <v>#NUM!</v>
      </c>
      <c r="AO8" s="8" t="e">
        <v>#NUM!</v>
      </c>
      <c r="AP8" s="8" t="e">
        <v>#NUM!</v>
      </c>
      <c r="AQ8" s="8" t="e">
        <v>#NUM!</v>
      </c>
      <c r="AR8" s="8" t="e">
        <v>#NUM!</v>
      </c>
      <c r="AS8" s="8" t="e">
        <v>#NUM!</v>
      </c>
      <c r="AT8" s="8" t="e">
        <v>#NUM!</v>
      </c>
      <c r="AU8" s="8" t="e">
        <v>#NUM!</v>
      </c>
      <c r="AV8" s="54" t="e">
        <v>#NUM!</v>
      </c>
      <c r="AX8" s="61" t="e">
        <v>#NUM!</v>
      </c>
      <c r="BE8">
        <v>0.5</v>
      </c>
      <c r="BF8">
        <v>0</v>
      </c>
      <c r="BG8">
        <v>1</v>
      </c>
      <c r="BH8">
        <f t="shared" si="24"/>
        <v>0</v>
      </c>
      <c r="BI8">
        <f t="shared" si="25"/>
        <v>3</v>
      </c>
      <c r="BJ8">
        <f t="shared" si="21"/>
        <v>1</v>
      </c>
      <c r="BK8">
        <f t="shared" si="22"/>
        <v>0.94915254237288138</v>
      </c>
      <c r="BL8">
        <f t="shared" si="23"/>
        <v>0</v>
      </c>
    </row>
    <row r="9" spans="2:64" x14ac:dyDescent="0.3"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 s="25">
        <v>0</v>
      </c>
      <c r="I9">
        <v>0</v>
      </c>
      <c r="J9">
        <v>1</v>
      </c>
      <c r="K9">
        <v>1</v>
      </c>
      <c r="N9">
        <f t="shared" si="2"/>
        <v>1</v>
      </c>
      <c r="O9">
        <f t="shared" si="3"/>
        <v>1</v>
      </c>
      <c r="P9">
        <f t="shared" si="4"/>
        <v>1</v>
      </c>
      <c r="Q9">
        <f t="shared" si="5"/>
        <v>1</v>
      </c>
      <c r="R9">
        <f t="shared" si="6"/>
        <v>1</v>
      </c>
      <c r="S9">
        <f t="shared" si="7"/>
        <v>1</v>
      </c>
      <c r="T9">
        <f t="shared" si="8"/>
        <v>0</v>
      </c>
      <c r="U9">
        <f t="shared" si="9"/>
        <v>0</v>
      </c>
      <c r="V9">
        <f t="shared" si="10"/>
        <v>0</v>
      </c>
      <c r="W9" s="53">
        <f t="shared" si="11"/>
        <v>1</v>
      </c>
      <c r="X9" s="8">
        <f t="shared" si="12"/>
        <v>0</v>
      </c>
      <c r="Y9" s="54">
        <f t="shared" si="13"/>
        <v>1</v>
      </c>
      <c r="Z9">
        <f t="shared" si="14"/>
        <v>1</v>
      </c>
      <c r="AA9">
        <f t="shared" si="15"/>
        <v>0.5</v>
      </c>
      <c r="AB9" s="53">
        <f t="shared" si="16"/>
        <v>0.5</v>
      </c>
      <c r="AC9" s="54">
        <f t="shared" si="17"/>
        <v>0.5</v>
      </c>
      <c r="AD9" s="53">
        <f t="shared" si="18"/>
        <v>-0.69314718055994529</v>
      </c>
      <c r="AE9" s="54">
        <f t="shared" si="19"/>
        <v>100</v>
      </c>
      <c r="AH9" s="61">
        <v>0</v>
      </c>
      <c r="AJ9" t="s">
        <v>150</v>
      </c>
      <c r="AK9" s="61" t="e">
        <f>CHIDIST(AK7,AK8)</f>
        <v>#NUM!</v>
      </c>
      <c r="AM9" s="53" t="e">
        <v>#NUM!</v>
      </c>
      <c r="AN9" s="8" t="e">
        <v>#NUM!</v>
      </c>
      <c r="AO9" s="8" t="e">
        <v>#NUM!</v>
      </c>
      <c r="AP9" s="8" t="e">
        <v>#NUM!</v>
      </c>
      <c r="AQ9" s="8" t="e">
        <v>#NUM!</v>
      </c>
      <c r="AR9" s="8" t="e">
        <v>#NUM!</v>
      </c>
      <c r="AS9" s="8" t="e">
        <v>#NUM!</v>
      </c>
      <c r="AT9" s="8" t="e">
        <v>#NUM!</v>
      </c>
      <c r="AU9" s="8" t="e">
        <v>#NUM!</v>
      </c>
      <c r="AV9" s="54" t="e">
        <v>#NUM!</v>
      </c>
      <c r="AX9" s="61" t="e">
        <v>#NUM!</v>
      </c>
      <c r="AZ9" t="s">
        <v>168</v>
      </c>
      <c r="BA9" s="66">
        <f>BA5/BA7</f>
        <v>1</v>
      </c>
      <c r="BB9" s="67">
        <f>BB6/BB7</f>
        <v>0</v>
      </c>
      <c r="BC9">
        <f>(BA5+BB6)/BC7</f>
        <v>0.921875</v>
      </c>
      <c r="BE9">
        <v>0.5</v>
      </c>
      <c r="BF9">
        <v>0</v>
      </c>
      <c r="BG9">
        <v>1</v>
      </c>
      <c r="BH9">
        <f t="shared" si="24"/>
        <v>0</v>
      </c>
      <c r="BI9">
        <f t="shared" si="25"/>
        <v>4</v>
      </c>
      <c r="BJ9">
        <f t="shared" si="21"/>
        <v>1</v>
      </c>
      <c r="BK9">
        <f t="shared" si="22"/>
        <v>0.93220338983050843</v>
      </c>
      <c r="BL9">
        <f t="shared" si="23"/>
        <v>0</v>
      </c>
    </row>
    <row r="10" spans="2:64" x14ac:dyDescent="0.3"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 s="25">
        <v>0</v>
      </c>
      <c r="I10">
        <v>0</v>
      </c>
      <c r="J10">
        <v>1</v>
      </c>
      <c r="K10">
        <v>1</v>
      </c>
      <c r="N10">
        <f t="shared" si="2"/>
        <v>1</v>
      </c>
      <c r="O10">
        <f t="shared" si="3"/>
        <v>1</v>
      </c>
      <c r="P10">
        <f t="shared" si="4"/>
        <v>1</v>
      </c>
      <c r="Q10">
        <f t="shared" si="5"/>
        <v>1</v>
      </c>
      <c r="R10">
        <f t="shared" si="6"/>
        <v>1</v>
      </c>
      <c r="S10">
        <f t="shared" si="7"/>
        <v>1</v>
      </c>
      <c r="T10">
        <f t="shared" si="8"/>
        <v>0</v>
      </c>
      <c r="U10">
        <f t="shared" si="9"/>
        <v>0</v>
      </c>
      <c r="V10">
        <f t="shared" si="10"/>
        <v>1</v>
      </c>
      <c r="W10" s="53">
        <f t="shared" si="11"/>
        <v>1</v>
      </c>
      <c r="X10" s="8">
        <f t="shared" si="12"/>
        <v>0</v>
      </c>
      <c r="Y10" s="54">
        <f t="shared" si="13"/>
        <v>1</v>
      </c>
      <c r="Z10">
        <f t="shared" si="14"/>
        <v>1</v>
      </c>
      <c r="AA10">
        <f t="shared" si="15"/>
        <v>0.5</v>
      </c>
      <c r="AB10" s="53">
        <f t="shared" si="16"/>
        <v>0.5</v>
      </c>
      <c r="AC10" s="54">
        <f t="shared" si="17"/>
        <v>0.5</v>
      </c>
      <c r="AD10" s="53">
        <f t="shared" si="18"/>
        <v>-0.69314718055994529</v>
      </c>
      <c r="AE10" s="54">
        <f t="shared" si="19"/>
        <v>100</v>
      </c>
      <c r="AH10" s="61">
        <v>0</v>
      </c>
      <c r="AJ10" t="s">
        <v>151</v>
      </c>
      <c r="AK10" s="61">
        <v>0.05</v>
      </c>
      <c r="AM10" s="53" t="e">
        <v>#NUM!</v>
      </c>
      <c r="AN10" s="8" t="e">
        <v>#NUM!</v>
      </c>
      <c r="AO10" s="8" t="e">
        <v>#NUM!</v>
      </c>
      <c r="AP10" s="8" t="e">
        <v>#NUM!</v>
      </c>
      <c r="AQ10" s="8" t="e">
        <v>#NUM!</v>
      </c>
      <c r="AR10" s="8" t="e">
        <v>#NUM!</v>
      </c>
      <c r="AS10" s="8" t="e">
        <v>#NUM!</v>
      </c>
      <c r="AT10" s="8" t="e">
        <v>#NUM!</v>
      </c>
      <c r="AU10" s="8" t="e">
        <v>#NUM!</v>
      </c>
      <c r="AV10" s="54" t="e">
        <v>#NUM!</v>
      </c>
      <c r="AX10" s="61" t="e">
        <v>#NUM!</v>
      </c>
      <c r="BE10">
        <v>0.5</v>
      </c>
      <c r="BF10">
        <v>0</v>
      </c>
      <c r="BG10">
        <v>1</v>
      </c>
      <c r="BH10">
        <f t="shared" si="24"/>
        <v>0</v>
      </c>
      <c r="BI10">
        <f t="shared" si="25"/>
        <v>5</v>
      </c>
      <c r="BJ10">
        <f t="shared" si="21"/>
        <v>1</v>
      </c>
      <c r="BK10">
        <f t="shared" si="22"/>
        <v>0.9152542372881356</v>
      </c>
      <c r="BL10">
        <f t="shared" si="23"/>
        <v>0</v>
      </c>
    </row>
    <row r="11" spans="2:64" x14ac:dyDescent="0.3"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 s="25">
        <v>0</v>
      </c>
      <c r="I11">
        <v>0</v>
      </c>
      <c r="J11">
        <v>0</v>
      </c>
      <c r="K11">
        <v>1</v>
      </c>
      <c r="N11">
        <f t="shared" si="2"/>
        <v>1</v>
      </c>
      <c r="O11">
        <f t="shared" si="3"/>
        <v>1</v>
      </c>
      <c r="P11">
        <f t="shared" si="4"/>
        <v>0</v>
      </c>
      <c r="Q11">
        <f t="shared" si="5"/>
        <v>0</v>
      </c>
      <c r="R11">
        <f t="shared" si="6"/>
        <v>1</v>
      </c>
      <c r="S11">
        <f t="shared" si="7"/>
        <v>1</v>
      </c>
      <c r="T11">
        <f t="shared" si="8"/>
        <v>0</v>
      </c>
      <c r="U11">
        <f t="shared" si="9"/>
        <v>0</v>
      </c>
      <c r="V11">
        <f t="shared" si="10"/>
        <v>1</v>
      </c>
      <c r="W11" s="53">
        <f t="shared" si="11"/>
        <v>1</v>
      </c>
      <c r="X11" s="8">
        <f t="shared" si="12"/>
        <v>0</v>
      </c>
      <c r="Y11" s="54">
        <f t="shared" si="13"/>
        <v>1</v>
      </c>
      <c r="Z11">
        <f t="shared" si="14"/>
        <v>1</v>
      </c>
      <c r="AA11">
        <f t="shared" si="15"/>
        <v>0.5</v>
      </c>
      <c r="AB11" s="53">
        <f t="shared" si="16"/>
        <v>0.5</v>
      </c>
      <c r="AC11" s="54">
        <f t="shared" si="17"/>
        <v>0.5</v>
      </c>
      <c r="AD11" s="53">
        <f t="shared" si="18"/>
        <v>-0.69314718055994529</v>
      </c>
      <c r="AE11" s="54">
        <f t="shared" si="19"/>
        <v>100</v>
      </c>
      <c r="AH11" s="61">
        <v>0</v>
      </c>
      <c r="AJ11" t="s">
        <v>152</v>
      </c>
      <c r="AK11" s="63" t="e">
        <f>IF(AK9&lt;AK10,"yes","no")</f>
        <v>#NUM!</v>
      </c>
      <c r="AM11" s="53" t="e">
        <v>#NUM!</v>
      </c>
      <c r="AN11" s="8" t="e">
        <v>#NUM!</v>
      </c>
      <c r="AO11" s="8" t="e">
        <v>#NUM!</v>
      </c>
      <c r="AP11" s="8" t="e">
        <v>#NUM!</v>
      </c>
      <c r="AQ11" s="8" t="e">
        <v>#NUM!</v>
      </c>
      <c r="AR11" s="8" t="e">
        <v>#NUM!</v>
      </c>
      <c r="AS11" s="8" t="e">
        <v>#NUM!</v>
      </c>
      <c r="AT11" s="8" t="e">
        <v>#NUM!</v>
      </c>
      <c r="AU11" s="8" t="e">
        <v>#NUM!</v>
      </c>
      <c r="AV11" s="54" t="e">
        <v>#NUM!</v>
      </c>
      <c r="AX11" s="61" t="e">
        <v>#NUM!</v>
      </c>
      <c r="AZ11" t="s">
        <v>169</v>
      </c>
      <c r="BA11" s="68">
        <v>0.5</v>
      </c>
      <c r="BE11">
        <v>0.5</v>
      </c>
      <c r="BF11">
        <v>0</v>
      </c>
      <c r="BG11">
        <v>1</v>
      </c>
      <c r="BH11">
        <f t="shared" si="24"/>
        <v>0</v>
      </c>
      <c r="BI11">
        <f t="shared" si="25"/>
        <v>6</v>
      </c>
      <c r="BJ11">
        <f t="shared" si="21"/>
        <v>1</v>
      </c>
      <c r="BK11">
        <f t="shared" si="22"/>
        <v>0.89830508474576276</v>
      </c>
      <c r="BL11">
        <f t="shared" si="23"/>
        <v>0</v>
      </c>
    </row>
    <row r="12" spans="2:64" x14ac:dyDescent="0.3"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 s="25">
        <v>0</v>
      </c>
      <c r="I12">
        <v>1</v>
      </c>
      <c r="J12">
        <v>1</v>
      </c>
      <c r="K12">
        <v>1</v>
      </c>
      <c r="N12">
        <f t="shared" si="2"/>
        <v>1</v>
      </c>
      <c r="O12">
        <f t="shared" si="3"/>
        <v>1</v>
      </c>
      <c r="P12">
        <f t="shared" si="4"/>
        <v>1</v>
      </c>
      <c r="Q12">
        <f t="shared" si="5"/>
        <v>1</v>
      </c>
      <c r="R12">
        <f t="shared" si="6"/>
        <v>1</v>
      </c>
      <c r="S12">
        <f t="shared" si="7"/>
        <v>1</v>
      </c>
      <c r="T12">
        <f t="shared" si="8"/>
        <v>0</v>
      </c>
      <c r="U12">
        <f t="shared" si="9"/>
        <v>0</v>
      </c>
      <c r="V12">
        <f t="shared" si="10"/>
        <v>1</v>
      </c>
      <c r="W12" s="53">
        <f t="shared" si="11"/>
        <v>1</v>
      </c>
      <c r="X12" s="8">
        <f t="shared" si="12"/>
        <v>0</v>
      </c>
      <c r="Y12" s="54">
        <f t="shared" si="13"/>
        <v>1</v>
      </c>
      <c r="Z12">
        <f t="shared" si="14"/>
        <v>1</v>
      </c>
      <c r="AA12">
        <f t="shared" si="15"/>
        <v>0.5</v>
      </c>
      <c r="AB12" s="53">
        <f t="shared" si="16"/>
        <v>0.5</v>
      </c>
      <c r="AC12" s="54">
        <f t="shared" si="17"/>
        <v>0.5</v>
      </c>
      <c r="AD12" s="53">
        <f t="shared" si="18"/>
        <v>-0.69314718055994529</v>
      </c>
      <c r="AE12" s="54">
        <f t="shared" si="19"/>
        <v>100</v>
      </c>
      <c r="AH12" s="61">
        <v>0</v>
      </c>
      <c r="AM12" s="53" t="e">
        <v>#NUM!</v>
      </c>
      <c r="AN12" s="8" t="e">
        <v>#NUM!</v>
      </c>
      <c r="AO12" s="8" t="e">
        <v>#NUM!</v>
      </c>
      <c r="AP12" s="8" t="e">
        <v>#NUM!</v>
      </c>
      <c r="AQ12" s="8" t="e">
        <v>#NUM!</v>
      </c>
      <c r="AR12" s="8" t="e">
        <v>#NUM!</v>
      </c>
      <c r="AS12" s="8" t="e">
        <v>#NUM!</v>
      </c>
      <c r="AT12" s="8" t="e">
        <v>#NUM!</v>
      </c>
      <c r="AU12" s="8" t="e">
        <v>#NUM!</v>
      </c>
      <c r="AV12" s="54" t="e">
        <v>#NUM!</v>
      </c>
      <c r="AX12" s="61" t="e">
        <v>#NUM!</v>
      </c>
      <c r="BE12">
        <v>0.5</v>
      </c>
      <c r="BF12">
        <v>0</v>
      </c>
      <c r="BG12">
        <v>1</v>
      </c>
      <c r="BH12">
        <f t="shared" si="24"/>
        <v>0</v>
      </c>
      <c r="BI12">
        <f t="shared" si="25"/>
        <v>7</v>
      </c>
      <c r="BJ12">
        <f t="shared" si="21"/>
        <v>1</v>
      </c>
      <c r="BK12">
        <f t="shared" si="22"/>
        <v>0.88135593220338981</v>
      </c>
      <c r="BL12">
        <f t="shared" si="23"/>
        <v>0</v>
      </c>
    </row>
    <row r="13" spans="2:64" x14ac:dyDescent="0.3">
      <c r="B13" s="4">
        <v>1</v>
      </c>
      <c r="C13" s="4">
        <v>1</v>
      </c>
      <c r="D13" s="4">
        <v>0</v>
      </c>
      <c r="E13" s="4">
        <v>1</v>
      </c>
      <c r="F13" s="4">
        <v>1</v>
      </c>
      <c r="G13" s="4">
        <v>1</v>
      </c>
      <c r="H13" s="25">
        <v>0</v>
      </c>
      <c r="I13" s="4">
        <v>0</v>
      </c>
      <c r="J13" s="4">
        <v>0</v>
      </c>
      <c r="K13">
        <v>1</v>
      </c>
      <c r="N13">
        <f t="shared" si="2"/>
        <v>1</v>
      </c>
      <c r="O13">
        <f t="shared" si="3"/>
        <v>1</v>
      </c>
      <c r="P13">
        <f t="shared" si="4"/>
        <v>1</v>
      </c>
      <c r="Q13">
        <f t="shared" si="5"/>
        <v>1</v>
      </c>
      <c r="R13">
        <f t="shared" si="6"/>
        <v>1</v>
      </c>
      <c r="S13">
        <f t="shared" si="7"/>
        <v>1</v>
      </c>
      <c r="T13">
        <f t="shared" si="8"/>
        <v>0</v>
      </c>
      <c r="U13">
        <f t="shared" si="9"/>
        <v>0</v>
      </c>
      <c r="V13">
        <f t="shared" si="10"/>
        <v>1</v>
      </c>
      <c r="W13" s="53">
        <f t="shared" si="11"/>
        <v>1</v>
      </c>
      <c r="X13" s="8">
        <f t="shared" si="12"/>
        <v>0</v>
      </c>
      <c r="Y13" s="54">
        <f t="shared" si="13"/>
        <v>1</v>
      </c>
      <c r="Z13">
        <f t="shared" si="14"/>
        <v>1</v>
      </c>
      <c r="AA13">
        <f t="shared" si="15"/>
        <v>0.5</v>
      </c>
      <c r="AB13" s="53">
        <f t="shared" si="16"/>
        <v>0.5</v>
      </c>
      <c r="AC13" s="54">
        <f t="shared" si="17"/>
        <v>0.5</v>
      </c>
      <c r="AD13" s="53">
        <f t="shared" si="18"/>
        <v>-0.69314718055994529</v>
      </c>
      <c r="AE13" s="54">
        <f t="shared" si="19"/>
        <v>100</v>
      </c>
      <c r="AH13" s="61">
        <v>0</v>
      </c>
      <c r="AJ13" t="s">
        <v>153</v>
      </c>
      <c r="AK13" s="60">
        <f>1-AK5/AK4</f>
        <v>-1.5282033314558356</v>
      </c>
      <c r="AM13" s="53" t="e">
        <v>#NUM!</v>
      </c>
      <c r="AN13" s="8" t="e">
        <v>#NUM!</v>
      </c>
      <c r="AO13" s="8" t="e">
        <v>#NUM!</v>
      </c>
      <c r="AP13" s="8" t="e">
        <v>#NUM!</v>
      </c>
      <c r="AQ13" s="8" t="e">
        <v>#NUM!</v>
      </c>
      <c r="AR13" s="8" t="e">
        <v>#NUM!</v>
      </c>
      <c r="AS13" s="8" t="e">
        <v>#NUM!</v>
      </c>
      <c r="AT13" s="8" t="e">
        <v>#NUM!</v>
      </c>
      <c r="AU13" s="8" t="e">
        <v>#NUM!</v>
      </c>
      <c r="AV13" s="54" t="e">
        <v>#NUM!</v>
      </c>
      <c r="AX13" s="61" t="e">
        <v>#NUM!</v>
      </c>
      <c r="BE13">
        <v>0.5</v>
      </c>
      <c r="BF13">
        <v>0</v>
      </c>
      <c r="BG13">
        <v>1</v>
      </c>
      <c r="BH13">
        <f t="shared" si="24"/>
        <v>0</v>
      </c>
      <c r="BI13">
        <f t="shared" si="25"/>
        <v>8</v>
      </c>
      <c r="BJ13">
        <f t="shared" si="21"/>
        <v>1</v>
      </c>
      <c r="BK13">
        <f t="shared" si="22"/>
        <v>0.86440677966101698</v>
      </c>
      <c r="BL13">
        <f t="shared" si="23"/>
        <v>0</v>
      </c>
    </row>
    <row r="14" spans="2:64" x14ac:dyDescent="0.3">
      <c r="B14" s="4">
        <v>1</v>
      </c>
      <c r="C14" s="4">
        <v>1</v>
      </c>
      <c r="D14" s="4">
        <v>0</v>
      </c>
      <c r="E14" s="4">
        <v>1</v>
      </c>
      <c r="F14" s="4">
        <v>1</v>
      </c>
      <c r="G14" s="4">
        <v>1</v>
      </c>
      <c r="H14" s="25">
        <v>0</v>
      </c>
      <c r="I14" s="4">
        <v>0</v>
      </c>
      <c r="J14" s="4">
        <v>1</v>
      </c>
      <c r="K14">
        <v>1</v>
      </c>
      <c r="N14">
        <f t="shared" si="2"/>
        <v>1</v>
      </c>
      <c r="O14">
        <f t="shared" si="3"/>
        <v>1</v>
      </c>
      <c r="P14">
        <f t="shared" si="4"/>
        <v>1</v>
      </c>
      <c r="Q14">
        <f t="shared" si="5"/>
        <v>1</v>
      </c>
      <c r="R14">
        <f t="shared" si="6"/>
        <v>0</v>
      </c>
      <c r="S14">
        <f t="shared" si="7"/>
        <v>0</v>
      </c>
      <c r="T14">
        <f t="shared" si="8"/>
        <v>0</v>
      </c>
      <c r="U14">
        <f t="shared" si="9"/>
        <v>0</v>
      </c>
      <c r="V14">
        <f t="shared" si="10"/>
        <v>0</v>
      </c>
      <c r="W14" s="53">
        <f t="shared" si="11"/>
        <v>1</v>
      </c>
      <c r="X14" s="8">
        <f t="shared" si="12"/>
        <v>0</v>
      </c>
      <c r="Y14" s="54">
        <f t="shared" si="13"/>
        <v>1</v>
      </c>
      <c r="Z14">
        <f t="shared" si="14"/>
        <v>1</v>
      </c>
      <c r="AA14">
        <f t="shared" si="15"/>
        <v>0.5</v>
      </c>
      <c r="AB14" s="53">
        <f t="shared" si="16"/>
        <v>0.5</v>
      </c>
      <c r="AC14" s="54">
        <f t="shared" si="17"/>
        <v>0.5</v>
      </c>
      <c r="AD14" s="53">
        <f t="shared" si="18"/>
        <v>-0.69314718055994529</v>
      </c>
      <c r="AE14" s="54">
        <f t="shared" si="19"/>
        <v>100</v>
      </c>
      <c r="AH14" s="61">
        <v>0</v>
      </c>
      <c r="AJ14" t="s">
        <v>154</v>
      </c>
      <c r="AK14" s="61">
        <f>1-EXP((-2/Y69)*(AK5-AK4))</f>
        <v>-1.3116522542116495</v>
      </c>
      <c r="AM14" s="55" t="e">
        <v>#NUM!</v>
      </c>
      <c r="AN14" s="56" t="e">
        <v>#NUM!</v>
      </c>
      <c r="AO14" s="56" t="e">
        <v>#NUM!</v>
      </c>
      <c r="AP14" s="56" t="e">
        <v>#NUM!</v>
      </c>
      <c r="AQ14" s="56" t="e">
        <v>#NUM!</v>
      </c>
      <c r="AR14" s="56" t="e">
        <v>#NUM!</v>
      </c>
      <c r="AS14" s="56" t="e">
        <v>#NUM!</v>
      </c>
      <c r="AT14" s="56" t="e">
        <v>#NUM!</v>
      </c>
      <c r="AU14" s="56" t="e">
        <v>#NUM!</v>
      </c>
      <c r="AV14" s="57" t="e">
        <v>#NUM!</v>
      </c>
      <c r="AX14" s="62" t="e">
        <v>#NUM!</v>
      </c>
      <c r="BE14">
        <v>0.5</v>
      </c>
      <c r="BF14">
        <v>0</v>
      </c>
      <c r="BG14">
        <v>1</v>
      </c>
      <c r="BH14">
        <f t="shared" si="24"/>
        <v>0</v>
      </c>
      <c r="BI14">
        <f t="shared" si="25"/>
        <v>9</v>
      </c>
      <c r="BJ14">
        <f t="shared" si="21"/>
        <v>1</v>
      </c>
      <c r="BK14">
        <f t="shared" si="22"/>
        <v>0.84745762711864403</v>
      </c>
      <c r="BL14">
        <f t="shared" si="23"/>
        <v>0</v>
      </c>
    </row>
    <row r="15" spans="2:64" x14ac:dyDescent="0.3">
      <c r="B15" s="4">
        <v>1</v>
      </c>
      <c r="C15" s="4">
        <v>1</v>
      </c>
      <c r="D15" s="4">
        <v>0</v>
      </c>
      <c r="E15" s="4">
        <v>0</v>
      </c>
      <c r="F15" s="4">
        <v>1</v>
      </c>
      <c r="G15" s="4">
        <v>1</v>
      </c>
      <c r="H15" s="25">
        <v>0</v>
      </c>
      <c r="I15" s="4">
        <v>1</v>
      </c>
      <c r="J15" s="4">
        <v>0</v>
      </c>
      <c r="K15">
        <v>1</v>
      </c>
      <c r="N15">
        <f t="shared" si="2"/>
        <v>1</v>
      </c>
      <c r="O15">
        <f t="shared" si="3"/>
        <v>1</v>
      </c>
      <c r="P15">
        <f t="shared" si="4"/>
        <v>1</v>
      </c>
      <c r="Q15">
        <f t="shared" si="5"/>
        <v>1</v>
      </c>
      <c r="R15">
        <f t="shared" si="6"/>
        <v>1</v>
      </c>
      <c r="S15">
        <f t="shared" si="7"/>
        <v>1</v>
      </c>
      <c r="T15">
        <f t="shared" si="8"/>
        <v>0</v>
      </c>
      <c r="U15">
        <f t="shared" si="9"/>
        <v>1</v>
      </c>
      <c r="V15">
        <f t="shared" si="10"/>
        <v>1</v>
      </c>
      <c r="W15" s="53">
        <f t="shared" si="11"/>
        <v>1</v>
      </c>
      <c r="X15" s="8">
        <f t="shared" si="12"/>
        <v>0</v>
      </c>
      <c r="Y15" s="54">
        <f t="shared" si="13"/>
        <v>1</v>
      </c>
      <c r="Z15">
        <f t="shared" si="14"/>
        <v>1</v>
      </c>
      <c r="AA15">
        <f t="shared" si="15"/>
        <v>0.5</v>
      </c>
      <c r="AB15" s="53">
        <f t="shared" si="16"/>
        <v>0.5</v>
      </c>
      <c r="AC15" s="54">
        <f t="shared" si="17"/>
        <v>0.5</v>
      </c>
      <c r="AD15" s="53">
        <f t="shared" si="18"/>
        <v>-0.69314718055994529</v>
      </c>
      <c r="AE15" s="54">
        <f t="shared" si="19"/>
        <v>100</v>
      </c>
      <c r="AH15" s="62">
        <v>0</v>
      </c>
      <c r="AJ15" t="s">
        <v>155</v>
      </c>
      <c r="AK15" s="62">
        <f>AK14/(1-EXP(2*AK4/Y69))</f>
        <v>-3.1075405110910777</v>
      </c>
      <c r="BE15">
        <v>0.5</v>
      </c>
      <c r="BF15">
        <v>0</v>
      </c>
      <c r="BG15">
        <v>1</v>
      </c>
      <c r="BH15">
        <f t="shared" si="24"/>
        <v>0</v>
      </c>
      <c r="BI15">
        <f t="shared" si="25"/>
        <v>10</v>
      </c>
      <c r="BJ15">
        <f t="shared" si="21"/>
        <v>1</v>
      </c>
      <c r="BK15">
        <f t="shared" si="22"/>
        <v>0.83050847457627119</v>
      </c>
      <c r="BL15">
        <f t="shared" si="23"/>
        <v>0</v>
      </c>
    </row>
    <row r="16" spans="2:64" x14ac:dyDescent="0.3">
      <c r="B16" s="4">
        <v>1</v>
      </c>
      <c r="C16" s="4">
        <v>1</v>
      </c>
      <c r="D16" s="4">
        <v>0</v>
      </c>
      <c r="E16" s="4">
        <v>1</v>
      </c>
      <c r="F16" s="4">
        <v>1</v>
      </c>
      <c r="G16" s="4">
        <v>1</v>
      </c>
      <c r="H16" s="25">
        <v>0</v>
      </c>
      <c r="I16" s="4">
        <v>0</v>
      </c>
      <c r="J16" s="4">
        <v>1</v>
      </c>
      <c r="K16">
        <v>1</v>
      </c>
      <c r="N16">
        <f t="shared" si="2"/>
        <v>1</v>
      </c>
      <c r="O16">
        <f t="shared" si="3"/>
        <v>1</v>
      </c>
      <c r="P16">
        <f t="shared" si="4"/>
        <v>0</v>
      </c>
      <c r="Q16">
        <f t="shared" si="5"/>
        <v>1</v>
      </c>
      <c r="R16">
        <f t="shared" si="6"/>
        <v>1</v>
      </c>
      <c r="S16">
        <f t="shared" si="7"/>
        <v>1</v>
      </c>
      <c r="T16">
        <f t="shared" si="8"/>
        <v>0</v>
      </c>
      <c r="U16">
        <f t="shared" si="9"/>
        <v>0</v>
      </c>
      <c r="V16">
        <f t="shared" si="10"/>
        <v>0</v>
      </c>
      <c r="W16" s="53">
        <f t="shared" si="11"/>
        <v>1</v>
      </c>
      <c r="X16" s="8">
        <f t="shared" si="12"/>
        <v>0</v>
      </c>
      <c r="Y16" s="54">
        <f t="shared" si="13"/>
        <v>1</v>
      </c>
      <c r="Z16">
        <f t="shared" si="14"/>
        <v>1</v>
      </c>
      <c r="AA16">
        <f t="shared" si="15"/>
        <v>0.5</v>
      </c>
      <c r="AB16" s="53">
        <f t="shared" si="16"/>
        <v>0.5</v>
      </c>
      <c r="AC16" s="54">
        <f t="shared" si="17"/>
        <v>0.5</v>
      </c>
      <c r="AD16" s="53">
        <f t="shared" si="18"/>
        <v>-0.69314718055994529</v>
      </c>
      <c r="AE16" s="54">
        <f t="shared" si="19"/>
        <v>100</v>
      </c>
      <c r="BE16">
        <v>0.5</v>
      </c>
      <c r="BF16">
        <v>0</v>
      </c>
      <c r="BG16">
        <v>1</v>
      </c>
      <c r="BH16">
        <f t="shared" si="24"/>
        <v>0</v>
      </c>
      <c r="BI16">
        <f t="shared" si="25"/>
        <v>11</v>
      </c>
      <c r="BJ16">
        <f t="shared" si="21"/>
        <v>1</v>
      </c>
      <c r="BK16">
        <f t="shared" si="22"/>
        <v>0.81355932203389836</v>
      </c>
      <c r="BL16">
        <f t="shared" si="23"/>
        <v>0</v>
      </c>
    </row>
    <row r="17" spans="2:64" x14ac:dyDescent="0.3">
      <c r="B17" s="4">
        <v>1</v>
      </c>
      <c r="C17" s="4">
        <v>1</v>
      </c>
      <c r="D17" s="4">
        <v>0</v>
      </c>
      <c r="E17" s="4">
        <v>1</v>
      </c>
      <c r="F17" s="4">
        <v>1</v>
      </c>
      <c r="G17" s="4">
        <v>1</v>
      </c>
      <c r="H17" s="25">
        <v>0</v>
      </c>
      <c r="I17" s="4">
        <v>0</v>
      </c>
      <c r="J17" s="4">
        <v>1</v>
      </c>
      <c r="K17">
        <v>1</v>
      </c>
      <c r="N17">
        <f t="shared" si="2"/>
        <v>1</v>
      </c>
      <c r="O17">
        <f t="shared" si="3"/>
        <v>1</v>
      </c>
      <c r="P17">
        <f t="shared" si="4"/>
        <v>0</v>
      </c>
      <c r="Q17">
        <f t="shared" si="5"/>
        <v>1</v>
      </c>
      <c r="R17">
        <f t="shared" si="6"/>
        <v>1</v>
      </c>
      <c r="S17">
        <f t="shared" si="7"/>
        <v>1</v>
      </c>
      <c r="T17">
        <f t="shared" si="8"/>
        <v>0</v>
      </c>
      <c r="U17">
        <f t="shared" si="9"/>
        <v>0</v>
      </c>
      <c r="V17">
        <f t="shared" si="10"/>
        <v>1</v>
      </c>
      <c r="W17" s="53">
        <f t="shared" si="11"/>
        <v>1</v>
      </c>
      <c r="X17" s="8">
        <f t="shared" si="12"/>
        <v>0</v>
      </c>
      <c r="Y17" s="54">
        <f t="shared" si="13"/>
        <v>1</v>
      </c>
      <c r="Z17">
        <f t="shared" si="14"/>
        <v>1</v>
      </c>
      <c r="AA17">
        <f t="shared" si="15"/>
        <v>0.5</v>
      </c>
      <c r="AB17" s="53">
        <f t="shared" si="16"/>
        <v>0.5</v>
      </c>
      <c r="AC17" s="54">
        <f t="shared" si="17"/>
        <v>0.5</v>
      </c>
      <c r="AD17" s="53">
        <f t="shared" si="18"/>
        <v>-0.69314718055994529</v>
      </c>
      <c r="AE17" s="54">
        <f t="shared" si="19"/>
        <v>100</v>
      </c>
      <c r="BE17">
        <v>0.5</v>
      </c>
      <c r="BF17">
        <v>0</v>
      </c>
      <c r="BG17">
        <v>1</v>
      </c>
      <c r="BH17">
        <f t="shared" si="24"/>
        <v>0</v>
      </c>
      <c r="BI17">
        <f t="shared" si="25"/>
        <v>12</v>
      </c>
      <c r="BJ17">
        <f t="shared" si="21"/>
        <v>1</v>
      </c>
      <c r="BK17">
        <f t="shared" si="22"/>
        <v>0.79661016949152541</v>
      </c>
      <c r="BL17">
        <f t="shared" si="23"/>
        <v>0</v>
      </c>
    </row>
    <row r="18" spans="2:64" x14ac:dyDescent="0.3">
      <c r="B18" s="4">
        <v>1</v>
      </c>
      <c r="C18" s="4">
        <v>1</v>
      </c>
      <c r="D18" s="4">
        <v>1</v>
      </c>
      <c r="E18" s="4">
        <v>1</v>
      </c>
      <c r="F18" s="4">
        <v>1</v>
      </c>
      <c r="G18" s="4">
        <v>0</v>
      </c>
      <c r="H18" s="25">
        <v>0</v>
      </c>
      <c r="I18" s="4">
        <v>0</v>
      </c>
      <c r="J18" s="4">
        <v>0</v>
      </c>
      <c r="K18">
        <v>1</v>
      </c>
      <c r="N18">
        <f t="shared" si="2"/>
        <v>1</v>
      </c>
      <c r="O18">
        <f t="shared" si="3"/>
        <v>1</v>
      </c>
      <c r="P18">
        <f t="shared" si="4"/>
        <v>0</v>
      </c>
      <c r="Q18">
        <f t="shared" si="5"/>
        <v>0</v>
      </c>
      <c r="R18">
        <f t="shared" si="6"/>
        <v>1</v>
      </c>
      <c r="S18">
        <f t="shared" si="7"/>
        <v>1</v>
      </c>
      <c r="T18">
        <f t="shared" si="8"/>
        <v>0</v>
      </c>
      <c r="U18">
        <f t="shared" si="9"/>
        <v>1</v>
      </c>
      <c r="V18">
        <f t="shared" si="10"/>
        <v>0</v>
      </c>
      <c r="W18" s="53">
        <f t="shared" si="11"/>
        <v>1</v>
      </c>
      <c r="X18" s="8">
        <f t="shared" si="12"/>
        <v>0</v>
      </c>
      <c r="Y18" s="54">
        <f t="shared" si="13"/>
        <v>1</v>
      </c>
      <c r="Z18">
        <f t="shared" si="14"/>
        <v>1</v>
      </c>
      <c r="AA18">
        <f t="shared" si="15"/>
        <v>0.5</v>
      </c>
      <c r="AB18" s="53">
        <f t="shared" si="16"/>
        <v>0.5</v>
      </c>
      <c r="AC18" s="54">
        <f t="shared" si="17"/>
        <v>0.5</v>
      </c>
      <c r="AD18" s="53">
        <f t="shared" si="18"/>
        <v>-0.69314718055994529</v>
      </c>
      <c r="AE18" s="54">
        <f t="shared" si="19"/>
        <v>100</v>
      </c>
      <c r="BE18">
        <v>0.5</v>
      </c>
      <c r="BF18">
        <v>0</v>
      </c>
      <c r="BG18">
        <v>1</v>
      </c>
      <c r="BH18">
        <f t="shared" si="24"/>
        <v>0</v>
      </c>
      <c r="BI18">
        <f t="shared" si="25"/>
        <v>13</v>
      </c>
      <c r="BJ18">
        <f t="shared" si="21"/>
        <v>1</v>
      </c>
      <c r="BK18">
        <f t="shared" si="22"/>
        <v>0.77966101694915257</v>
      </c>
      <c r="BL18">
        <f t="shared" si="23"/>
        <v>0</v>
      </c>
    </row>
    <row r="19" spans="2:64" x14ac:dyDescent="0.3">
      <c r="B19" s="4">
        <v>1</v>
      </c>
      <c r="C19" s="4">
        <v>1</v>
      </c>
      <c r="D19" s="4">
        <v>0</v>
      </c>
      <c r="E19" s="4">
        <v>1</v>
      </c>
      <c r="F19" s="4">
        <v>1</v>
      </c>
      <c r="G19" s="4">
        <v>1</v>
      </c>
      <c r="H19" s="25">
        <v>0</v>
      </c>
      <c r="I19" s="4">
        <v>0</v>
      </c>
      <c r="J19" s="4">
        <v>1</v>
      </c>
      <c r="K19">
        <v>1</v>
      </c>
      <c r="N19">
        <f t="shared" si="2"/>
        <v>1</v>
      </c>
      <c r="O19">
        <f t="shared" si="3"/>
        <v>1</v>
      </c>
      <c r="P19">
        <f t="shared" si="4"/>
        <v>0</v>
      </c>
      <c r="Q19">
        <f t="shared" si="5"/>
        <v>1</v>
      </c>
      <c r="R19">
        <f t="shared" si="6"/>
        <v>1</v>
      </c>
      <c r="S19">
        <f t="shared" si="7"/>
        <v>1</v>
      </c>
      <c r="T19">
        <f t="shared" si="8"/>
        <v>0</v>
      </c>
      <c r="U19">
        <f t="shared" si="9"/>
        <v>0</v>
      </c>
      <c r="V19">
        <f t="shared" si="10"/>
        <v>1</v>
      </c>
      <c r="W19" s="53">
        <f t="shared" si="11"/>
        <v>1</v>
      </c>
      <c r="X19" s="8">
        <f t="shared" si="12"/>
        <v>0</v>
      </c>
      <c r="Y19" s="54">
        <f t="shared" si="13"/>
        <v>1</v>
      </c>
      <c r="Z19">
        <f t="shared" si="14"/>
        <v>1</v>
      </c>
      <c r="AA19">
        <f t="shared" si="15"/>
        <v>0.5</v>
      </c>
      <c r="AB19" s="53">
        <f t="shared" si="16"/>
        <v>0.5</v>
      </c>
      <c r="AC19" s="54">
        <f t="shared" si="17"/>
        <v>0.5</v>
      </c>
      <c r="AD19" s="53">
        <f t="shared" si="18"/>
        <v>-0.69314718055994529</v>
      </c>
      <c r="AE19" s="54">
        <f t="shared" si="19"/>
        <v>100</v>
      </c>
      <c r="BE19">
        <v>0.5</v>
      </c>
      <c r="BF19">
        <v>0</v>
      </c>
      <c r="BG19">
        <v>1</v>
      </c>
      <c r="BH19">
        <f t="shared" si="24"/>
        <v>0</v>
      </c>
      <c r="BI19">
        <f t="shared" si="25"/>
        <v>14</v>
      </c>
      <c r="BJ19">
        <f t="shared" si="21"/>
        <v>1</v>
      </c>
      <c r="BK19">
        <f t="shared" si="22"/>
        <v>0.76271186440677963</v>
      </c>
      <c r="BL19">
        <f t="shared" si="23"/>
        <v>0</v>
      </c>
    </row>
    <row r="20" spans="2:64" x14ac:dyDescent="0.3">
      <c r="B20" s="4">
        <v>1</v>
      </c>
      <c r="C20" s="4">
        <v>1</v>
      </c>
      <c r="D20" s="4">
        <v>0</v>
      </c>
      <c r="E20" s="4">
        <v>1</v>
      </c>
      <c r="F20" s="4">
        <v>1</v>
      </c>
      <c r="G20" s="4">
        <v>1</v>
      </c>
      <c r="H20" s="25">
        <v>0</v>
      </c>
      <c r="I20" s="4">
        <v>0</v>
      </c>
      <c r="J20" s="4">
        <v>1</v>
      </c>
      <c r="K20">
        <v>1</v>
      </c>
      <c r="N20">
        <f t="shared" si="2"/>
        <v>1</v>
      </c>
      <c r="O20">
        <f t="shared" si="3"/>
        <v>1</v>
      </c>
      <c r="P20">
        <f t="shared" si="4"/>
        <v>0</v>
      </c>
      <c r="Q20">
        <f t="shared" si="5"/>
        <v>1</v>
      </c>
      <c r="R20">
        <f t="shared" si="6"/>
        <v>1</v>
      </c>
      <c r="S20">
        <f t="shared" si="7"/>
        <v>1</v>
      </c>
      <c r="T20">
        <f t="shared" si="8"/>
        <v>0</v>
      </c>
      <c r="U20">
        <f t="shared" si="9"/>
        <v>0</v>
      </c>
      <c r="V20">
        <f t="shared" si="10"/>
        <v>1</v>
      </c>
      <c r="W20" s="53">
        <f t="shared" si="11"/>
        <v>1</v>
      </c>
      <c r="X20" s="8">
        <f t="shared" si="12"/>
        <v>0</v>
      </c>
      <c r="Y20" s="54">
        <f t="shared" si="13"/>
        <v>1</v>
      </c>
      <c r="Z20">
        <f t="shared" si="14"/>
        <v>1</v>
      </c>
      <c r="AA20">
        <f t="shared" si="15"/>
        <v>0.5</v>
      </c>
      <c r="AB20" s="53">
        <f t="shared" si="16"/>
        <v>0.5</v>
      </c>
      <c r="AC20" s="54">
        <f t="shared" si="17"/>
        <v>0.5</v>
      </c>
      <c r="AD20" s="53">
        <f t="shared" si="18"/>
        <v>-0.69314718055994529</v>
      </c>
      <c r="AE20" s="54">
        <f t="shared" si="19"/>
        <v>100</v>
      </c>
      <c r="BE20">
        <v>0.5</v>
      </c>
      <c r="BF20">
        <v>0</v>
      </c>
      <c r="BG20">
        <v>1</v>
      </c>
      <c r="BH20">
        <f t="shared" si="24"/>
        <v>0</v>
      </c>
      <c r="BI20">
        <f t="shared" si="25"/>
        <v>15</v>
      </c>
      <c r="BJ20">
        <f t="shared" si="21"/>
        <v>1</v>
      </c>
      <c r="BK20">
        <f t="shared" si="22"/>
        <v>0.74576271186440679</v>
      </c>
      <c r="BL20">
        <f t="shared" si="23"/>
        <v>0</v>
      </c>
    </row>
    <row r="21" spans="2:64" x14ac:dyDescent="0.3">
      <c r="B21" s="4">
        <v>1</v>
      </c>
      <c r="C21" s="4">
        <v>1</v>
      </c>
      <c r="D21" s="4">
        <v>0</v>
      </c>
      <c r="E21" s="4">
        <v>1</v>
      </c>
      <c r="F21" s="4">
        <v>1</v>
      </c>
      <c r="G21" s="4">
        <v>1</v>
      </c>
      <c r="H21" s="25">
        <v>0</v>
      </c>
      <c r="I21" s="4">
        <v>1</v>
      </c>
      <c r="J21" s="4">
        <v>1</v>
      </c>
      <c r="K21">
        <v>1</v>
      </c>
      <c r="N21">
        <f t="shared" si="2"/>
        <v>1</v>
      </c>
      <c r="O21">
        <f t="shared" si="3"/>
        <v>1</v>
      </c>
      <c r="P21">
        <f t="shared" si="4"/>
        <v>1</v>
      </c>
      <c r="Q21">
        <f t="shared" si="5"/>
        <v>1</v>
      </c>
      <c r="R21">
        <f t="shared" si="6"/>
        <v>1</v>
      </c>
      <c r="S21">
        <f t="shared" si="7"/>
        <v>0</v>
      </c>
      <c r="T21">
        <f t="shared" si="8"/>
        <v>0</v>
      </c>
      <c r="U21">
        <f t="shared" si="9"/>
        <v>0</v>
      </c>
      <c r="V21">
        <f t="shared" si="10"/>
        <v>0</v>
      </c>
      <c r="W21" s="53">
        <f t="shared" si="11"/>
        <v>1</v>
      </c>
      <c r="X21" s="8">
        <f t="shared" si="12"/>
        <v>0</v>
      </c>
      <c r="Y21" s="54">
        <f t="shared" si="13"/>
        <v>1</v>
      </c>
      <c r="Z21">
        <f t="shared" si="14"/>
        <v>1</v>
      </c>
      <c r="AA21">
        <f t="shared" si="15"/>
        <v>0.5</v>
      </c>
      <c r="AB21" s="53">
        <f t="shared" si="16"/>
        <v>0.5</v>
      </c>
      <c r="AC21" s="54">
        <f t="shared" si="17"/>
        <v>0.5</v>
      </c>
      <c r="AD21" s="53">
        <f t="shared" si="18"/>
        <v>-0.69314718055994529</v>
      </c>
      <c r="AE21" s="54">
        <f t="shared" si="19"/>
        <v>100</v>
      </c>
      <c r="BE21">
        <v>0.5</v>
      </c>
      <c r="BF21">
        <v>0</v>
      </c>
      <c r="BG21">
        <v>1</v>
      </c>
      <c r="BH21">
        <f t="shared" si="24"/>
        <v>0</v>
      </c>
      <c r="BI21">
        <f t="shared" si="25"/>
        <v>16</v>
      </c>
      <c r="BJ21">
        <f t="shared" si="21"/>
        <v>1</v>
      </c>
      <c r="BK21">
        <f t="shared" si="22"/>
        <v>0.72881355932203395</v>
      </c>
      <c r="BL21">
        <f t="shared" si="23"/>
        <v>0</v>
      </c>
    </row>
    <row r="22" spans="2:64" x14ac:dyDescent="0.3">
      <c r="B22" s="4">
        <v>1</v>
      </c>
      <c r="C22" s="4">
        <v>1</v>
      </c>
      <c r="D22" s="4">
        <v>0</v>
      </c>
      <c r="E22" s="4">
        <v>1</v>
      </c>
      <c r="F22" s="4">
        <v>1</v>
      </c>
      <c r="G22" s="4">
        <v>1</v>
      </c>
      <c r="H22" s="25">
        <v>0</v>
      </c>
      <c r="I22" s="4">
        <v>0</v>
      </c>
      <c r="J22" s="4">
        <v>1</v>
      </c>
      <c r="K22">
        <v>1</v>
      </c>
      <c r="N22">
        <f t="shared" si="2"/>
        <v>1</v>
      </c>
      <c r="O22">
        <f t="shared" si="3"/>
        <v>1</v>
      </c>
      <c r="P22">
        <f t="shared" si="4"/>
        <v>0</v>
      </c>
      <c r="Q22">
        <f t="shared" si="5"/>
        <v>1</v>
      </c>
      <c r="R22">
        <f t="shared" si="6"/>
        <v>1</v>
      </c>
      <c r="S22">
        <f t="shared" si="7"/>
        <v>1</v>
      </c>
      <c r="T22">
        <f t="shared" si="8"/>
        <v>0</v>
      </c>
      <c r="U22">
        <f t="shared" si="9"/>
        <v>0</v>
      </c>
      <c r="V22">
        <f t="shared" si="10"/>
        <v>1</v>
      </c>
      <c r="W22" s="53">
        <f t="shared" si="11"/>
        <v>1</v>
      </c>
      <c r="X22" s="8">
        <f t="shared" si="12"/>
        <v>0</v>
      </c>
      <c r="Y22" s="54">
        <f t="shared" si="13"/>
        <v>1</v>
      </c>
      <c r="Z22">
        <f t="shared" si="14"/>
        <v>1</v>
      </c>
      <c r="AA22">
        <f t="shared" si="15"/>
        <v>0.5</v>
      </c>
      <c r="AB22" s="53">
        <f t="shared" si="16"/>
        <v>0.5</v>
      </c>
      <c r="AC22" s="54">
        <f t="shared" si="17"/>
        <v>0.5</v>
      </c>
      <c r="AD22" s="53">
        <f t="shared" si="18"/>
        <v>-0.69314718055994529</v>
      </c>
      <c r="AE22" s="54">
        <f t="shared" si="19"/>
        <v>100</v>
      </c>
      <c r="BE22">
        <v>0.5</v>
      </c>
      <c r="BF22">
        <v>0</v>
      </c>
      <c r="BG22">
        <v>1</v>
      </c>
      <c r="BH22">
        <f t="shared" si="24"/>
        <v>0</v>
      </c>
      <c r="BI22">
        <f t="shared" si="25"/>
        <v>17</v>
      </c>
      <c r="BJ22">
        <f t="shared" si="21"/>
        <v>1</v>
      </c>
      <c r="BK22">
        <f t="shared" si="22"/>
        <v>0.71186440677966101</v>
      </c>
      <c r="BL22">
        <f t="shared" si="23"/>
        <v>0</v>
      </c>
    </row>
    <row r="23" spans="2:64" x14ac:dyDescent="0.3">
      <c r="B23">
        <v>1</v>
      </c>
      <c r="C23">
        <v>1</v>
      </c>
      <c r="D23">
        <v>0</v>
      </c>
      <c r="E23">
        <v>1</v>
      </c>
      <c r="F23">
        <v>1</v>
      </c>
      <c r="G23">
        <v>1</v>
      </c>
      <c r="H23" s="25">
        <v>0</v>
      </c>
      <c r="I23">
        <v>1</v>
      </c>
      <c r="J23">
        <v>1</v>
      </c>
      <c r="K23">
        <v>1</v>
      </c>
      <c r="N23">
        <f t="shared" si="2"/>
        <v>1</v>
      </c>
      <c r="O23">
        <f t="shared" si="3"/>
        <v>1</v>
      </c>
      <c r="P23">
        <f t="shared" si="4"/>
        <v>0</v>
      </c>
      <c r="Q23">
        <f t="shared" si="5"/>
        <v>1</v>
      </c>
      <c r="R23">
        <f t="shared" si="6"/>
        <v>1</v>
      </c>
      <c r="S23">
        <f t="shared" si="7"/>
        <v>1</v>
      </c>
      <c r="T23">
        <f t="shared" si="8"/>
        <v>0</v>
      </c>
      <c r="U23">
        <f t="shared" si="9"/>
        <v>0</v>
      </c>
      <c r="V23">
        <f t="shared" si="10"/>
        <v>1</v>
      </c>
      <c r="W23" s="53">
        <f t="shared" si="11"/>
        <v>1</v>
      </c>
      <c r="X23" s="8">
        <f t="shared" si="12"/>
        <v>0</v>
      </c>
      <c r="Y23" s="54">
        <f t="shared" si="13"/>
        <v>1</v>
      </c>
      <c r="Z23">
        <f t="shared" si="14"/>
        <v>1</v>
      </c>
      <c r="AA23">
        <f t="shared" si="15"/>
        <v>0.5</v>
      </c>
      <c r="AB23" s="53">
        <f t="shared" si="16"/>
        <v>0.5</v>
      </c>
      <c r="AC23" s="54">
        <f t="shared" si="17"/>
        <v>0.5</v>
      </c>
      <c r="AD23" s="53">
        <f t="shared" si="18"/>
        <v>-0.69314718055994529</v>
      </c>
      <c r="AE23" s="54">
        <f t="shared" si="19"/>
        <v>100</v>
      </c>
      <c r="BE23">
        <v>0.5</v>
      </c>
      <c r="BF23">
        <v>0</v>
      </c>
      <c r="BG23">
        <v>1</v>
      </c>
      <c r="BH23">
        <f t="shared" si="24"/>
        <v>0</v>
      </c>
      <c r="BI23">
        <f t="shared" si="25"/>
        <v>18</v>
      </c>
      <c r="BJ23">
        <f t="shared" si="21"/>
        <v>1</v>
      </c>
      <c r="BK23">
        <f t="shared" si="22"/>
        <v>0.69491525423728806</v>
      </c>
      <c r="BL23">
        <f t="shared" si="23"/>
        <v>0</v>
      </c>
    </row>
    <row r="24" spans="2:64" x14ac:dyDescent="0.3">
      <c r="B24">
        <v>1</v>
      </c>
      <c r="C24">
        <v>1</v>
      </c>
      <c r="D24">
        <v>0</v>
      </c>
      <c r="E24">
        <v>1</v>
      </c>
      <c r="F24">
        <v>1</v>
      </c>
      <c r="G24">
        <v>1</v>
      </c>
      <c r="H24" s="25">
        <v>0</v>
      </c>
      <c r="I24">
        <v>0</v>
      </c>
      <c r="J24">
        <v>1</v>
      </c>
      <c r="K24">
        <v>1</v>
      </c>
      <c r="N24">
        <f t="shared" si="2"/>
        <v>1</v>
      </c>
      <c r="O24">
        <f t="shared" si="3"/>
        <v>1</v>
      </c>
      <c r="P24">
        <f t="shared" si="4"/>
        <v>0</v>
      </c>
      <c r="Q24">
        <f t="shared" si="5"/>
        <v>1</v>
      </c>
      <c r="R24">
        <f t="shared" si="6"/>
        <v>1</v>
      </c>
      <c r="S24">
        <f t="shared" si="7"/>
        <v>1</v>
      </c>
      <c r="T24">
        <f t="shared" si="8"/>
        <v>0</v>
      </c>
      <c r="U24">
        <f t="shared" si="9"/>
        <v>1</v>
      </c>
      <c r="V24">
        <f t="shared" si="10"/>
        <v>1</v>
      </c>
      <c r="W24" s="53">
        <f t="shared" si="11"/>
        <v>1</v>
      </c>
      <c r="X24" s="8">
        <f t="shared" si="12"/>
        <v>0</v>
      </c>
      <c r="Y24" s="54">
        <f t="shared" si="13"/>
        <v>1</v>
      </c>
      <c r="Z24">
        <f t="shared" si="14"/>
        <v>1</v>
      </c>
      <c r="AA24">
        <f t="shared" si="15"/>
        <v>0.5</v>
      </c>
      <c r="AB24" s="53">
        <f t="shared" si="16"/>
        <v>0.5</v>
      </c>
      <c r="AC24" s="54">
        <f t="shared" si="17"/>
        <v>0.5</v>
      </c>
      <c r="AD24" s="53">
        <f t="shared" si="18"/>
        <v>-0.69314718055994529</v>
      </c>
      <c r="AE24" s="54">
        <f t="shared" si="19"/>
        <v>100</v>
      </c>
      <c r="BE24">
        <v>0.5</v>
      </c>
      <c r="BF24">
        <v>0</v>
      </c>
      <c r="BG24">
        <v>1</v>
      </c>
      <c r="BH24">
        <f t="shared" si="24"/>
        <v>0</v>
      </c>
      <c r="BI24">
        <f t="shared" si="25"/>
        <v>19</v>
      </c>
      <c r="BJ24">
        <f t="shared" si="21"/>
        <v>1</v>
      </c>
      <c r="BK24">
        <f t="shared" si="22"/>
        <v>0.67796610169491522</v>
      </c>
      <c r="BL24">
        <f t="shared" si="23"/>
        <v>0</v>
      </c>
    </row>
    <row r="25" spans="2:64" x14ac:dyDescent="0.3">
      <c r="B25" s="6">
        <v>1</v>
      </c>
      <c r="C25" s="6">
        <v>1</v>
      </c>
      <c r="D25" s="6">
        <v>1</v>
      </c>
      <c r="E25" s="6">
        <v>0</v>
      </c>
      <c r="F25" s="6">
        <v>0</v>
      </c>
      <c r="G25" s="6">
        <v>0</v>
      </c>
      <c r="H25" s="25">
        <v>0</v>
      </c>
      <c r="I25" s="6">
        <v>0</v>
      </c>
      <c r="J25" s="6">
        <v>0</v>
      </c>
      <c r="K25" s="6">
        <v>0</v>
      </c>
      <c r="N25">
        <f t="shared" si="2"/>
        <v>1</v>
      </c>
      <c r="O25">
        <f t="shared" si="3"/>
        <v>1</v>
      </c>
      <c r="P25">
        <f t="shared" si="4"/>
        <v>0</v>
      </c>
      <c r="Q25">
        <f t="shared" si="5"/>
        <v>1</v>
      </c>
      <c r="R25">
        <f t="shared" si="6"/>
        <v>1</v>
      </c>
      <c r="S25">
        <f t="shared" si="7"/>
        <v>1</v>
      </c>
      <c r="T25">
        <f t="shared" si="8"/>
        <v>0</v>
      </c>
      <c r="U25">
        <f t="shared" si="9"/>
        <v>0</v>
      </c>
      <c r="V25">
        <f t="shared" si="10"/>
        <v>1</v>
      </c>
      <c r="W25" s="53">
        <f t="shared" si="11"/>
        <v>1</v>
      </c>
      <c r="X25" s="8">
        <f t="shared" si="12"/>
        <v>0</v>
      </c>
      <c r="Y25" s="54">
        <f t="shared" si="13"/>
        <v>1</v>
      </c>
      <c r="Z25">
        <f t="shared" si="14"/>
        <v>1</v>
      </c>
      <c r="AA25">
        <f t="shared" si="15"/>
        <v>0.5</v>
      </c>
      <c r="AB25" s="53">
        <f t="shared" si="16"/>
        <v>0.5</v>
      </c>
      <c r="AC25" s="54">
        <f t="shared" si="17"/>
        <v>0.5</v>
      </c>
      <c r="AD25" s="53">
        <f t="shared" si="18"/>
        <v>-0.69314718055994529</v>
      </c>
      <c r="AE25" s="54">
        <f t="shared" si="19"/>
        <v>100</v>
      </c>
      <c r="BE25">
        <v>0.5</v>
      </c>
      <c r="BF25">
        <v>0</v>
      </c>
      <c r="BG25">
        <v>1</v>
      </c>
      <c r="BH25">
        <f t="shared" si="24"/>
        <v>0</v>
      </c>
      <c r="BI25">
        <f t="shared" si="25"/>
        <v>20</v>
      </c>
      <c r="BJ25">
        <f t="shared" si="21"/>
        <v>1</v>
      </c>
      <c r="BK25">
        <f t="shared" si="22"/>
        <v>0.66101694915254239</v>
      </c>
      <c r="BL25">
        <f t="shared" si="23"/>
        <v>0</v>
      </c>
    </row>
    <row r="26" spans="2:64" x14ac:dyDescent="0.3"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 s="25">
        <v>0</v>
      </c>
      <c r="I26">
        <v>0</v>
      </c>
      <c r="J26">
        <v>1</v>
      </c>
      <c r="K26">
        <v>1</v>
      </c>
      <c r="N26">
        <f t="shared" si="2"/>
        <v>1</v>
      </c>
      <c r="O26">
        <f t="shared" si="3"/>
        <v>1</v>
      </c>
      <c r="P26">
        <f t="shared" si="4"/>
        <v>0</v>
      </c>
      <c r="Q26">
        <f t="shared" si="5"/>
        <v>1</v>
      </c>
      <c r="R26">
        <f t="shared" si="6"/>
        <v>1</v>
      </c>
      <c r="S26">
        <f t="shared" si="7"/>
        <v>1</v>
      </c>
      <c r="T26">
        <f t="shared" si="8"/>
        <v>0</v>
      </c>
      <c r="U26">
        <f t="shared" si="9"/>
        <v>1</v>
      </c>
      <c r="V26">
        <f t="shared" si="10"/>
        <v>1</v>
      </c>
      <c r="W26" s="53">
        <f t="shared" si="11"/>
        <v>1</v>
      </c>
      <c r="X26" s="8">
        <f t="shared" si="12"/>
        <v>0</v>
      </c>
      <c r="Y26" s="54">
        <f t="shared" si="13"/>
        <v>1</v>
      </c>
      <c r="Z26">
        <f t="shared" si="14"/>
        <v>1</v>
      </c>
      <c r="AA26">
        <f t="shared" si="15"/>
        <v>0.5</v>
      </c>
      <c r="AB26" s="53">
        <f t="shared" si="16"/>
        <v>0.5</v>
      </c>
      <c r="AC26" s="54">
        <f t="shared" si="17"/>
        <v>0.5</v>
      </c>
      <c r="AD26" s="53">
        <f t="shared" si="18"/>
        <v>-0.69314718055994529</v>
      </c>
      <c r="AE26" s="54">
        <f t="shared" si="19"/>
        <v>100</v>
      </c>
      <c r="BE26">
        <v>0.5</v>
      </c>
      <c r="BF26">
        <v>0</v>
      </c>
      <c r="BG26">
        <v>1</v>
      </c>
      <c r="BH26">
        <f t="shared" si="24"/>
        <v>0</v>
      </c>
      <c r="BI26">
        <f t="shared" si="25"/>
        <v>21</v>
      </c>
      <c r="BJ26">
        <f t="shared" si="21"/>
        <v>1</v>
      </c>
      <c r="BK26">
        <f t="shared" si="22"/>
        <v>0.64406779661016955</v>
      </c>
      <c r="BL26">
        <f t="shared" si="23"/>
        <v>0</v>
      </c>
    </row>
    <row r="27" spans="2:64" x14ac:dyDescent="0.3">
      <c r="B27" s="6">
        <v>1</v>
      </c>
      <c r="C27" s="6">
        <v>1</v>
      </c>
      <c r="D27" s="6">
        <v>1</v>
      </c>
      <c r="E27" s="6">
        <v>0</v>
      </c>
      <c r="F27" s="6">
        <v>0</v>
      </c>
      <c r="G27" s="6">
        <v>0</v>
      </c>
      <c r="H27" s="25">
        <v>0</v>
      </c>
      <c r="I27" s="6">
        <v>0</v>
      </c>
      <c r="J27" s="6">
        <v>0</v>
      </c>
      <c r="K27" s="6">
        <v>0</v>
      </c>
      <c r="N27">
        <f t="shared" si="2"/>
        <v>1</v>
      </c>
      <c r="O27">
        <f t="shared" si="3"/>
        <v>1</v>
      </c>
      <c r="P27">
        <f t="shared" si="4"/>
        <v>0</v>
      </c>
      <c r="Q27">
        <f t="shared" si="5"/>
        <v>1</v>
      </c>
      <c r="R27">
        <f t="shared" si="6"/>
        <v>1</v>
      </c>
      <c r="S27">
        <f t="shared" si="7"/>
        <v>1</v>
      </c>
      <c r="T27">
        <f t="shared" si="8"/>
        <v>0</v>
      </c>
      <c r="U27">
        <f t="shared" si="9"/>
        <v>0</v>
      </c>
      <c r="V27">
        <f t="shared" si="10"/>
        <v>1</v>
      </c>
      <c r="W27" s="53">
        <f t="shared" si="11"/>
        <v>1</v>
      </c>
      <c r="X27" s="8">
        <f t="shared" si="12"/>
        <v>0</v>
      </c>
      <c r="Y27" s="54">
        <f t="shared" si="13"/>
        <v>1</v>
      </c>
      <c r="Z27">
        <f t="shared" si="14"/>
        <v>1</v>
      </c>
      <c r="AA27">
        <f t="shared" si="15"/>
        <v>0.5</v>
      </c>
      <c r="AB27" s="53">
        <f t="shared" si="16"/>
        <v>0.5</v>
      </c>
      <c r="AC27" s="54">
        <f t="shared" si="17"/>
        <v>0.5</v>
      </c>
      <c r="AD27" s="53">
        <f t="shared" si="18"/>
        <v>-0.69314718055994529</v>
      </c>
      <c r="AE27" s="54">
        <f t="shared" si="19"/>
        <v>100</v>
      </c>
      <c r="BE27">
        <v>0.5</v>
      </c>
      <c r="BF27">
        <v>0</v>
      </c>
      <c r="BG27">
        <v>1</v>
      </c>
      <c r="BH27">
        <f t="shared" si="24"/>
        <v>0</v>
      </c>
      <c r="BI27">
        <f t="shared" si="25"/>
        <v>22</v>
      </c>
      <c r="BJ27">
        <f t="shared" si="21"/>
        <v>1</v>
      </c>
      <c r="BK27">
        <f t="shared" si="22"/>
        <v>0.6271186440677966</v>
      </c>
      <c r="BL27">
        <f t="shared" si="23"/>
        <v>0</v>
      </c>
    </row>
    <row r="28" spans="2:64" x14ac:dyDescent="0.3">
      <c r="B28">
        <v>1</v>
      </c>
      <c r="C28">
        <v>1</v>
      </c>
      <c r="D28">
        <v>0</v>
      </c>
      <c r="E28">
        <v>1</v>
      </c>
      <c r="F28">
        <v>1</v>
      </c>
      <c r="G28">
        <v>1</v>
      </c>
      <c r="H28" s="25">
        <v>0</v>
      </c>
      <c r="I28">
        <v>0</v>
      </c>
      <c r="J28">
        <v>1</v>
      </c>
      <c r="K28">
        <v>1</v>
      </c>
      <c r="N28">
        <f t="shared" si="2"/>
        <v>1</v>
      </c>
      <c r="O28">
        <f t="shared" si="3"/>
        <v>1</v>
      </c>
      <c r="P28">
        <f t="shared" si="4"/>
        <v>1</v>
      </c>
      <c r="Q28">
        <f t="shared" si="5"/>
        <v>0</v>
      </c>
      <c r="R28">
        <f t="shared" si="6"/>
        <v>0</v>
      </c>
      <c r="S28">
        <f t="shared" si="7"/>
        <v>0</v>
      </c>
      <c r="T28">
        <f t="shared" si="8"/>
        <v>0</v>
      </c>
      <c r="U28">
        <f t="shared" si="9"/>
        <v>0</v>
      </c>
      <c r="V28">
        <f t="shared" si="10"/>
        <v>0</v>
      </c>
      <c r="W28" s="53">
        <f t="shared" si="11"/>
        <v>0</v>
      </c>
      <c r="X28" s="8">
        <f t="shared" si="12"/>
        <v>1</v>
      </c>
      <c r="Y28" s="54">
        <f t="shared" si="13"/>
        <v>1</v>
      </c>
      <c r="Z28">
        <f t="shared" si="14"/>
        <v>0</v>
      </c>
      <c r="AA28">
        <f t="shared" si="15"/>
        <v>0.5</v>
      </c>
      <c r="AB28" s="53">
        <f t="shared" si="16"/>
        <v>0.5</v>
      </c>
      <c r="AC28" s="54">
        <f t="shared" si="17"/>
        <v>0.5</v>
      </c>
      <c r="AD28" s="53">
        <f t="shared" si="18"/>
        <v>-0.69314718055994529</v>
      </c>
      <c r="AE28" s="54">
        <f t="shared" si="19"/>
        <v>0</v>
      </c>
      <c r="BE28">
        <v>0.5</v>
      </c>
      <c r="BF28">
        <v>0</v>
      </c>
      <c r="BG28">
        <v>1</v>
      </c>
      <c r="BH28">
        <f t="shared" si="24"/>
        <v>0</v>
      </c>
      <c r="BI28">
        <f t="shared" si="25"/>
        <v>23</v>
      </c>
      <c r="BJ28">
        <f t="shared" si="21"/>
        <v>1</v>
      </c>
      <c r="BK28">
        <f t="shared" si="22"/>
        <v>0.61016949152542366</v>
      </c>
      <c r="BL28">
        <f t="shared" si="23"/>
        <v>0.12203389830508471</v>
      </c>
    </row>
    <row r="29" spans="2:64" x14ac:dyDescent="0.3">
      <c r="B29" s="4">
        <v>1</v>
      </c>
      <c r="C29" s="4">
        <v>1</v>
      </c>
      <c r="D29" s="4">
        <v>0</v>
      </c>
      <c r="E29" s="4">
        <v>1</v>
      </c>
      <c r="F29" s="4">
        <v>1</v>
      </c>
      <c r="G29" s="4">
        <v>1</v>
      </c>
      <c r="H29" s="25">
        <v>0</v>
      </c>
      <c r="I29" s="4">
        <v>0</v>
      </c>
      <c r="J29" s="4">
        <v>1</v>
      </c>
      <c r="K29">
        <v>1</v>
      </c>
      <c r="N29">
        <f t="shared" si="2"/>
        <v>1</v>
      </c>
      <c r="O29">
        <f t="shared" si="3"/>
        <v>1</v>
      </c>
      <c r="P29">
        <f t="shared" si="4"/>
        <v>1</v>
      </c>
      <c r="Q29">
        <f t="shared" si="5"/>
        <v>1</v>
      </c>
      <c r="R29">
        <f t="shared" si="6"/>
        <v>1</v>
      </c>
      <c r="S29">
        <f t="shared" si="7"/>
        <v>1</v>
      </c>
      <c r="T29">
        <f t="shared" si="8"/>
        <v>0</v>
      </c>
      <c r="U29">
        <f t="shared" si="9"/>
        <v>0</v>
      </c>
      <c r="V29">
        <f t="shared" si="10"/>
        <v>1</v>
      </c>
      <c r="W29" s="53">
        <f t="shared" si="11"/>
        <v>1</v>
      </c>
      <c r="X29" s="8">
        <f t="shared" si="12"/>
        <v>0</v>
      </c>
      <c r="Y29" s="54">
        <f t="shared" si="13"/>
        <v>1</v>
      </c>
      <c r="Z29">
        <f t="shared" si="14"/>
        <v>1</v>
      </c>
      <c r="AA29">
        <f t="shared" si="15"/>
        <v>0.5</v>
      </c>
      <c r="AB29" s="53">
        <f t="shared" si="16"/>
        <v>0.5</v>
      </c>
      <c r="AC29" s="54">
        <f t="shared" si="17"/>
        <v>0.5</v>
      </c>
      <c r="AD29" s="53">
        <f t="shared" si="18"/>
        <v>-0.69314718055994529</v>
      </c>
      <c r="AE29" s="54">
        <f t="shared" si="19"/>
        <v>100</v>
      </c>
      <c r="BE29">
        <v>0.5</v>
      </c>
      <c r="BF29">
        <v>1</v>
      </c>
      <c r="BG29">
        <v>0</v>
      </c>
      <c r="BH29">
        <f t="shared" si="24"/>
        <v>1</v>
      </c>
      <c r="BI29">
        <f t="shared" si="25"/>
        <v>23</v>
      </c>
      <c r="BJ29">
        <f t="shared" si="21"/>
        <v>0.8</v>
      </c>
      <c r="BK29">
        <f t="shared" si="22"/>
        <v>0.61016949152542366</v>
      </c>
      <c r="BL29">
        <f t="shared" si="23"/>
        <v>0</v>
      </c>
    </row>
    <row r="30" spans="2:64" x14ac:dyDescent="0.3">
      <c r="B30" s="4">
        <v>1</v>
      </c>
      <c r="C30" s="4">
        <v>1</v>
      </c>
      <c r="D30" s="4">
        <v>0</v>
      </c>
      <c r="E30" s="4">
        <v>1</v>
      </c>
      <c r="F30" s="4">
        <v>1</v>
      </c>
      <c r="G30" s="4">
        <v>1</v>
      </c>
      <c r="H30" s="25">
        <v>1</v>
      </c>
      <c r="I30" s="4">
        <v>0</v>
      </c>
      <c r="J30" s="4">
        <v>1</v>
      </c>
      <c r="K30">
        <v>1</v>
      </c>
      <c r="N30">
        <f t="shared" si="2"/>
        <v>1</v>
      </c>
      <c r="O30">
        <f t="shared" si="3"/>
        <v>1</v>
      </c>
      <c r="P30">
        <f t="shared" si="4"/>
        <v>1</v>
      </c>
      <c r="Q30">
        <f t="shared" si="5"/>
        <v>0</v>
      </c>
      <c r="R30">
        <f t="shared" si="6"/>
        <v>0</v>
      </c>
      <c r="S30">
        <f t="shared" si="7"/>
        <v>0</v>
      </c>
      <c r="T30">
        <f t="shared" si="8"/>
        <v>0</v>
      </c>
      <c r="U30">
        <f t="shared" si="9"/>
        <v>0</v>
      </c>
      <c r="V30">
        <f t="shared" si="10"/>
        <v>0</v>
      </c>
      <c r="W30" s="53">
        <f t="shared" si="11"/>
        <v>0</v>
      </c>
      <c r="X30" s="8">
        <f t="shared" si="12"/>
        <v>1</v>
      </c>
      <c r="Y30" s="54">
        <f t="shared" si="13"/>
        <v>1</v>
      </c>
      <c r="Z30">
        <f t="shared" si="14"/>
        <v>0</v>
      </c>
      <c r="AA30">
        <f t="shared" si="15"/>
        <v>0.5</v>
      </c>
      <c r="AB30" s="53">
        <f t="shared" si="16"/>
        <v>0.5</v>
      </c>
      <c r="AC30" s="54">
        <f t="shared" si="17"/>
        <v>0.5</v>
      </c>
      <c r="AD30" s="53">
        <f t="shared" si="18"/>
        <v>-0.69314718055994529</v>
      </c>
      <c r="AE30" s="54">
        <f t="shared" si="19"/>
        <v>0</v>
      </c>
      <c r="BE30">
        <v>0.5</v>
      </c>
      <c r="BF30">
        <v>0</v>
      </c>
      <c r="BG30">
        <v>1</v>
      </c>
      <c r="BH30">
        <f t="shared" si="24"/>
        <v>1</v>
      </c>
      <c r="BI30">
        <f t="shared" si="25"/>
        <v>24</v>
      </c>
      <c r="BJ30">
        <f t="shared" si="21"/>
        <v>0.8</v>
      </c>
      <c r="BK30">
        <f t="shared" si="22"/>
        <v>0.59322033898305082</v>
      </c>
      <c r="BL30">
        <f t="shared" si="23"/>
        <v>0.1186440677966102</v>
      </c>
    </row>
    <row r="31" spans="2:64" x14ac:dyDescent="0.3">
      <c r="B31" s="4">
        <v>1</v>
      </c>
      <c r="C31" s="4">
        <v>1</v>
      </c>
      <c r="D31" s="4">
        <v>1</v>
      </c>
      <c r="E31" s="4">
        <v>1</v>
      </c>
      <c r="F31" s="4">
        <v>1</v>
      </c>
      <c r="G31" s="4">
        <v>1</v>
      </c>
      <c r="H31" s="25">
        <v>0</v>
      </c>
      <c r="I31" s="4">
        <v>1</v>
      </c>
      <c r="J31" s="4">
        <v>1</v>
      </c>
      <c r="K31">
        <v>1</v>
      </c>
      <c r="N31">
        <f t="shared" si="2"/>
        <v>1</v>
      </c>
      <c r="O31">
        <f t="shared" si="3"/>
        <v>1</v>
      </c>
      <c r="P31">
        <f t="shared" si="4"/>
        <v>0</v>
      </c>
      <c r="Q31">
        <f t="shared" si="5"/>
        <v>1</v>
      </c>
      <c r="R31">
        <f t="shared" si="6"/>
        <v>1</v>
      </c>
      <c r="S31">
        <f t="shared" si="7"/>
        <v>1</v>
      </c>
      <c r="T31">
        <f t="shared" si="8"/>
        <v>0</v>
      </c>
      <c r="U31">
        <f t="shared" si="9"/>
        <v>0</v>
      </c>
      <c r="V31">
        <f t="shared" si="10"/>
        <v>1</v>
      </c>
      <c r="W31" s="53">
        <f t="shared" si="11"/>
        <v>1</v>
      </c>
      <c r="X31" s="8">
        <f t="shared" si="12"/>
        <v>0</v>
      </c>
      <c r="Y31" s="54">
        <f t="shared" si="13"/>
        <v>1</v>
      </c>
      <c r="Z31">
        <f t="shared" si="14"/>
        <v>1</v>
      </c>
      <c r="AA31">
        <f t="shared" si="15"/>
        <v>0.5</v>
      </c>
      <c r="AB31" s="53">
        <f t="shared" si="16"/>
        <v>0.5</v>
      </c>
      <c r="AC31" s="54">
        <f t="shared" si="17"/>
        <v>0.5</v>
      </c>
      <c r="AD31" s="53">
        <f t="shared" si="18"/>
        <v>-0.69314718055994529</v>
      </c>
      <c r="AE31" s="54">
        <f t="shared" si="19"/>
        <v>100</v>
      </c>
      <c r="BE31">
        <v>0.5</v>
      </c>
      <c r="BF31">
        <v>1</v>
      </c>
      <c r="BG31">
        <v>0</v>
      </c>
      <c r="BH31">
        <f t="shared" si="24"/>
        <v>2</v>
      </c>
      <c r="BI31">
        <f t="shared" si="25"/>
        <v>24</v>
      </c>
      <c r="BJ31">
        <f t="shared" si="21"/>
        <v>0.6</v>
      </c>
      <c r="BK31">
        <f t="shared" si="22"/>
        <v>0.59322033898305082</v>
      </c>
      <c r="BL31">
        <f t="shared" si="23"/>
        <v>0</v>
      </c>
    </row>
    <row r="32" spans="2:64" x14ac:dyDescent="0.3">
      <c r="B32" s="8">
        <v>1</v>
      </c>
      <c r="C32" s="8">
        <v>1</v>
      </c>
      <c r="D32" s="8">
        <v>0</v>
      </c>
      <c r="E32" s="8">
        <v>1</v>
      </c>
      <c r="F32" s="8">
        <v>0</v>
      </c>
      <c r="G32" s="8">
        <v>0</v>
      </c>
      <c r="H32" s="27">
        <v>0</v>
      </c>
      <c r="I32" s="8">
        <v>0</v>
      </c>
      <c r="J32" s="8">
        <v>1</v>
      </c>
      <c r="K32">
        <v>1</v>
      </c>
      <c r="N32">
        <f t="shared" si="2"/>
        <v>1</v>
      </c>
      <c r="O32">
        <f t="shared" si="3"/>
        <v>1</v>
      </c>
      <c r="P32">
        <f t="shared" si="4"/>
        <v>0</v>
      </c>
      <c r="Q32">
        <f t="shared" si="5"/>
        <v>1</v>
      </c>
      <c r="R32">
        <f t="shared" si="6"/>
        <v>1</v>
      </c>
      <c r="S32">
        <f t="shared" si="7"/>
        <v>1</v>
      </c>
      <c r="T32">
        <f t="shared" si="8"/>
        <v>0</v>
      </c>
      <c r="U32">
        <f t="shared" si="9"/>
        <v>0</v>
      </c>
      <c r="V32">
        <f t="shared" si="10"/>
        <v>1</v>
      </c>
      <c r="W32" s="53">
        <f t="shared" si="11"/>
        <v>1</v>
      </c>
      <c r="X32" s="8">
        <f t="shared" si="12"/>
        <v>0</v>
      </c>
      <c r="Y32" s="54">
        <f t="shared" si="13"/>
        <v>1</v>
      </c>
      <c r="Z32">
        <f t="shared" si="14"/>
        <v>1</v>
      </c>
      <c r="AA32">
        <f t="shared" si="15"/>
        <v>0.5</v>
      </c>
      <c r="AB32" s="53">
        <f t="shared" si="16"/>
        <v>0.5</v>
      </c>
      <c r="AC32" s="54">
        <f t="shared" si="17"/>
        <v>0.5</v>
      </c>
      <c r="AD32" s="53">
        <f t="shared" si="18"/>
        <v>-0.69314718055994529</v>
      </c>
      <c r="AE32" s="54">
        <f t="shared" si="19"/>
        <v>100</v>
      </c>
      <c r="BE32">
        <v>0.5</v>
      </c>
      <c r="BF32">
        <v>0</v>
      </c>
      <c r="BG32">
        <v>1</v>
      </c>
      <c r="BH32">
        <f t="shared" si="24"/>
        <v>2</v>
      </c>
      <c r="BI32">
        <f t="shared" si="25"/>
        <v>25</v>
      </c>
      <c r="BJ32">
        <f t="shared" si="21"/>
        <v>0.6</v>
      </c>
      <c r="BK32">
        <f t="shared" si="22"/>
        <v>0.57627118644067798</v>
      </c>
      <c r="BL32">
        <f t="shared" si="23"/>
        <v>0</v>
      </c>
    </row>
    <row r="33" spans="2:64" x14ac:dyDescent="0.3">
      <c r="B33" s="15">
        <v>1</v>
      </c>
      <c r="C33" s="15">
        <v>1</v>
      </c>
      <c r="D33" s="15">
        <v>1</v>
      </c>
      <c r="E33" s="15">
        <v>1</v>
      </c>
      <c r="F33" s="15">
        <v>1</v>
      </c>
      <c r="G33" s="15">
        <v>1</v>
      </c>
      <c r="H33" s="27">
        <v>0</v>
      </c>
      <c r="I33" s="15">
        <v>1</v>
      </c>
      <c r="J33" s="15">
        <v>0</v>
      </c>
      <c r="K33">
        <v>1</v>
      </c>
      <c r="N33">
        <f t="shared" si="2"/>
        <v>1</v>
      </c>
      <c r="O33">
        <f t="shared" si="3"/>
        <v>1</v>
      </c>
      <c r="P33">
        <f t="shared" si="4"/>
        <v>0</v>
      </c>
      <c r="Q33">
        <f t="shared" si="5"/>
        <v>1</v>
      </c>
      <c r="R33">
        <f t="shared" si="6"/>
        <v>1</v>
      </c>
      <c r="S33">
        <f t="shared" si="7"/>
        <v>1</v>
      </c>
      <c r="T33">
        <f t="shared" si="8"/>
        <v>1</v>
      </c>
      <c r="U33">
        <f t="shared" si="9"/>
        <v>0</v>
      </c>
      <c r="V33">
        <f t="shared" si="10"/>
        <v>1</v>
      </c>
      <c r="W33" s="53">
        <f t="shared" si="11"/>
        <v>1</v>
      </c>
      <c r="X33" s="8">
        <f t="shared" si="12"/>
        <v>0</v>
      </c>
      <c r="Y33" s="54">
        <f t="shared" si="13"/>
        <v>1</v>
      </c>
      <c r="Z33">
        <f t="shared" si="14"/>
        <v>1</v>
      </c>
      <c r="AA33">
        <f t="shared" si="15"/>
        <v>0.5</v>
      </c>
      <c r="AB33" s="53">
        <f t="shared" si="16"/>
        <v>0.5</v>
      </c>
      <c r="AC33" s="54">
        <f t="shared" si="17"/>
        <v>0.5</v>
      </c>
      <c r="AD33" s="53">
        <f t="shared" si="18"/>
        <v>-0.69314718055994529</v>
      </c>
      <c r="AE33" s="54">
        <f t="shared" si="19"/>
        <v>100</v>
      </c>
      <c r="BE33">
        <v>0.5</v>
      </c>
      <c r="BF33">
        <v>0</v>
      </c>
      <c r="BG33">
        <v>1</v>
      </c>
      <c r="BH33">
        <f t="shared" si="24"/>
        <v>2</v>
      </c>
      <c r="BI33">
        <f t="shared" si="25"/>
        <v>26</v>
      </c>
      <c r="BJ33">
        <f t="shared" si="21"/>
        <v>0.6</v>
      </c>
      <c r="BK33">
        <f t="shared" si="22"/>
        <v>0.55932203389830515</v>
      </c>
      <c r="BL33">
        <f t="shared" si="23"/>
        <v>0</v>
      </c>
    </row>
    <row r="34" spans="2:64" x14ac:dyDescent="0.3">
      <c r="B34" s="15">
        <v>1</v>
      </c>
      <c r="C34" s="15">
        <v>1</v>
      </c>
      <c r="D34" s="15">
        <v>1</v>
      </c>
      <c r="E34" s="15">
        <v>1</v>
      </c>
      <c r="F34" s="15">
        <v>0</v>
      </c>
      <c r="G34" s="15">
        <v>0</v>
      </c>
      <c r="H34" s="27">
        <v>0</v>
      </c>
      <c r="I34" s="15">
        <v>0</v>
      </c>
      <c r="J34" s="15">
        <v>0</v>
      </c>
      <c r="K34">
        <v>1</v>
      </c>
      <c r="N34">
        <f t="shared" si="2"/>
        <v>1</v>
      </c>
      <c r="O34">
        <f t="shared" si="3"/>
        <v>1</v>
      </c>
      <c r="P34">
        <f t="shared" si="4"/>
        <v>1</v>
      </c>
      <c r="Q34">
        <f t="shared" si="5"/>
        <v>1</v>
      </c>
      <c r="R34">
        <f t="shared" si="6"/>
        <v>1</v>
      </c>
      <c r="S34">
        <f t="shared" si="7"/>
        <v>1</v>
      </c>
      <c r="T34">
        <f t="shared" si="8"/>
        <v>0</v>
      </c>
      <c r="U34">
        <f t="shared" si="9"/>
        <v>1</v>
      </c>
      <c r="V34">
        <f t="shared" si="10"/>
        <v>1</v>
      </c>
      <c r="W34" s="53">
        <f t="shared" si="11"/>
        <v>1</v>
      </c>
      <c r="X34" s="8">
        <f t="shared" si="12"/>
        <v>0</v>
      </c>
      <c r="Y34" s="54">
        <f t="shared" si="13"/>
        <v>1</v>
      </c>
      <c r="Z34">
        <f t="shared" si="14"/>
        <v>1</v>
      </c>
      <c r="AA34">
        <f t="shared" si="15"/>
        <v>0.5</v>
      </c>
      <c r="AB34" s="53">
        <f t="shared" si="16"/>
        <v>0.5</v>
      </c>
      <c r="AC34" s="54">
        <f t="shared" si="17"/>
        <v>0.5</v>
      </c>
      <c r="AD34" s="53">
        <f t="shared" si="18"/>
        <v>-0.69314718055994529</v>
      </c>
      <c r="AE34" s="54">
        <f t="shared" si="19"/>
        <v>100</v>
      </c>
      <c r="BE34">
        <v>0.5</v>
      </c>
      <c r="BF34">
        <v>0</v>
      </c>
      <c r="BG34">
        <v>1</v>
      </c>
      <c r="BH34">
        <f t="shared" si="24"/>
        <v>2</v>
      </c>
      <c r="BI34">
        <f t="shared" si="25"/>
        <v>27</v>
      </c>
      <c r="BJ34">
        <f t="shared" si="21"/>
        <v>0.6</v>
      </c>
      <c r="BK34">
        <f t="shared" si="22"/>
        <v>0.5423728813559322</v>
      </c>
      <c r="BL34">
        <f t="shared" si="23"/>
        <v>0</v>
      </c>
    </row>
    <row r="35" spans="2:64" x14ac:dyDescent="0.3">
      <c r="B35" s="15">
        <v>1</v>
      </c>
      <c r="C35" s="15">
        <v>1</v>
      </c>
      <c r="D35" s="15">
        <v>1</v>
      </c>
      <c r="E35" s="15">
        <v>1</v>
      </c>
      <c r="F35" s="15">
        <v>1</v>
      </c>
      <c r="G35" s="15">
        <v>1</v>
      </c>
      <c r="H35" s="27">
        <v>0</v>
      </c>
      <c r="I35" s="15">
        <v>0</v>
      </c>
      <c r="J35" s="15">
        <v>1</v>
      </c>
      <c r="K35">
        <v>1</v>
      </c>
      <c r="N35">
        <f t="shared" si="2"/>
        <v>1</v>
      </c>
      <c r="O35">
        <f t="shared" si="3"/>
        <v>1</v>
      </c>
      <c r="P35">
        <f t="shared" si="4"/>
        <v>0</v>
      </c>
      <c r="Q35">
        <f t="shared" si="5"/>
        <v>1</v>
      </c>
      <c r="R35">
        <f t="shared" si="6"/>
        <v>0</v>
      </c>
      <c r="S35">
        <f t="shared" si="7"/>
        <v>0</v>
      </c>
      <c r="T35">
        <f t="shared" si="8"/>
        <v>0</v>
      </c>
      <c r="U35">
        <f t="shared" si="9"/>
        <v>0</v>
      </c>
      <c r="V35">
        <f t="shared" si="10"/>
        <v>1</v>
      </c>
      <c r="W35" s="53">
        <f t="shared" si="11"/>
        <v>1</v>
      </c>
      <c r="X35" s="8">
        <f t="shared" si="12"/>
        <v>0</v>
      </c>
      <c r="Y35" s="54">
        <f t="shared" si="13"/>
        <v>1</v>
      </c>
      <c r="Z35">
        <f t="shared" si="14"/>
        <v>1</v>
      </c>
      <c r="AA35">
        <f t="shared" si="15"/>
        <v>0.5</v>
      </c>
      <c r="AB35" s="53">
        <f t="shared" si="16"/>
        <v>0.5</v>
      </c>
      <c r="AC35" s="54">
        <f t="shared" si="17"/>
        <v>0.5</v>
      </c>
      <c r="AD35" s="53">
        <f t="shared" si="18"/>
        <v>-0.69314718055994529</v>
      </c>
      <c r="AE35" s="54">
        <f t="shared" si="19"/>
        <v>100</v>
      </c>
      <c r="BE35">
        <v>0.5</v>
      </c>
      <c r="BF35">
        <v>0</v>
      </c>
      <c r="BG35">
        <v>1</v>
      </c>
      <c r="BH35">
        <f t="shared" si="24"/>
        <v>2</v>
      </c>
      <c r="BI35">
        <f t="shared" si="25"/>
        <v>28</v>
      </c>
      <c r="BJ35">
        <f t="shared" si="21"/>
        <v>0.6</v>
      </c>
      <c r="BK35">
        <f t="shared" si="22"/>
        <v>0.52542372881355925</v>
      </c>
      <c r="BL35">
        <f t="shared" si="23"/>
        <v>0</v>
      </c>
    </row>
    <row r="36" spans="2:64" x14ac:dyDescent="0.3">
      <c r="B36" s="15">
        <v>1</v>
      </c>
      <c r="C36" s="15">
        <v>1</v>
      </c>
      <c r="D36" s="15">
        <v>1</v>
      </c>
      <c r="E36" s="15">
        <v>1</v>
      </c>
      <c r="F36" s="15">
        <v>1</v>
      </c>
      <c r="G36" s="15">
        <v>1</v>
      </c>
      <c r="H36" s="27">
        <v>0</v>
      </c>
      <c r="I36" s="15">
        <v>0</v>
      </c>
      <c r="J36" s="15">
        <v>0</v>
      </c>
      <c r="K36">
        <v>1</v>
      </c>
      <c r="N36">
        <f t="shared" si="2"/>
        <v>1</v>
      </c>
      <c r="O36">
        <f t="shared" si="3"/>
        <v>1</v>
      </c>
      <c r="P36">
        <f t="shared" si="4"/>
        <v>1</v>
      </c>
      <c r="Q36">
        <f t="shared" si="5"/>
        <v>1</v>
      </c>
      <c r="R36">
        <f t="shared" si="6"/>
        <v>1</v>
      </c>
      <c r="S36">
        <f t="shared" si="7"/>
        <v>1</v>
      </c>
      <c r="T36">
        <f t="shared" si="8"/>
        <v>0</v>
      </c>
      <c r="U36">
        <f t="shared" si="9"/>
        <v>1</v>
      </c>
      <c r="V36">
        <f t="shared" si="10"/>
        <v>0</v>
      </c>
      <c r="W36" s="53">
        <f t="shared" si="11"/>
        <v>1</v>
      </c>
      <c r="X36" s="8">
        <f t="shared" si="12"/>
        <v>0</v>
      </c>
      <c r="Y36" s="54">
        <f t="shared" si="13"/>
        <v>1</v>
      </c>
      <c r="Z36">
        <f t="shared" si="14"/>
        <v>1</v>
      </c>
      <c r="AA36">
        <f t="shared" si="15"/>
        <v>0.5</v>
      </c>
      <c r="AB36" s="53">
        <f t="shared" si="16"/>
        <v>0.5</v>
      </c>
      <c r="AC36" s="54">
        <f t="shared" si="17"/>
        <v>0.5</v>
      </c>
      <c r="AD36" s="53">
        <f t="shared" si="18"/>
        <v>-0.69314718055994529</v>
      </c>
      <c r="AE36" s="54">
        <f t="shared" si="19"/>
        <v>100</v>
      </c>
      <c r="BE36">
        <v>0.5</v>
      </c>
      <c r="BF36">
        <v>0</v>
      </c>
      <c r="BG36">
        <v>1</v>
      </c>
      <c r="BH36">
        <f t="shared" si="24"/>
        <v>2</v>
      </c>
      <c r="BI36">
        <f t="shared" si="25"/>
        <v>29</v>
      </c>
      <c r="BJ36">
        <f t="shared" si="21"/>
        <v>0.6</v>
      </c>
      <c r="BK36">
        <f t="shared" si="22"/>
        <v>0.50847457627118642</v>
      </c>
      <c r="BL36">
        <f t="shared" si="23"/>
        <v>0</v>
      </c>
    </row>
    <row r="37" spans="2:64" x14ac:dyDescent="0.3">
      <c r="B37" s="15">
        <v>1</v>
      </c>
      <c r="C37" s="15">
        <v>1</v>
      </c>
      <c r="D37" s="15">
        <v>1</v>
      </c>
      <c r="E37" s="15">
        <v>1</v>
      </c>
      <c r="F37" s="15">
        <v>1</v>
      </c>
      <c r="G37" s="15">
        <v>1</v>
      </c>
      <c r="H37" s="27">
        <v>0</v>
      </c>
      <c r="I37" s="15">
        <v>1</v>
      </c>
      <c r="J37" s="15">
        <v>1</v>
      </c>
      <c r="K37">
        <v>1</v>
      </c>
      <c r="N37">
        <f t="shared" si="2"/>
        <v>1</v>
      </c>
      <c r="O37">
        <f t="shared" si="3"/>
        <v>1</v>
      </c>
      <c r="P37">
        <f t="shared" si="4"/>
        <v>1</v>
      </c>
      <c r="Q37">
        <f t="shared" si="5"/>
        <v>1</v>
      </c>
      <c r="R37">
        <f t="shared" si="6"/>
        <v>0</v>
      </c>
      <c r="S37">
        <f t="shared" si="7"/>
        <v>0</v>
      </c>
      <c r="T37">
        <f t="shared" si="8"/>
        <v>0</v>
      </c>
      <c r="U37">
        <f t="shared" si="9"/>
        <v>0</v>
      </c>
      <c r="V37">
        <f t="shared" si="10"/>
        <v>0</v>
      </c>
      <c r="W37" s="53">
        <f t="shared" si="11"/>
        <v>1</v>
      </c>
      <c r="X37" s="8">
        <f t="shared" si="12"/>
        <v>0</v>
      </c>
      <c r="Y37" s="54">
        <f t="shared" si="13"/>
        <v>1</v>
      </c>
      <c r="Z37">
        <f t="shared" si="14"/>
        <v>1</v>
      </c>
      <c r="AA37">
        <f t="shared" si="15"/>
        <v>0.5</v>
      </c>
      <c r="AB37" s="53">
        <f t="shared" si="16"/>
        <v>0.5</v>
      </c>
      <c r="AC37" s="54">
        <f t="shared" si="17"/>
        <v>0.5</v>
      </c>
      <c r="AD37" s="53">
        <f t="shared" si="18"/>
        <v>-0.69314718055994529</v>
      </c>
      <c r="AE37" s="54">
        <f t="shared" si="19"/>
        <v>100</v>
      </c>
      <c r="BE37">
        <v>0.5</v>
      </c>
      <c r="BF37">
        <v>0</v>
      </c>
      <c r="BG37">
        <v>1</v>
      </c>
      <c r="BH37">
        <f t="shared" si="24"/>
        <v>2</v>
      </c>
      <c r="BI37">
        <f t="shared" si="25"/>
        <v>30</v>
      </c>
      <c r="BJ37">
        <f t="shared" si="21"/>
        <v>0.6</v>
      </c>
      <c r="BK37">
        <f t="shared" si="22"/>
        <v>0.49152542372881358</v>
      </c>
      <c r="BL37">
        <f t="shared" si="23"/>
        <v>0</v>
      </c>
    </row>
    <row r="38" spans="2:64" x14ac:dyDescent="0.3">
      <c r="B38" s="15">
        <v>1</v>
      </c>
      <c r="C38" s="15">
        <v>1</v>
      </c>
      <c r="D38" s="15">
        <v>0</v>
      </c>
      <c r="E38" s="15">
        <v>1</v>
      </c>
      <c r="F38" s="15">
        <v>0</v>
      </c>
      <c r="G38" s="15">
        <v>0</v>
      </c>
      <c r="H38" s="27">
        <v>0</v>
      </c>
      <c r="I38" s="15">
        <v>0</v>
      </c>
      <c r="J38" s="15">
        <v>1</v>
      </c>
      <c r="K38">
        <v>1</v>
      </c>
      <c r="N38">
        <f t="shared" si="2"/>
        <v>1</v>
      </c>
      <c r="O38">
        <f t="shared" si="3"/>
        <v>1</v>
      </c>
      <c r="P38">
        <f t="shared" si="4"/>
        <v>1</v>
      </c>
      <c r="Q38">
        <f t="shared" si="5"/>
        <v>1</v>
      </c>
      <c r="R38">
        <f t="shared" si="6"/>
        <v>1</v>
      </c>
      <c r="S38">
        <f t="shared" si="7"/>
        <v>1</v>
      </c>
      <c r="T38">
        <f t="shared" si="8"/>
        <v>0</v>
      </c>
      <c r="U38">
        <f t="shared" si="9"/>
        <v>0</v>
      </c>
      <c r="V38">
        <f t="shared" si="10"/>
        <v>1</v>
      </c>
      <c r="W38" s="53">
        <f t="shared" si="11"/>
        <v>1</v>
      </c>
      <c r="X38" s="8">
        <f t="shared" si="12"/>
        <v>0</v>
      </c>
      <c r="Y38" s="54">
        <f t="shared" si="13"/>
        <v>1</v>
      </c>
      <c r="Z38">
        <f t="shared" si="14"/>
        <v>1</v>
      </c>
      <c r="AA38">
        <f t="shared" si="15"/>
        <v>0.5</v>
      </c>
      <c r="AB38" s="53">
        <f t="shared" si="16"/>
        <v>0.5</v>
      </c>
      <c r="AC38" s="54">
        <f t="shared" si="17"/>
        <v>0.5</v>
      </c>
      <c r="AD38" s="53">
        <f t="shared" si="18"/>
        <v>-0.69314718055994529</v>
      </c>
      <c r="AE38" s="54">
        <f t="shared" si="19"/>
        <v>100</v>
      </c>
      <c r="BE38">
        <v>0.5</v>
      </c>
      <c r="BF38">
        <v>0</v>
      </c>
      <c r="BG38">
        <v>1</v>
      </c>
      <c r="BH38">
        <f t="shared" si="24"/>
        <v>2</v>
      </c>
      <c r="BI38">
        <f t="shared" si="25"/>
        <v>31</v>
      </c>
      <c r="BJ38">
        <f t="shared" si="21"/>
        <v>0.6</v>
      </c>
      <c r="BK38">
        <f t="shared" si="22"/>
        <v>0.47457627118644063</v>
      </c>
      <c r="BL38">
        <f t="shared" si="23"/>
        <v>0</v>
      </c>
    </row>
    <row r="39" spans="2:64" x14ac:dyDescent="0.3">
      <c r="B39" s="15">
        <v>1</v>
      </c>
      <c r="C39" s="15">
        <v>1</v>
      </c>
      <c r="D39" s="15">
        <v>1</v>
      </c>
      <c r="E39" s="15">
        <v>1</v>
      </c>
      <c r="F39" s="15">
        <v>1</v>
      </c>
      <c r="G39" s="15">
        <v>1</v>
      </c>
      <c r="H39" s="27">
        <v>0</v>
      </c>
      <c r="I39" s="15">
        <v>1</v>
      </c>
      <c r="J39" s="15">
        <v>1</v>
      </c>
      <c r="K39">
        <v>1</v>
      </c>
      <c r="N39">
        <f t="shared" si="2"/>
        <v>1</v>
      </c>
      <c r="O39">
        <f t="shared" si="3"/>
        <v>1</v>
      </c>
      <c r="P39">
        <f t="shared" si="4"/>
        <v>1</v>
      </c>
      <c r="Q39">
        <f t="shared" si="5"/>
        <v>1</v>
      </c>
      <c r="R39">
        <f t="shared" si="6"/>
        <v>1</v>
      </c>
      <c r="S39">
        <f t="shared" si="7"/>
        <v>1</v>
      </c>
      <c r="T39">
        <f t="shared" si="8"/>
        <v>0</v>
      </c>
      <c r="U39">
        <f t="shared" si="9"/>
        <v>0</v>
      </c>
      <c r="V39">
        <f t="shared" si="10"/>
        <v>0</v>
      </c>
      <c r="W39" s="53">
        <f t="shared" si="11"/>
        <v>1</v>
      </c>
      <c r="X39" s="8">
        <f t="shared" si="12"/>
        <v>0</v>
      </c>
      <c r="Y39" s="54">
        <f t="shared" si="13"/>
        <v>1</v>
      </c>
      <c r="Z39">
        <f t="shared" si="14"/>
        <v>1</v>
      </c>
      <c r="AA39">
        <f t="shared" si="15"/>
        <v>0.5</v>
      </c>
      <c r="AB39" s="53">
        <f t="shared" si="16"/>
        <v>0.5</v>
      </c>
      <c r="AC39" s="54">
        <f t="shared" si="17"/>
        <v>0.5</v>
      </c>
      <c r="AD39" s="53">
        <f t="shared" si="18"/>
        <v>-0.69314718055994529</v>
      </c>
      <c r="AE39" s="54">
        <f t="shared" si="19"/>
        <v>100</v>
      </c>
      <c r="BE39">
        <v>0.5</v>
      </c>
      <c r="BF39">
        <v>0</v>
      </c>
      <c r="BG39">
        <v>1</v>
      </c>
      <c r="BH39">
        <f t="shared" si="24"/>
        <v>2</v>
      </c>
      <c r="BI39">
        <f t="shared" si="25"/>
        <v>32</v>
      </c>
      <c r="BJ39">
        <f t="shared" si="21"/>
        <v>0.6</v>
      </c>
      <c r="BK39">
        <f t="shared" si="22"/>
        <v>0.4576271186440678</v>
      </c>
      <c r="BL39">
        <f t="shared" si="23"/>
        <v>0</v>
      </c>
    </row>
    <row r="40" spans="2:64" x14ac:dyDescent="0.3">
      <c r="B40" s="15">
        <v>1</v>
      </c>
      <c r="C40" s="15">
        <v>1</v>
      </c>
      <c r="D40" s="15">
        <v>1</v>
      </c>
      <c r="E40" s="15">
        <v>1</v>
      </c>
      <c r="F40" s="15">
        <v>1</v>
      </c>
      <c r="G40" s="15">
        <v>1</v>
      </c>
      <c r="H40" s="27">
        <v>0</v>
      </c>
      <c r="I40" s="15">
        <v>0</v>
      </c>
      <c r="J40" s="15">
        <v>1</v>
      </c>
      <c r="K40">
        <v>1</v>
      </c>
      <c r="N40">
        <f t="shared" si="2"/>
        <v>1</v>
      </c>
      <c r="O40">
        <f t="shared" si="3"/>
        <v>1</v>
      </c>
      <c r="P40">
        <f t="shared" si="4"/>
        <v>1</v>
      </c>
      <c r="Q40">
        <f t="shared" si="5"/>
        <v>1</v>
      </c>
      <c r="R40">
        <f t="shared" si="6"/>
        <v>1</v>
      </c>
      <c r="S40">
        <f t="shared" si="7"/>
        <v>1</v>
      </c>
      <c r="T40">
        <f t="shared" si="8"/>
        <v>0</v>
      </c>
      <c r="U40">
        <f t="shared" si="9"/>
        <v>1</v>
      </c>
      <c r="V40">
        <f t="shared" si="10"/>
        <v>1</v>
      </c>
      <c r="W40" s="53">
        <f t="shared" si="11"/>
        <v>1</v>
      </c>
      <c r="X40" s="8">
        <f t="shared" si="12"/>
        <v>0</v>
      </c>
      <c r="Y40" s="54">
        <f t="shared" si="13"/>
        <v>1</v>
      </c>
      <c r="Z40">
        <f t="shared" si="14"/>
        <v>1</v>
      </c>
      <c r="AA40">
        <f t="shared" si="15"/>
        <v>0.5</v>
      </c>
      <c r="AB40" s="53">
        <f t="shared" si="16"/>
        <v>0.5</v>
      </c>
      <c r="AC40" s="54">
        <f t="shared" si="17"/>
        <v>0.5</v>
      </c>
      <c r="AD40" s="53">
        <f t="shared" si="18"/>
        <v>-0.69314718055994529</v>
      </c>
      <c r="AE40" s="54">
        <f t="shared" si="19"/>
        <v>100</v>
      </c>
      <c r="BE40">
        <v>0.5</v>
      </c>
      <c r="BF40">
        <v>0</v>
      </c>
      <c r="BG40">
        <v>1</v>
      </c>
      <c r="BH40">
        <f t="shared" si="24"/>
        <v>2</v>
      </c>
      <c r="BI40">
        <f t="shared" si="25"/>
        <v>33</v>
      </c>
      <c r="BJ40">
        <f t="shared" si="21"/>
        <v>0.6</v>
      </c>
      <c r="BK40">
        <f t="shared" si="22"/>
        <v>0.44067796610169496</v>
      </c>
      <c r="BL40">
        <f t="shared" si="23"/>
        <v>0</v>
      </c>
    </row>
    <row r="41" spans="2:64" x14ac:dyDescent="0.3">
      <c r="B41" s="6">
        <v>1</v>
      </c>
      <c r="C41" s="6">
        <v>1</v>
      </c>
      <c r="D41" s="6">
        <v>1</v>
      </c>
      <c r="E41" s="6">
        <v>0</v>
      </c>
      <c r="F41" s="6">
        <v>0</v>
      </c>
      <c r="G41" s="6">
        <v>0</v>
      </c>
      <c r="H41" s="25">
        <v>0</v>
      </c>
      <c r="I41" s="6">
        <v>0</v>
      </c>
      <c r="J41" s="6">
        <v>0</v>
      </c>
      <c r="K41" s="6">
        <v>0</v>
      </c>
      <c r="N41">
        <f t="shared" si="2"/>
        <v>1</v>
      </c>
      <c r="O41">
        <f t="shared" si="3"/>
        <v>1</v>
      </c>
      <c r="P41">
        <f t="shared" si="4"/>
        <v>0</v>
      </c>
      <c r="Q41">
        <f t="shared" si="5"/>
        <v>1</v>
      </c>
      <c r="R41">
        <f t="shared" si="6"/>
        <v>0</v>
      </c>
      <c r="S41">
        <f t="shared" si="7"/>
        <v>0</v>
      </c>
      <c r="T41">
        <f t="shared" si="8"/>
        <v>0</v>
      </c>
      <c r="U41">
        <f t="shared" si="9"/>
        <v>0</v>
      </c>
      <c r="V41">
        <f t="shared" si="10"/>
        <v>1</v>
      </c>
      <c r="W41" s="53">
        <f t="shared" si="11"/>
        <v>1</v>
      </c>
      <c r="X41" s="8">
        <f t="shared" si="12"/>
        <v>0</v>
      </c>
      <c r="Y41" s="54">
        <f t="shared" si="13"/>
        <v>1</v>
      </c>
      <c r="Z41">
        <f t="shared" si="14"/>
        <v>1</v>
      </c>
      <c r="AA41">
        <f t="shared" si="15"/>
        <v>0.5</v>
      </c>
      <c r="AB41" s="53">
        <f t="shared" si="16"/>
        <v>0.5</v>
      </c>
      <c r="AC41" s="54">
        <f t="shared" si="17"/>
        <v>0.5</v>
      </c>
      <c r="AD41" s="53">
        <f t="shared" si="18"/>
        <v>-0.69314718055994529</v>
      </c>
      <c r="AE41" s="54">
        <f t="shared" si="19"/>
        <v>100</v>
      </c>
      <c r="BE41">
        <v>0.5</v>
      </c>
      <c r="BF41">
        <v>0</v>
      </c>
      <c r="BG41">
        <v>1</v>
      </c>
      <c r="BH41">
        <f t="shared" si="24"/>
        <v>2</v>
      </c>
      <c r="BI41">
        <f t="shared" si="25"/>
        <v>34</v>
      </c>
      <c r="BJ41">
        <f t="shared" si="21"/>
        <v>0.6</v>
      </c>
      <c r="BK41">
        <f t="shared" si="22"/>
        <v>0.42372881355932202</v>
      </c>
      <c r="BL41">
        <f t="shared" si="23"/>
        <v>0</v>
      </c>
    </row>
    <row r="42" spans="2:64" x14ac:dyDescent="0.3">
      <c r="B42" s="15">
        <v>1</v>
      </c>
      <c r="C42" s="15">
        <v>1</v>
      </c>
      <c r="D42" s="15">
        <v>1</v>
      </c>
      <c r="E42" s="15">
        <v>1</v>
      </c>
      <c r="F42" s="15">
        <v>1</v>
      </c>
      <c r="G42" s="15">
        <v>1</v>
      </c>
      <c r="H42" s="27">
        <v>0</v>
      </c>
      <c r="I42" s="15">
        <v>0</v>
      </c>
      <c r="J42" s="15">
        <v>1</v>
      </c>
      <c r="K42" s="15">
        <v>1</v>
      </c>
      <c r="N42">
        <f t="shared" si="2"/>
        <v>1</v>
      </c>
      <c r="O42">
        <f t="shared" si="3"/>
        <v>1</v>
      </c>
      <c r="P42">
        <f t="shared" si="4"/>
        <v>1</v>
      </c>
      <c r="Q42">
        <f t="shared" si="5"/>
        <v>1</v>
      </c>
      <c r="R42">
        <f t="shared" si="6"/>
        <v>1</v>
      </c>
      <c r="S42">
        <f t="shared" si="7"/>
        <v>1</v>
      </c>
      <c r="T42">
        <f t="shared" si="8"/>
        <v>0</v>
      </c>
      <c r="U42">
        <f t="shared" si="9"/>
        <v>1</v>
      </c>
      <c r="V42">
        <f t="shared" si="10"/>
        <v>1</v>
      </c>
      <c r="W42" s="53">
        <f t="shared" si="11"/>
        <v>1</v>
      </c>
      <c r="X42" s="8">
        <f t="shared" si="12"/>
        <v>0</v>
      </c>
      <c r="Y42" s="54">
        <f t="shared" si="13"/>
        <v>1</v>
      </c>
      <c r="Z42">
        <f t="shared" si="14"/>
        <v>1</v>
      </c>
      <c r="AA42">
        <f t="shared" si="15"/>
        <v>0.5</v>
      </c>
      <c r="AB42" s="53">
        <f t="shared" si="16"/>
        <v>0.5</v>
      </c>
      <c r="AC42" s="54">
        <f t="shared" si="17"/>
        <v>0.5</v>
      </c>
      <c r="AD42" s="53">
        <f t="shared" si="18"/>
        <v>-0.69314718055994529</v>
      </c>
      <c r="AE42" s="54">
        <f t="shared" si="19"/>
        <v>100</v>
      </c>
      <c r="BE42">
        <v>0.5</v>
      </c>
      <c r="BF42">
        <v>0</v>
      </c>
      <c r="BG42">
        <v>1</v>
      </c>
      <c r="BH42">
        <f t="shared" si="24"/>
        <v>2</v>
      </c>
      <c r="BI42">
        <f t="shared" si="25"/>
        <v>35</v>
      </c>
      <c r="BJ42">
        <f t="shared" si="21"/>
        <v>0.6</v>
      </c>
      <c r="BK42">
        <f t="shared" si="22"/>
        <v>0.40677966101694918</v>
      </c>
      <c r="BL42">
        <f t="shared" si="23"/>
        <v>0</v>
      </c>
    </row>
    <row r="43" spans="2:64" x14ac:dyDescent="0.3">
      <c r="B43" s="15">
        <v>1</v>
      </c>
      <c r="C43" s="15">
        <v>1</v>
      </c>
      <c r="D43" s="15">
        <v>1</v>
      </c>
      <c r="E43" s="15">
        <v>1</v>
      </c>
      <c r="F43" s="15">
        <v>1</v>
      </c>
      <c r="G43" s="15">
        <v>1</v>
      </c>
      <c r="H43" s="27">
        <v>0</v>
      </c>
      <c r="I43" s="15">
        <v>0</v>
      </c>
      <c r="J43" s="15">
        <v>1</v>
      </c>
      <c r="K43" s="15">
        <v>1</v>
      </c>
      <c r="N43">
        <f t="shared" si="2"/>
        <v>1</v>
      </c>
      <c r="O43">
        <f t="shared" si="3"/>
        <v>1</v>
      </c>
      <c r="P43">
        <f t="shared" si="4"/>
        <v>1</v>
      </c>
      <c r="Q43">
        <f t="shared" si="5"/>
        <v>1</v>
      </c>
      <c r="R43">
        <f t="shared" si="6"/>
        <v>1</v>
      </c>
      <c r="S43">
        <f t="shared" si="7"/>
        <v>1</v>
      </c>
      <c r="T43">
        <f t="shared" si="8"/>
        <v>0</v>
      </c>
      <c r="U43">
        <f t="shared" si="9"/>
        <v>0</v>
      </c>
      <c r="V43">
        <f t="shared" si="10"/>
        <v>1</v>
      </c>
      <c r="W43" s="53">
        <f t="shared" si="11"/>
        <v>1</v>
      </c>
      <c r="X43" s="8">
        <f t="shared" si="12"/>
        <v>0</v>
      </c>
      <c r="Y43" s="54">
        <f t="shared" si="13"/>
        <v>1</v>
      </c>
      <c r="Z43">
        <f t="shared" si="14"/>
        <v>1</v>
      </c>
      <c r="AA43">
        <f t="shared" si="15"/>
        <v>0.5</v>
      </c>
      <c r="AB43" s="53">
        <f t="shared" si="16"/>
        <v>0.5</v>
      </c>
      <c r="AC43" s="54">
        <f t="shared" si="17"/>
        <v>0.5</v>
      </c>
      <c r="AD43" s="53">
        <f t="shared" si="18"/>
        <v>-0.69314718055994529</v>
      </c>
      <c r="AE43" s="54">
        <f t="shared" si="19"/>
        <v>100</v>
      </c>
      <c r="BE43">
        <v>0.5</v>
      </c>
      <c r="BF43">
        <v>0</v>
      </c>
      <c r="BG43">
        <v>1</v>
      </c>
      <c r="BH43">
        <f t="shared" si="24"/>
        <v>2</v>
      </c>
      <c r="BI43">
        <f t="shared" si="25"/>
        <v>36</v>
      </c>
      <c r="BJ43">
        <f t="shared" si="21"/>
        <v>0.6</v>
      </c>
      <c r="BK43">
        <f t="shared" si="22"/>
        <v>0.38983050847457623</v>
      </c>
      <c r="BL43">
        <f t="shared" si="23"/>
        <v>0</v>
      </c>
    </row>
    <row r="44" spans="2:64" x14ac:dyDescent="0.3">
      <c r="B44" s="15">
        <v>1</v>
      </c>
      <c r="C44" s="15">
        <v>1</v>
      </c>
      <c r="D44" s="15">
        <v>0</v>
      </c>
      <c r="E44" s="15">
        <v>0</v>
      </c>
      <c r="F44" s="15">
        <v>1</v>
      </c>
      <c r="G44" s="15">
        <v>1</v>
      </c>
      <c r="H44" s="27">
        <v>0</v>
      </c>
      <c r="I44" s="15">
        <v>0</v>
      </c>
      <c r="J44" s="15">
        <v>1</v>
      </c>
      <c r="K44" s="15">
        <v>1</v>
      </c>
      <c r="N44">
        <f t="shared" si="2"/>
        <v>1</v>
      </c>
      <c r="O44">
        <f t="shared" si="3"/>
        <v>1</v>
      </c>
      <c r="P44">
        <f t="shared" si="4"/>
        <v>1</v>
      </c>
      <c r="Q44">
        <f t="shared" si="5"/>
        <v>0</v>
      </c>
      <c r="R44">
        <f t="shared" si="6"/>
        <v>0</v>
      </c>
      <c r="S44">
        <f t="shared" si="7"/>
        <v>0</v>
      </c>
      <c r="T44">
        <f t="shared" si="8"/>
        <v>0</v>
      </c>
      <c r="U44">
        <f t="shared" si="9"/>
        <v>0</v>
      </c>
      <c r="V44">
        <f t="shared" si="10"/>
        <v>0</v>
      </c>
      <c r="W44" s="53">
        <f t="shared" si="11"/>
        <v>0</v>
      </c>
      <c r="X44" s="8">
        <f t="shared" si="12"/>
        <v>1</v>
      </c>
      <c r="Y44" s="54">
        <f t="shared" si="13"/>
        <v>1</v>
      </c>
      <c r="Z44">
        <f t="shared" si="14"/>
        <v>0</v>
      </c>
      <c r="AA44">
        <f t="shared" si="15"/>
        <v>0.5</v>
      </c>
      <c r="AB44" s="53">
        <f t="shared" si="16"/>
        <v>0.5</v>
      </c>
      <c r="AC44" s="54">
        <f t="shared" si="17"/>
        <v>0.5</v>
      </c>
      <c r="AD44" s="53">
        <f t="shared" si="18"/>
        <v>-0.69314718055994529</v>
      </c>
      <c r="AE44" s="54">
        <f t="shared" si="19"/>
        <v>0</v>
      </c>
      <c r="BE44">
        <v>0.5</v>
      </c>
      <c r="BF44">
        <v>0</v>
      </c>
      <c r="BG44">
        <v>1</v>
      </c>
      <c r="BH44">
        <f t="shared" si="24"/>
        <v>2</v>
      </c>
      <c r="BI44">
        <f t="shared" si="25"/>
        <v>37</v>
      </c>
      <c r="BJ44">
        <f t="shared" si="21"/>
        <v>0.6</v>
      </c>
      <c r="BK44">
        <f t="shared" si="22"/>
        <v>0.3728813559322034</v>
      </c>
      <c r="BL44">
        <f t="shared" si="23"/>
        <v>7.4576271186440668E-2</v>
      </c>
    </row>
    <row r="45" spans="2:64" x14ac:dyDescent="0.3">
      <c r="B45" s="15">
        <v>1</v>
      </c>
      <c r="C45" s="15">
        <v>1</v>
      </c>
      <c r="D45" s="15">
        <v>1</v>
      </c>
      <c r="E45" s="15">
        <v>1</v>
      </c>
      <c r="F45" s="15">
        <v>1</v>
      </c>
      <c r="G45" s="15">
        <v>1</v>
      </c>
      <c r="H45" s="27">
        <v>0</v>
      </c>
      <c r="I45" s="15">
        <v>0</v>
      </c>
      <c r="J45" s="15">
        <v>1</v>
      </c>
      <c r="K45" s="15">
        <v>1</v>
      </c>
      <c r="N45">
        <f t="shared" si="2"/>
        <v>1</v>
      </c>
      <c r="O45">
        <f t="shared" si="3"/>
        <v>1</v>
      </c>
      <c r="P45">
        <f t="shared" si="4"/>
        <v>1</v>
      </c>
      <c r="Q45">
        <f t="shared" si="5"/>
        <v>1</v>
      </c>
      <c r="R45">
        <f t="shared" si="6"/>
        <v>1</v>
      </c>
      <c r="S45">
        <f t="shared" si="7"/>
        <v>1</v>
      </c>
      <c r="T45">
        <f t="shared" si="8"/>
        <v>0</v>
      </c>
      <c r="U45">
        <f t="shared" si="9"/>
        <v>0</v>
      </c>
      <c r="V45">
        <f t="shared" si="10"/>
        <v>1</v>
      </c>
      <c r="W45" s="53">
        <f t="shared" si="11"/>
        <v>1</v>
      </c>
      <c r="X45" s="8">
        <f t="shared" si="12"/>
        <v>0</v>
      </c>
      <c r="Y45" s="54">
        <f t="shared" si="13"/>
        <v>1</v>
      </c>
      <c r="Z45">
        <f t="shared" si="14"/>
        <v>1</v>
      </c>
      <c r="AA45">
        <f t="shared" si="15"/>
        <v>0.5</v>
      </c>
      <c r="AB45" s="53">
        <f t="shared" si="16"/>
        <v>0.5</v>
      </c>
      <c r="AC45" s="54">
        <f t="shared" si="17"/>
        <v>0.5</v>
      </c>
      <c r="AD45" s="53">
        <f t="shared" si="18"/>
        <v>-0.69314718055994529</v>
      </c>
      <c r="AE45" s="54">
        <f t="shared" si="19"/>
        <v>100</v>
      </c>
      <c r="BE45">
        <v>0.5</v>
      </c>
      <c r="BF45">
        <v>1</v>
      </c>
      <c r="BG45">
        <v>0</v>
      </c>
      <c r="BH45">
        <f t="shared" si="24"/>
        <v>3</v>
      </c>
      <c r="BI45">
        <f t="shared" si="25"/>
        <v>37</v>
      </c>
      <c r="BJ45">
        <f t="shared" si="21"/>
        <v>0.4</v>
      </c>
      <c r="BK45">
        <f t="shared" si="22"/>
        <v>0.3728813559322034</v>
      </c>
      <c r="BL45">
        <f t="shared" si="23"/>
        <v>0</v>
      </c>
    </row>
    <row r="46" spans="2:64" x14ac:dyDescent="0.3">
      <c r="B46" s="15">
        <v>1</v>
      </c>
      <c r="C46" s="15">
        <v>1</v>
      </c>
      <c r="D46" s="15">
        <v>1</v>
      </c>
      <c r="E46" s="15">
        <v>1</v>
      </c>
      <c r="F46" s="15">
        <v>1</v>
      </c>
      <c r="G46" s="15">
        <v>1</v>
      </c>
      <c r="H46" s="27">
        <v>0</v>
      </c>
      <c r="I46" s="15">
        <v>0</v>
      </c>
      <c r="J46" s="15">
        <v>1</v>
      </c>
      <c r="K46" s="15">
        <v>1</v>
      </c>
      <c r="N46">
        <f t="shared" si="2"/>
        <v>1</v>
      </c>
      <c r="O46">
        <f t="shared" si="3"/>
        <v>1</v>
      </c>
      <c r="P46">
        <f t="shared" si="4"/>
        <v>1</v>
      </c>
      <c r="Q46">
        <f t="shared" si="5"/>
        <v>1</v>
      </c>
      <c r="R46">
        <f t="shared" si="6"/>
        <v>1</v>
      </c>
      <c r="S46">
        <f t="shared" si="7"/>
        <v>1</v>
      </c>
      <c r="T46">
        <f t="shared" si="8"/>
        <v>0</v>
      </c>
      <c r="U46">
        <f t="shared" si="9"/>
        <v>0</v>
      </c>
      <c r="V46">
        <f t="shared" si="10"/>
        <v>1</v>
      </c>
      <c r="W46" s="53">
        <f t="shared" si="11"/>
        <v>1</v>
      </c>
      <c r="X46" s="8">
        <f t="shared" si="12"/>
        <v>0</v>
      </c>
      <c r="Y46" s="54">
        <f t="shared" si="13"/>
        <v>1</v>
      </c>
      <c r="Z46">
        <f t="shared" si="14"/>
        <v>1</v>
      </c>
      <c r="AA46">
        <f t="shared" si="15"/>
        <v>0.5</v>
      </c>
      <c r="AB46" s="53">
        <f t="shared" si="16"/>
        <v>0.5</v>
      </c>
      <c r="AC46" s="54">
        <f t="shared" si="17"/>
        <v>0.5</v>
      </c>
      <c r="AD46" s="53">
        <f t="shared" si="18"/>
        <v>-0.69314718055994529</v>
      </c>
      <c r="AE46" s="54">
        <f t="shared" si="19"/>
        <v>100</v>
      </c>
      <c r="BE46">
        <v>0.5</v>
      </c>
      <c r="BF46">
        <v>0</v>
      </c>
      <c r="BG46">
        <v>1</v>
      </c>
      <c r="BH46">
        <f t="shared" si="24"/>
        <v>3</v>
      </c>
      <c r="BI46">
        <f t="shared" si="25"/>
        <v>38</v>
      </c>
      <c r="BJ46">
        <f t="shared" si="21"/>
        <v>0.4</v>
      </c>
      <c r="BK46">
        <f t="shared" si="22"/>
        <v>0.35593220338983056</v>
      </c>
      <c r="BL46">
        <f t="shared" si="23"/>
        <v>0</v>
      </c>
    </row>
    <row r="47" spans="2:64" x14ac:dyDescent="0.3">
      <c r="B47" s="15">
        <v>1</v>
      </c>
      <c r="C47" s="15">
        <v>1</v>
      </c>
      <c r="D47" s="15">
        <v>1</v>
      </c>
      <c r="E47" s="15">
        <v>1</v>
      </c>
      <c r="F47" s="15">
        <v>1</v>
      </c>
      <c r="G47" s="15">
        <v>1</v>
      </c>
      <c r="H47" s="27">
        <v>0</v>
      </c>
      <c r="I47" s="15">
        <v>0</v>
      </c>
      <c r="J47" s="15">
        <v>1</v>
      </c>
      <c r="K47" s="15">
        <v>1</v>
      </c>
      <c r="N47">
        <f t="shared" si="2"/>
        <v>1</v>
      </c>
      <c r="O47">
        <f t="shared" si="3"/>
        <v>1</v>
      </c>
      <c r="P47">
        <f t="shared" si="4"/>
        <v>0</v>
      </c>
      <c r="Q47">
        <f t="shared" si="5"/>
        <v>0</v>
      </c>
      <c r="R47">
        <f t="shared" si="6"/>
        <v>1</v>
      </c>
      <c r="S47">
        <f t="shared" si="7"/>
        <v>1</v>
      </c>
      <c r="T47">
        <f t="shared" si="8"/>
        <v>0</v>
      </c>
      <c r="U47">
        <f t="shared" si="9"/>
        <v>0</v>
      </c>
      <c r="V47">
        <f t="shared" si="10"/>
        <v>1</v>
      </c>
      <c r="W47" s="53">
        <f t="shared" si="11"/>
        <v>1</v>
      </c>
      <c r="X47" s="8">
        <f t="shared" si="12"/>
        <v>0</v>
      </c>
      <c r="Y47" s="54">
        <f t="shared" si="13"/>
        <v>1</v>
      </c>
      <c r="Z47">
        <f t="shared" si="14"/>
        <v>1</v>
      </c>
      <c r="AA47">
        <f t="shared" si="15"/>
        <v>0.5</v>
      </c>
      <c r="AB47" s="53">
        <f t="shared" si="16"/>
        <v>0.5</v>
      </c>
      <c r="AC47" s="54">
        <f t="shared" si="17"/>
        <v>0.5</v>
      </c>
      <c r="AD47" s="53">
        <f t="shared" si="18"/>
        <v>-0.69314718055994529</v>
      </c>
      <c r="AE47" s="54">
        <f t="shared" si="19"/>
        <v>100</v>
      </c>
      <c r="BE47">
        <v>0.5</v>
      </c>
      <c r="BF47">
        <v>0</v>
      </c>
      <c r="BG47">
        <v>1</v>
      </c>
      <c r="BH47">
        <f t="shared" si="24"/>
        <v>3</v>
      </c>
      <c r="BI47">
        <f t="shared" si="25"/>
        <v>39</v>
      </c>
      <c r="BJ47">
        <f t="shared" si="21"/>
        <v>0.4</v>
      </c>
      <c r="BK47">
        <f t="shared" si="22"/>
        <v>0.33898305084745761</v>
      </c>
      <c r="BL47">
        <f t="shared" si="23"/>
        <v>0</v>
      </c>
    </row>
    <row r="48" spans="2:64" x14ac:dyDescent="0.3">
      <c r="B48" s="15">
        <v>1</v>
      </c>
      <c r="C48" s="15">
        <v>1</v>
      </c>
      <c r="D48" s="15">
        <v>0</v>
      </c>
      <c r="E48" s="15">
        <v>1</v>
      </c>
      <c r="F48" s="15">
        <v>1</v>
      </c>
      <c r="G48" s="15">
        <v>1</v>
      </c>
      <c r="H48" s="27">
        <v>0</v>
      </c>
      <c r="I48" s="15">
        <v>0</v>
      </c>
      <c r="J48" s="15">
        <v>1</v>
      </c>
      <c r="K48" s="15">
        <v>1</v>
      </c>
      <c r="N48">
        <f t="shared" si="2"/>
        <v>1</v>
      </c>
      <c r="O48">
        <f t="shared" si="3"/>
        <v>1</v>
      </c>
      <c r="P48">
        <f t="shared" si="4"/>
        <v>1</v>
      </c>
      <c r="Q48">
        <f t="shared" si="5"/>
        <v>1</v>
      </c>
      <c r="R48">
        <f t="shared" si="6"/>
        <v>1</v>
      </c>
      <c r="S48">
        <f t="shared" si="7"/>
        <v>1</v>
      </c>
      <c r="T48">
        <f t="shared" si="8"/>
        <v>0</v>
      </c>
      <c r="U48">
        <f t="shared" si="9"/>
        <v>0</v>
      </c>
      <c r="V48">
        <f t="shared" si="10"/>
        <v>1</v>
      </c>
      <c r="W48" s="53">
        <f t="shared" si="11"/>
        <v>1</v>
      </c>
      <c r="X48" s="8">
        <f t="shared" si="12"/>
        <v>0</v>
      </c>
      <c r="Y48" s="54">
        <f t="shared" si="13"/>
        <v>1</v>
      </c>
      <c r="Z48">
        <f t="shared" si="14"/>
        <v>1</v>
      </c>
      <c r="AA48">
        <f t="shared" si="15"/>
        <v>0.5</v>
      </c>
      <c r="AB48" s="53">
        <f t="shared" si="16"/>
        <v>0.5</v>
      </c>
      <c r="AC48" s="54">
        <f t="shared" si="17"/>
        <v>0.5</v>
      </c>
      <c r="AD48" s="53">
        <f t="shared" si="18"/>
        <v>-0.69314718055994529</v>
      </c>
      <c r="AE48" s="54">
        <f t="shared" si="19"/>
        <v>100</v>
      </c>
      <c r="BE48">
        <v>0.5</v>
      </c>
      <c r="BF48">
        <v>0</v>
      </c>
      <c r="BG48">
        <v>1</v>
      </c>
      <c r="BH48">
        <f t="shared" si="24"/>
        <v>3</v>
      </c>
      <c r="BI48">
        <f t="shared" si="25"/>
        <v>40</v>
      </c>
      <c r="BJ48">
        <f t="shared" si="21"/>
        <v>0.4</v>
      </c>
      <c r="BK48">
        <f t="shared" si="22"/>
        <v>0.32203389830508478</v>
      </c>
      <c r="BL48">
        <f t="shared" si="23"/>
        <v>0</v>
      </c>
    </row>
    <row r="49" spans="2:64" x14ac:dyDescent="0.3"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  <c r="H49" s="25">
        <v>0</v>
      </c>
      <c r="I49">
        <v>1</v>
      </c>
      <c r="J49">
        <v>0</v>
      </c>
      <c r="K49" s="15">
        <v>1</v>
      </c>
      <c r="N49">
        <f t="shared" si="2"/>
        <v>1</v>
      </c>
      <c r="O49">
        <f t="shared" si="3"/>
        <v>1</v>
      </c>
      <c r="P49">
        <f t="shared" si="4"/>
        <v>1</v>
      </c>
      <c r="Q49">
        <f t="shared" si="5"/>
        <v>1</v>
      </c>
      <c r="R49">
        <f t="shared" si="6"/>
        <v>1</v>
      </c>
      <c r="S49">
        <f t="shared" si="7"/>
        <v>1</v>
      </c>
      <c r="T49">
        <f t="shared" si="8"/>
        <v>0</v>
      </c>
      <c r="U49">
        <f t="shared" si="9"/>
        <v>0</v>
      </c>
      <c r="V49">
        <f t="shared" si="10"/>
        <v>1</v>
      </c>
      <c r="W49" s="53">
        <f t="shared" si="11"/>
        <v>1</v>
      </c>
      <c r="X49" s="8">
        <f t="shared" si="12"/>
        <v>0</v>
      </c>
      <c r="Y49" s="54">
        <f t="shared" si="13"/>
        <v>1</v>
      </c>
      <c r="Z49">
        <f t="shared" si="14"/>
        <v>1</v>
      </c>
      <c r="AA49">
        <f t="shared" si="15"/>
        <v>0.5</v>
      </c>
      <c r="AB49" s="53">
        <f t="shared" si="16"/>
        <v>0.5</v>
      </c>
      <c r="AC49" s="54">
        <f t="shared" si="17"/>
        <v>0.5</v>
      </c>
      <c r="AD49" s="53">
        <f t="shared" si="18"/>
        <v>-0.69314718055994529</v>
      </c>
      <c r="AE49" s="54">
        <f t="shared" si="19"/>
        <v>100</v>
      </c>
      <c r="BE49">
        <v>0.5</v>
      </c>
      <c r="BF49">
        <v>0</v>
      </c>
      <c r="BG49">
        <v>1</v>
      </c>
      <c r="BH49">
        <f t="shared" si="24"/>
        <v>3</v>
      </c>
      <c r="BI49">
        <f t="shared" si="25"/>
        <v>41</v>
      </c>
      <c r="BJ49">
        <f t="shared" si="21"/>
        <v>0.4</v>
      </c>
      <c r="BK49">
        <f t="shared" si="22"/>
        <v>0.30508474576271183</v>
      </c>
      <c r="BL49">
        <f t="shared" si="23"/>
        <v>0</v>
      </c>
    </row>
    <row r="50" spans="2:64" x14ac:dyDescent="0.3">
      <c r="B50" s="6">
        <v>1</v>
      </c>
      <c r="C50" s="6">
        <v>1</v>
      </c>
      <c r="D50" s="6">
        <v>0</v>
      </c>
      <c r="E50" s="6">
        <v>0</v>
      </c>
      <c r="F50" s="6">
        <v>0</v>
      </c>
      <c r="G50" s="6">
        <v>0</v>
      </c>
      <c r="H50" s="25">
        <v>0</v>
      </c>
      <c r="I50" s="6">
        <v>0</v>
      </c>
      <c r="J50" s="6">
        <v>1</v>
      </c>
      <c r="K50" s="24">
        <v>0</v>
      </c>
      <c r="N50">
        <f t="shared" si="2"/>
        <v>1</v>
      </c>
      <c r="O50">
        <f t="shared" si="3"/>
        <v>1</v>
      </c>
      <c r="P50">
        <f t="shared" si="4"/>
        <v>1</v>
      </c>
      <c r="Q50">
        <f t="shared" si="5"/>
        <v>1</v>
      </c>
      <c r="R50">
        <f t="shared" si="6"/>
        <v>1</v>
      </c>
      <c r="S50">
        <f t="shared" si="7"/>
        <v>1</v>
      </c>
      <c r="T50">
        <f t="shared" si="8"/>
        <v>0</v>
      </c>
      <c r="U50">
        <f t="shared" si="9"/>
        <v>0</v>
      </c>
      <c r="V50">
        <f t="shared" si="10"/>
        <v>1</v>
      </c>
      <c r="W50" s="53">
        <f t="shared" si="11"/>
        <v>1</v>
      </c>
      <c r="X50" s="8">
        <f t="shared" si="12"/>
        <v>0</v>
      </c>
      <c r="Y50" s="54">
        <f t="shared" si="13"/>
        <v>1</v>
      </c>
      <c r="Z50">
        <f t="shared" si="14"/>
        <v>1</v>
      </c>
      <c r="AA50">
        <f t="shared" si="15"/>
        <v>0.5</v>
      </c>
      <c r="AB50" s="53">
        <f t="shared" si="16"/>
        <v>0.5</v>
      </c>
      <c r="AC50" s="54">
        <f t="shared" si="17"/>
        <v>0.5</v>
      </c>
      <c r="AD50" s="53">
        <f t="shared" si="18"/>
        <v>-0.69314718055994529</v>
      </c>
      <c r="AE50" s="54">
        <f t="shared" si="19"/>
        <v>100</v>
      </c>
      <c r="BE50">
        <v>0.5</v>
      </c>
      <c r="BF50">
        <v>0</v>
      </c>
      <c r="BG50">
        <v>1</v>
      </c>
      <c r="BH50">
        <f t="shared" si="24"/>
        <v>3</v>
      </c>
      <c r="BI50">
        <f t="shared" si="25"/>
        <v>42</v>
      </c>
      <c r="BJ50">
        <f t="shared" si="21"/>
        <v>0.4</v>
      </c>
      <c r="BK50">
        <f t="shared" si="22"/>
        <v>0.28813559322033899</v>
      </c>
      <c r="BL50">
        <f t="shared" si="23"/>
        <v>0</v>
      </c>
    </row>
    <row r="51" spans="2:64" x14ac:dyDescent="0.3"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  <c r="H51" s="25">
        <v>0</v>
      </c>
      <c r="I51">
        <v>0</v>
      </c>
      <c r="J51">
        <v>1</v>
      </c>
      <c r="K51" s="15">
        <v>1</v>
      </c>
      <c r="N51">
        <f t="shared" si="2"/>
        <v>1</v>
      </c>
      <c r="O51">
        <f t="shared" si="3"/>
        <v>1</v>
      </c>
      <c r="P51">
        <f t="shared" si="4"/>
        <v>0</v>
      </c>
      <c r="Q51">
        <f t="shared" si="5"/>
        <v>1</v>
      </c>
      <c r="R51">
        <f t="shared" si="6"/>
        <v>1</v>
      </c>
      <c r="S51">
        <f t="shared" si="7"/>
        <v>1</v>
      </c>
      <c r="T51">
        <f t="shared" si="8"/>
        <v>0</v>
      </c>
      <c r="U51">
        <f t="shared" si="9"/>
        <v>0</v>
      </c>
      <c r="V51">
        <f t="shared" si="10"/>
        <v>1</v>
      </c>
      <c r="W51" s="53">
        <f t="shared" si="11"/>
        <v>1</v>
      </c>
      <c r="X51" s="8">
        <f t="shared" si="12"/>
        <v>0</v>
      </c>
      <c r="Y51" s="54">
        <f t="shared" si="13"/>
        <v>1</v>
      </c>
      <c r="Z51">
        <f t="shared" si="14"/>
        <v>1</v>
      </c>
      <c r="AA51">
        <f t="shared" si="15"/>
        <v>0.5</v>
      </c>
      <c r="AB51" s="53">
        <f t="shared" si="16"/>
        <v>0.5</v>
      </c>
      <c r="AC51" s="54">
        <f t="shared" si="17"/>
        <v>0.5</v>
      </c>
      <c r="AD51" s="53">
        <f t="shared" si="18"/>
        <v>-0.69314718055994529</v>
      </c>
      <c r="AE51" s="54">
        <f t="shared" si="19"/>
        <v>100</v>
      </c>
      <c r="BE51">
        <v>0.5</v>
      </c>
      <c r="BF51">
        <v>0</v>
      </c>
      <c r="BG51">
        <v>1</v>
      </c>
      <c r="BH51">
        <f t="shared" si="24"/>
        <v>3</v>
      </c>
      <c r="BI51">
        <f t="shared" si="25"/>
        <v>43</v>
      </c>
      <c r="BJ51">
        <f t="shared" si="21"/>
        <v>0.4</v>
      </c>
      <c r="BK51">
        <f t="shared" si="22"/>
        <v>0.27118644067796616</v>
      </c>
      <c r="BL51">
        <f t="shared" si="23"/>
        <v>0</v>
      </c>
    </row>
    <row r="52" spans="2:64" x14ac:dyDescent="0.3">
      <c r="B52">
        <v>1</v>
      </c>
      <c r="C52">
        <v>1</v>
      </c>
      <c r="D52">
        <v>0</v>
      </c>
      <c r="E52">
        <v>1</v>
      </c>
      <c r="F52">
        <v>1</v>
      </c>
      <c r="G52">
        <v>1</v>
      </c>
      <c r="H52" s="25">
        <v>0</v>
      </c>
      <c r="I52">
        <v>0</v>
      </c>
      <c r="J52">
        <v>1</v>
      </c>
      <c r="K52" s="15">
        <v>1</v>
      </c>
      <c r="N52">
        <f t="shared" si="2"/>
        <v>1</v>
      </c>
      <c r="O52">
        <f t="shared" si="3"/>
        <v>1</v>
      </c>
      <c r="P52">
        <f t="shared" si="4"/>
        <v>1</v>
      </c>
      <c r="Q52">
        <f t="shared" si="5"/>
        <v>1</v>
      </c>
      <c r="R52">
        <f t="shared" si="6"/>
        <v>0</v>
      </c>
      <c r="S52">
        <f t="shared" si="7"/>
        <v>0</v>
      </c>
      <c r="T52">
        <f t="shared" si="8"/>
        <v>0</v>
      </c>
      <c r="U52">
        <f t="shared" si="9"/>
        <v>1</v>
      </c>
      <c r="V52">
        <f t="shared" si="10"/>
        <v>0</v>
      </c>
      <c r="W52" s="53">
        <f t="shared" si="11"/>
        <v>1</v>
      </c>
      <c r="X52" s="8">
        <f t="shared" si="12"/>
        <v>0</v>
      </c>
      <c r="Y52" s="54">
        <f t="shared" si="13"/>
        <v>1</v>
      </c>
      <c r="Z52">
        <f t="shared" si="14"/>
        <v>1</v>
      </c>
      <c r="AA52">
        <f t="shared" si="15"/>
        <v>0.5</v>
      </c>
      <c r="AB52" s="53">
        <f t="shared" si="16"/>
        <v>0.5</v>
      </c>
      <c r="AC52" s="54">
        <f t="shared" si="17"/>
        <v>0.5</v>
      </c>
      <c r="AD52" s="53">
        <f t="shared" si="18"/>
        <v>-0.69314718055994529</v>
      </c>
      <c r="AE52" s="54">
        <f t="shared" si="19"/>
        <v>100</v>
      </c>
      <c r="BE52">
        <v>0.5</v>
      </c>
      <c r="BF52">
        <v>0</v>
      </c>
      <c r="BG52">
        <v>1</v>
      </c>
      <c r="BH52">
        <f t="shared" si="24"/>
        <v>3</v>
      </c>
      <c r="BI52">
        <f t="shared" si="25"/>
        <v>44</v>
      </c>
      <c r="BJ52">
        <f t="shared" si="21"/>
        <v>0.4</v>
      </c>
      <c r="BK52">
        <f t="shared" si="22"/>
        <v>0.25423728813559321</v>
      </c>
      <c r="BL52">
        <f t="shared" si="23"/>
        <v>0</v>
      </c>
    </row>
    <row r="53" spans="2:64" x14ac:dyDescent="0.3">
      <c r="B53">
        <v>1</v>
      </c>
      <c r="C53">
        <v>1</v>
      </c>
      <c r="D53">
        <v>0</v>
      </c>
      <c r="E53">
        <v>1</v>
      </c>
      <c r="F53">
        <v>1</v>
      </c>
      <c r="G53">
        <v>1</v>
      </c>
      <c r="H53" s="25">
        <v>0</v>
      </c>
      <c r="I53">
        <v>0</v>
      </c>
      <c r="J53">
        <v>1</v>
      </c>
      <c r="K53" s="15">
        <v>1</v>
      </c>
      <c r="N53">
        <f t="shared" si="2"/>
        <v>1</v>
      </c>
      <c r="O53">
        <f t="shared" si="3"/>
        <v>1</v>
      </c>
      <c r="P53">
        <f t="shared" si="4"/>
        <v>0</v>
      </c>
      <c r="Q53">
        <f t="shared" si="5"/>
        <v>0</v>
      </c>
      <c r="R53">
        <f t="shared" si="6"/>
        <v>0</v>
      </c>
      <c r="S53">
        <f t="shared" si="7"/>
        <v>0</v>
      </c>
      <c r="T53">
        <f t="shared" si="8"/>
        <v>0</v>
      </c>
      <c r="U53">
        <f t="shared" si="9"/>
        <v>0</v>
      </c>
      <c r="V53">
        <f t="shared" si="10"/>
        <v>1</v>
      </c>
      <c r="W53" s="53">
        <f t="shared" si="11"/>
        <v>0</v>
      </c>
      <c r="X53" s="8">
        <f t="shared" si="12"/>
        <v>1</v>
      </c>
      <c r="Y53" s="54">
        <f t="shared" si="13"/>
        <v>1</v>
      </c>
      <c r="Z53">
        <f t="shared" si="14"/>
        <v>0</v>
      </c>
      <c r="AA53">
        <f t="shared" si="15"/>
        <v>0.5</v>
      </c>
      <c r="AB53" s="53">
        <f t="shared" si="16"/>
        <v>0.5</v>
      </c>
      <c r="AC53" s="54">
        <f t="shared" si="17"/>
        <v>0.5</v>
      </c>
      <c r="AD53" s="53">
        <f t="shared" si="18"/>
        <v>-0.69314718055994529</v>
      </c>
      <c r="AE53" s="54">
        <f t="shared" si="19"/>
        <v>0</v>
      </c>
      <c r="BE53">
        <v>0.5</v>
      </c>
      <c r="BF53">
        <v>0</v>
      </c>
      <c r="BG53">
        <v>1</v>
      </c>
      <c r="BH53">
        <f t="shared" si="24"/>
        <v>3</v>
      </c>
      <c r="BI53">
        <f t="shared" si="25"/>
        <v>45</v>
      </c>
      <c r="BJ53">
        <f t="shared" si="21"/>
        <v>0.4</v>
      </c>
      <c r="BK53">
        <f t="shared" si="22"/>
        <v>0.23728813559322037</v>
      </c>
      <c r="BL53">
        <f t="shared" si="23"/>
        <v>4.745762711864409E-2</v>
      </c>
    </row>
    <row r="54" spans="2:64" x14ac:dyDescent="0.3"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 s="25">
        <v>0</v>
      </c>
      <c r="I54">
        <v>0</v>
      </c>
      <c r="J54">
        <v>1</v>
      </c>
      <c r="K54" s="15">
        <v>1</v>
      </c>
      <c r="N54">
        <f t="shared" si="2"/>
        <v>1</v>
      </c>
      <c r="O54">
        <f t="shared" si="3"/>
        <v>1</v>
      </c>
      <c r="P54">
        <f t="shared" si="4"/>
        <v>1</v>
      </c>
      <c r="Q54">
        <f t="shared" si="5"/>
        <v>1</v>
      </c>
      <c r="R54">
        <f t="shared" si="6"/>
        <v>0</v>
      </c>
      <c r="S54">
        <f t="shared" si="7"/>
        <v>0</v>
      </c>
      <c r="T54">
        <f t="shared" si="8"/>
        <v>0</v>
      </c>
      <c r="U54">
        <f t="shared" si="9"/>
        <v>0</v>
      </c>
      <c r="V54">
        <f t="shared" si="10"/>
        <v>1</v>
      </c>
      <c r="W54" s="53">
        <f t="shared" si="11"/>
        <v>1</v>
      </c>
      <c r="X54" s="8">
        <f t="shared" si="12"/>
        <v>0</v>
      </c>
      <c r="Y54" s="54">
        <f t="shared" si="13"/>
        <v>1</v>
      </c>
      <c r="Z54">
        <f t="shared" si="14"/>
        <v>1</v>
      </c>
      <c r="AA54">
        <f t="shared" si="15"/>
        <v>0.5</v>
      </c>
      <c r="AB54" s="53">
        <f t="shared" si="16"/>
        <v>0.5</v>
      </c>
      <c r="AC54" s="54">
        <f t="shared" si="17"/>
        <v>0.5</v>
      </c>
      <c r="AD54" s="53">
        <f t="shared" si="18"/>
        <v>-0.69314718055994529</v>
      </c>
      <c r="AE54" s="54">
        <f t="shared" si="19"/>
        <v>100</v>
      </c>
      <c r="BE54">
        <v>0.5</v>
      </c>
      <c r="BF54">
        <v>1</v>
      </c>
      <c r="BG54">
        <v>0</v>
      </c>
      <c r="BH54">
        <f t="shared" si="24"/>
        <v>4</v>
      </c>
      <c r="BI54">
        <f t="shared" si="25"/>
        <v>45</v>
      </c>
      <c r="BJ54">
        <f t="shared" si="21"/>
        <v>0.19999999999999996</v>
      </c>
      <c r="BK54">
        <f t="shared" si="22"/>
        <v>0.23728813559322037</v>
      </c>
      <c r="BL54">
        <f t="shared" si="23"/>
        <v>0</v>
      </c>
    </row>
    <row r="55" spans="2:64" x14ac:dyDescent="0.3">
      <c r="B55" s="4">
        <v>1</v>
      </c>
      <c r="C55" s="4">
        <v>1</v>
      </c>
      <c r="D55" s="4">
        <v>0</v>
      </c>
      <c r="E55" s="4">
        <v>1</v>
      </c>
      <c r="F55" s="4">
        <v>1</v>
      </c>
      <c r="G55" s="4">
        <v>1</v>
      </c>
      <c r="H55" s="25">
        <v>0</v>
      </c>
      <c r="I55" s="4">
        <v>1</v>
      </c>
      <c r="J55" s="4">
        <v>1</v>
      </c>
      <c r="K55" s="15">
        <v>1</v>
      </c>
      <c r="N55">
        <f t="shared" si="2"/>
        <v>1</v>
      </c>
      <c r="O55">
        <f t="shared" si="3"/>
        <v>1</v>
      </c>
      <c r="P55">
        <f t="shared" si="4"/>
        <v>0</v>
      </c>
      <c r="Q55">
        <f t="shared" si="5"/>
        <v>1</v>
      </c>
      <c r="R55">
        <f t="shared" si="6"/>
        <v>1</v>
      </c>
      <c r="S55">
        <f t="shared" si="7"/>
        <v>1</v>
      </c>
      <c r="T55">
        <f t="shared" si="8"/>
        <v>0</v>
      </c>
      <c r="U55">
        <f t="shared" si="9"/>
        <v>0</v>
      </c>
      <c r="V55">
        <f t="shared" si="10"/>
        <v>1</v>
      </c>
      <c r="W55" s="53">
        <f t="shared" si="11"/>
        <v>1</v>
      </c>
      <c r="X55" s="8">
        <f t="shared" si="12"/>
        <v>0</v>
      </c>
      <c r="Y55" s="54">
        <f t="shared" si="13"/>
        <v>1</v>
      </c>
      <c r="Z55">
        <f t="shared" si="14"/>
        <v>1</v>
      </c>
      <c r="AA55">
        <f t="shared" si="15"/>
        <v>0.5</v>
      </c>
      <c r="AB55" s="53">
        <f t="shared" si="16"/>
        <v>0.5</v>
      </c>
      <c r="AC55" s="54">
        <f t="shared" si="17"/>
        <v>0.5</v>
      </c>
      <c r="AD55" s="53">
        <f t="shared" si="18"/>
        <v>-0.69314718055994529</v>
      </c>
      <c r="AE55" s="54">
        <f t="shared" si="19"/>
        <v>100</v>
      </c>
      <c r="BE55">
        <v>0.5</v>
      </c>
      <c r="BF55">
        <v>0</v>
      </c>
      <c r="BG55">
        <v>1</v>
      </c>
      <c r="BH55">
        <f t="shared" si="24"/>
        <v>4</v>
      </c>
      <c r="BI55">
        <f t="shared" si="25"/>
        <v>46</v>
      </c>
      <c r="BJ55">
        <f t="shared" si="21"/>
        <v>0.19999999999999996</v>
      </c>
      <c r="BK55">
        <f t="shared" si="22"/>
        <v>0.22033898305084743</v>
      </c>
      <c r="BL55">
        <f t="shared" si="23"/>
        <v>0</v>
      </c>
    </row>
    <row r="56" spans="2:64" x14ac:dyDescent="0.3">
      <c r="B56" s="4">
        <v>1</v>
      </c>
      <c r="C56" s="4">
        <v>1</v>
      </c>
      <c r="D56" s="4">
        <v>0</v>
      </c>
      <c r="E56" s="4">
        <v>1</v>
      </c>
      <c r="F56" s="4">
        <v>1</v>
      </c>
      <c r="G56" s="4">
        <v>1</v>
      </c>
      <c r="H56" s="25">
        <v>0</v>
      </c>
      <c r="I56" s="4">
        <v>0</v>
      </c>
      <c r="J56" s="4">
        <v>1</v>
      </c>
      <c r="K56" s="15">
        <v>1</v>
      </c>
      <c r="N56">
        <f t="shared" si="2"/>
        <v>1</v>
      </c>
      <c r="O56">
        <f t="shared" si="3"/>
        <v>1</v>
      </c>
      <c r="P56">
        <f t="shared" si="4"/>
        <v>0</v>
      </c>
      <c r="Q56">
        <f t="shared" si="5"/>
        <v>1</v>
      </c>
      <c r="R56">
        <f t="shared" si="6"/>
        <v>1</v>
      </c>
      <c r="S56">
        <f t="shared" si="7"/>
        <v>1</v>
      </c>
      <c r="T56">
        <f t="shared" si="8"/>
        <v>0</v>
      </c>
      <c r="U56">
        <f t="shared" si="9"/>
        <v>0</v>
      </c>
      <c r="V56">
        <f t="shared" si="10"/>
        <v>1</v>
      </c>
      <c r="W56" s="53">
        <f t="shared" si="11"/>
        <v>1</v>
      </c>
      <c r="X56" s="8">
        <f t="shared" si="12"/>
        <v>0</v>
      </c>
      <c r="Y56" s="54">
        <f t="shared" si="13"/>
        <v>1</v>
      </c>
      <c r="Z56">
        <f t="shared" si="14"/>
        <v>1</v>
      </c>
      <c r="AA56">
        <f t="shared" si="15"/>
        <v>0.5</v>
      </c>
      <c r="AB56" s="53">
        <f t="shared" si="16"/>
        <v>0.5</v>
      </c>
      <c r="AC56" s="54">
        <f t="shared" si="17"/>
        <v>0.5</v>
      </c>
      <c r="AD56" s="53">
        <f t="shared" si="18"/>
        <v>-0.69314718055994529</v>
      </c>
      <c r="AE56" s="54">
        <f t="shared" si="19"/>
        <v>100</v>
      </c>
      <c r="BE56">
        <v>0.5</v>
      </c>
      <c r="BF56">
        <v>0</v>
      </c>
      <c r="BG56">
        <v>1</v>
      </c>
      <c r="BH56">
        <f t="shared" si="24"/>
        <v>4</v>
      </c>
      <c r="BI56">
        <f t="shared" si="25"/>
        <v>47</v>
      </c>
      <c r="BJ56">
        <f t="shared" si="21"/>
        <v>0.19999999999999996</v>
      </c>
      <c r="BK56">
        <f t="shared" si="22"/>
        <v>0.20338983050847459</v>
      </c>
      <c r="BL56">
        <f t="shared" si="23"/>
        <v>0</v>
      </c>
    </row>
    <row r="57" spans="2:64" x14ac:dyDescent="0.3">
      <c r="B57" s="6">
        <v>0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25">
        <v>0</v>
      </c>
      <c r="I57" s="6">
        <v>0</v>
      </c>
      <c r="J57" s="6">
        <v>0</v>
      </c>
      <c r="K57" s="24">
        <v>0</v>
      </c>
      <c r="N57">
        <f t="shared" si="2"/>
        <v>1</v>
      </c>
      <c r="O57">
        <f t="shared" si="3"/>
        <v>1</v>
      </c>
      <c r="P57">
        <f t="shared" si="4"/>
        <v>0</v>
      </c>
      <c r="Q57">
        <f t="shared" si="5"/>
        <v>1</v>
      </c>
      <c r="R57">
        <f t="shared" si="6"/>
        <v>0</v>
      </c>
      <c r="S57">
        <f t="shared" si="7"/>
        <v>0</v>
      </c>
      <c r="T57">
        <f t="shared" si="8"/>
        <v>0</v>
      </c>
      <c r="U57">
        <f t="shared" si="9"/>
        <v>0</v>
      </c>
      <c r="V57">
        <f t="shared" si="10"/>
        <v>1</v>
      </c>
      <c r="W57" s="53">
        <f t="shared" si="11"/>
        <v>1</v>
      </c>
      <c r="X57" s="8">
        <f t="shared" si="12"/>
        <v>0</v>
      </c>
      <c r="Y57" s="54">
        <f t="shared" si="13"/>
        <v>1</v>
      </c>
      <c r="Z57">
        <f t="shared" si="14"/>
        <v>1</v>
      </c>
      <c r="AA57">
        <f t="shared" si="15"/>
        <v>0.5</v>
      </c>
      <c r="AB57" s="53">
        <f t="shared" si="16"/>
        <v>0.5</v>
      </c>
      <c r="AC57" s="54">
        <f t="shared" si="17"/>
        <v>0.5</v>
      </c>
      <c r="AD57" s="53">
        <f t="shared" si="18"/>
        <v>-0.69314718055994529</v>
      </c>
      <c r="AE57" s="54">
        <f t="shared" si="19"/>
        <v>100</v>
      </c>
      <c r="BE57">
        <v>0.5</v>
      </c>
      <c r="BF57">
        <v>0</v>
      </c>
      <c r="BG57">
        <v>1</v>
      </c>
      <c r="BH57">
        <f t="shared" si="24"/>
        <v>4</v>
      </c>
      <c r="BI57">
        <f t="shared" si="25"/>
        <v>48</v>
      </c>
      <c r="BJ57">
        <f t="shared" si="21"/>
        <v>0.19999999999999996</v>
      </c>
      <c r="BK57">
        <f t="shared" si="22"/>
        <v>0.18644067796610164</v>
      </c>
      <c r="BL57">
        <f t="shared" si="23"/>
        <v>0</v>
      </c>
    </row>
    <row r="58" spans="2:64" x14ac:dyDescent="0.3">
      <c r="B58" s="4">
        <v>1</v>
      </c>
      <c r="C58" s="4">
        <v>1</v>
      </c>
      <c r="D58" s="4">
        <v>0</v>
      </c>
      <c r="E58" s="4">
        <v>1</v>
      </c>
      <c r="F58" s="4">
        <v>1</v>
      </c>
      <c r="G58" s="4">
        <v>1</v>
      </c>
      <c r="H58" s="25">
        <v>0</v>
      </c>
      <c r="I58" s="4">
        <v>0</v>
      </c>
      <c r="J58" s="4">
        <v>1</v>
      </c>
      <c r="K58" s="15">
        <v>1</v>
      </c>
      <c r="N58">
        <f t="shared" si="2"/>
        <v>1</v>
      </c>
      <c r="O58">
        <f t="shared" si="3"/>
        <v>1</v>
      </c>
      <c r="P58">
        <f t="shared" si="4"/>
        <v>0</v>
      </c>
      <c r="Q58">
        <f t="shared" si="5"/>
        <v>1</v>
      </c>
      <c r="R58">
        <f t="shared" si="6"/>
        <v>1</v>
      </c>
      <c r="S58">
        <f t="shared" si="7"/>
        <v>1</v>
      </c>
      <c r="T58">
        <f t="shared" si="8"/>
        <v>0</v>
      </c>
      <c r="U58">
        <f t="shared" si="9"/>
        <v>1</v>
      </c>
      <c r="V58">
        <f t="shared" si="10"/>
        <v>1</v>
      </c>
      <c r="W58" s="53">
        <f t="shared" si="11"/>
        <v>1</v>
      </c>
      <c r="X58" s="8">
        <f t="shared" si="12"/>
        <v>0</v>
      </c>
      <c r="Y58" s="54">
        <f t="shared" si="13"/>
        <v>1</v>
      </c>
      <c r="Z58">
        <f t="shared" si="14"/>
        <v>1</v>
      </c>
      <c r="AA58">
        <f t="shared" si="15"/>
        <v>0.5</v>
      </c>
      <c r="AB58" s="53">
        <f t="shared" si="16"/>
        <v>0.5</v>
      </c>
      <c r="AC58" s="54">
        <f t="shared" si="17"/>
        <v>0.5</v>
      </c>
      <c r="AD58" s="53">
        <f t="shared" si="18"/>
        <v>-0.69314718055994529</v>
      </c>
      <c r="AE58" s="54">
        <f t="shared" si="19"/>
        <v>100</v>
      </c>
      <c r="BE58">
        <v>0.5</v>
      </c>
      <c r="BF58">
        <v>0</v>
      </c>
      <c r="BG58">
        <v>1</v>
      </c>
      <c r="BH58">
        <f t="shared" si="24"/>
        <v>4</v>
      </c>
      <c r="BI58">
        <f t="shared" si="25"/>
        <v>49</v>
      </c>
      <c r="BJ58">
        <f t="shared" si="21"/>
        <v>0.19999999999999996</v>
      </c>
      <c r="BK58">
        <f t="shared" si="22"/>
        <v>0.16949152542372881</v>
      </c>
      <c r="BL58">
        <f t="shared" si="23"/>
        <v>0</v>
      </c>
    </row>
    <row r="59" spans="2:64" x14ac:dyDescent="0.3">
      <c r="B59" s="4">
        <v>1</v>
      </c>
      <c r="C59" s="4">
        <v>1</v>
      </c>
      <c r="D59" s="4">
        <v>1</v>
      </c>
      <c r="E59" s="4">
        <v>1</v>
      </c>
      <c r="F59" s="4">
        <v>1</v>
      </c>
      <c r="G59" s="4">
        <v>1</v>
      </c>
      <c r="H59" s="25">
        <v>0</v>
      </c>
      <c r="I59" s="4">
        <v>0</v>
      </c>
      <c r="J59" s="4">
        <v>1</v>
      </c>
      <c r="K59" s="15">
        <v>1</v>
      </c>
      <c r="N59">
        <f t="shared" si="2"/>
        <v>1</v>
      </c>
      <c r="O59">
        <f t="shared" si="3"/>
        <v>1</v>
      </c>
      <c r="P59">
        <f t="shared" si="4"/>
        <v>0</v>
      </c>
      <c r="Q59">
        <f t="shared" si="5"/>
        <v>1</v>
      </c>
      <c r="R59">
        <f t="shared" si="6"/>
        <v>1</v>
      </c>
      <c r="S59">
        <f t="shared" si="7"/>
        <v>1</v>
      </c>
      <c r="T59">
        <f t="shared" si="8"/>
        <v>0</v>
      </c>
      <c r="U59">
        <f t="shared" si="9"/>
        <v>0</v>
      </c>
      <c r="V59">
        <f t="shared" si="10"/>
        <v>1</v>
      </c>
      <c r="W59" s="53">
        <f t="shared" si="11"/>
        <v>1</v>
      </c>
      <c r="X59" s="8">
        <f t="shared" si="12"/>
        <v>0</v>
      </c>
      <c r="Y59" s="54">
        <f t="shared" si="13"/>
        <v>1</v>
      </c>
      <c r="Z59">
        <f t="shared" si="14"/>
        <v>1</v>
      </c>
      <c r="AA59">
        <f t="shared" si="15"/>
        <v>0.5</v>
      </c>
      <c r="AB59" s="53">
        <f t="shared" si="16"/>
        <v>0.5</v>
      </c>
      <c r="AC59" s="54">
        <f t="shared" si="17"/>
        <v>0.5</v>
      </c>
      <c r="AD59" s="53">
        <f t="shared" si="18"/>
        <v>-0.69314718055994529</v>
      </c>
      <c r="AE59" s="54">
        <f t="shared" si="19"/>
        <v>100</v>
      </c>
      <c r="BE59">
        <v>0.5</v>
      </c>
      <c r="BF59">
        <v>0</v>
      </c>
      <c r="BG59">
        <v>1</v>
      </c>
      <c r="BH59">
        <f t="shared" si="24"/>
        <v>4</v>
      </c>
      <c r="BI59">
        <f t="shared" si="25"/>
        <v>50</v>
      </c>
      <c r="BJ59">
        <f t="shared" si="21"/>
        <v>0.19999999999999996</v>
      </c>
      <c r="BK59">
        <f t="shared" si="22"/>
        <v>0.15254237288135597</v>
      </c>
      <c r="BL59">
        <f t="shared" si="23"/>
        <v>0</v>
      </c>
    </row>
    <row r="60" spans="2:64" x14ac:dyDescent="0.3">
      <c r="B60" s="4">
        <v>1</v>
      </c>
      <c r="C60" s="4">
        <v>1</v>
      </c>
      <c r="D60" s="4">
        <v>1</v>
      </c>
      <c r="E60" s="4">
        <v>1</v>
      </c>
      <c r="F60" s="4">
        <v>1</v>
      </c>
      <c r="G60" s="4">
        <v>1</v>
      </c>
      <c r="H60" s="25">
        <v>0</v>
      </c>
      <c r="I60" s="4">
        <v>0</v>
      </c>
      <c r="J60" s="4">
        <v>1</v>
      </c>
      <c r="K60" s="15">
        <v>1</v>
      </c>
      <c r="N60">
        <f t="shared" si="2"/>
        <v>0</v>
      </c>
      <c r="O60">
        <f t="shared" si="3"/>
        <v>0</v>
      </c>
      <c r="P60">
        <f t="shared" si="4"/>
        <v>0</v>
      </c>
      <c r="Q60">
        <f t="shared" si="5"/>
        <v>0</v>
      </c>
      <c r="R60">
        <f t="shared" si="6"/>
        <v>0</v>
      </c>
      <c r="S60">
        <f t="shared" si="7"/>
        <v>0</v>
      </c>
      <c r="T60">
        <f t="shared" si="8"/>
        <v>0</v>
      </c>
      <c r="U60">
        <f t="shared" si="9"/>
        <v>0</v>
      </c>
      <c r="V60">
        <f t="shared" si="10"/>
        <v>0</v>
      </c>
      <c r="W60" s="53">
        <f t="shared" si="11"/>
        <v>0</v>
      </c>
      <c r="X60" s="8">
        <f t="shared" si="12"/>
        <v>1</v>
      </c>
      <c r="Y60" s="54">
        <f t="shared" si="13"/>
        <v>1</v>
      </c>
      <c r="Z60">
        <f t="shared" si="14"/>
        <v>0</v>
      </c>
      <c r="AA60">
        <f t="shared" si="15"/>
        <v>0.5</v>
      </c>
      <c r="AB60" s="53">
        <f t="shared" si="16"/>
        <v>0.5</v>
      </c>
      <c r="AC60" s="54">
        <f t="shared" si="17"/>
        <v>0.5</v>
      </c>
      <c r="AD60" s="53">
        <f t="shared" si="18"/>
        <v>-0.69314718055994529</v>
      </c>
      <c r="AE60" s="54">
        <f t="shared" si="19"/>
        <v>0</v>
      </c>
      <c r="BE60">
        <v>0.5</v>
      </c>
      <c r="BF60">
        <v>0</v>
      </c>
      <c r="BG60">
        <v>1</v>
      </c>
      <c r="BH60">
        <f t="shared" si="24"/>
        <v>4</v>
      </c>
      <c r="BI60">
        <f t="shared" si="25"/>
        <v>51</v>
      </c>
      <c r="BJ60">
        <f t="shared" si="21"/>
        <v>0.19999999999999996</v>
      </c>
      <c r="BK60">
        <f t="shared" si="22"/>
        <v>0.13559322033898302</v>
      </c>
      <c r="BL60">
        <f t="shared" si="23"/>
        <v>2.7118644067796599E-2</v>
      </c>
    </row>
    <row r="61" spans="2:64" x14ac:dyDescent="0.3">
      <c r="B61" s="4">
        <v>1</v>
      </c>
      <c r="C61" s="4">
        <v>1</v>
      </c>
      <c r="D61" s="4">
        <v>1</v>
      </c>
      <c r="E61" s="4">
        <v>1</v>
      </c>
      <c r="F61" s="4">
        <v>1</v>
      </c>
      <c r="G61" s="4">
        <v>1</v>
      </c>
      <c r="H61" s="25">
        <v>0</v>
      </c>
      <c r="I61" s="4">
        <v>0</v>
      </c>
      <c r="J61" s="4">
        <v>1</v>
      </c>
      <c r="K61" s="15">
        <v>1</v>
      </c>
      <c r="N61">
        <f t="shared" si="2"/>
        <v>1</v>
      </c>
      <c r="O61">
        <f t="shared" si="3"/>
        <v>1</v>
      </c>
      <c r="P61">
        <f t="shared" si="4"/>
        <v>0</v>
      </c>
      <c r="Q61">
        <f t="shared" si="5"/>
        <v>1</v>
      </c>
      <c r="R61">
        <f t="shared" si="6"/>
        <v>1</v>
      </c>
      <c r="S61">
        <f t="shared" si="7"/>
        <v>1</v>
      </c>
      <c r="T61">
        <f t="shared" si="8"/>
        <v>0</v>
      </c>
      <c r="U61">
        <f t="shared" si="9"/>
        <v>0</v>
      </c>
      <c r="V61">
        <f t="shared" si="10"/>
        <v>1</v>
      </c>
      <c r="W61" s="53">
        <f t="shared" si="11"/>
        <v>1</v>
      </c>
      <c r="X61" s="8">
        <f t="shared" si="12"/>
        <v>0</v>
      </c>
      <c r="Y61" s="54">
        <f t="shared" si="13"/>
        <v>1</v>
      </c>
      <c r="Z61">
        <f t="shared" si="14"/>
        <v>1</v>
      </c>
      <c r="AA61">
        <f t="shared" si="15"/>
        <v>0.5</v>
      </c>
      <c r="AB61" s="53">
        <f t="shared" si="16"/>
        <v>0.5</v>
      </c>
      <c r="AC61" s="54">
        <f t="shared" si="17"/>
        <v>0.5</v>
      </c>
      <c r="AD61" s="53">
        <f t="shared" si="18"/>
        <v>-0.69314718055994529</v>
      </c>
      <c r="AE61" s="54">
        <f t="shared" si="19"/>
        <v>100</v>
      </c>
      <c r="BE61">
        <v>0.5</v>
      </c>
      <c r="BF61">
        <v>1</v>
      </c>
      <c r="BG61">
        <v>0</v>
      </c>
      <c r="BH61">
        <f t="shared" si="24"/>
        <v>5</v>
      </c>
      <c r="BI61">
        <f t="shared" si="25"/>
        <v>51</v>
      </c>
      <c r="BJ61">
        <f t="shared" si="21"/>
        <v>0</v>
      </c>
      <c r="BK61">
        <f t="shared" si="22"/>
        <v>0.13559322033898302</v>
      </c>
      <c r="BL61">
        <f t="shared" si="23"/>
        <v>0</v>
      </c>
    </row>
    <row r="62" spans="2:64" x14ac:dyDescent="0.3">
      <c r="B62" s="4">
        <v>1</v>
      </c>
      <c r="C62" s="4">
        <v>1</v>
      </c>
      <c r="D62" s="4">
        <v>0</v>
      </c>
      <c r="E62" s="4">
        <v>1</v>
      </c>
      <c r="F62" s="4">
        <v>1</v>
      </c>
      <c r="G62" s="4">
        <v>1</v>
      </c>
      <c r="H62" s="25">
        <v>0</v>
      </c>
      <c r="I62" s="4">
        <v>0</v>
      </c>
      <c r="J62" s="4">
        <v>1</v>
      </c>
      <c r="K62" s="15">
        <v>1</v>
      </c>
      <c r="N62">
        <f t="shared" si="2"/>
        <v>1</v>
      </c>
      <c r="O62">
        <f t="shared" si="3"/>
        <v>1</v>
      </c>
      <c r="P62">
        <f t="shared" si="4"/>
        <v>1</v>
      </c>
      <c r="Q62">
        <f t="shared" si="5"/>
        <v>1</v>
      </c>
      <c r="R62">
        <f t="shared" si="6"/>
        <v>1</v>
      </c>
      <c r="S62">
        <f t="shared" si="7"/>
        <v>1</v>
      </c>
      <c r="T62">
        <f t="shared" si="8"/>
        <v>0</v>
      </c>
      <c r="U62">
        <f t="shared" si="9"/>
        <v>0</v>
      </c>
      <c r="V62">
        <f t="shared" si="10"/>
        <v>1</v>
      </c>
      <c r="W62" s="53">
        <f t="shared" si="11"/>
        <v>1</v>
      </c>
      <c r="X62" s="8">
        <f t="shared" si="12"/>
        <v>0</v>
      </c>
      <c r="Y62" s="54">
        <f t="shared" si="13"/>
        <v>1</v>
      </c>
      <c r="Z62">
        <f t="shared" si="14"/>
        <v>1</v>
      </c>
      <c r="AA62">
        <f t="shared" si="15"/>
        <v>0.5</v>
      </c>
      <c r="AB62" s="53">
        <f t="shared" si="16"/>
        <v>0.5</v>
      </c>
      <c r="AC62" s="54">
        <f t="shared" si="17"/>
        <v>0.5</v>
      </c>
      <c r="AD62" s="53">
        <f t="shared" si="18"/>
        <v>-0.69314718055994529</v>
      </c>
      <c r="AE62" s="54">
        <f t="shared" si="19"/>
        <v>100</v>
      </c>
      <c r="BE62">
        <v>0.5</v>
      </c>
      <c r="BF62">
        <v>0</v>
      </c>
      <c r="BG62">
        <v>1</v>
      </c>
      <c r="BH62">
        <f t="shared" si="24"/>
        <v>5</v>
      </c>
      <c r="BI62">
        <f t="shared" si="25"/>
        <v>52</v>
      </c>
      <c r="BJ62">
        <f t="shared" si="21"/>
        <v>0</v>
      </c>
      <c r="BK62">
        <f t="shared" si="22"/>
        <v>0.11864406779661019</v>
      </c>
      <c r="BL62">
        <f t="shared" si="23"/>
        <v>0</v>
      </c>
    </row>
    <row r="63" spans="2:64" x14ac:dyDescent="0.3">
      <c r="B63" s="4">
        <v>1</v>
      </c>
      <c r="C63" s="4">
        <v>1</v>
      </c>
      <c r="D63" s="4">
        <v>0</v>
      </c>
      <c r="E63" s="4">
        <v>1</v>
      </c>
      <c r="F63" s="4">
        <v>1</v>
      </c>
      <c r="G63" s="4">
        <v>1</v>
      </c>
      <c r="H63" s="25">
        <v>0</v>
      </c>
      <c r="I63" s="4">
        <v>0</v>
      </c>
      <c r="J63" s="4">
        <v>0</v>
      </c>
      <c r="K63" s="15">
        <v>1</v>
      </c>
      <c r="N63">
        <f t="shared" si="2"/>
        <v>1</v>
      </c>
      <c r="O63">
        <f t="shared" si="3"/>
        <v>1</v>
      </c>
      <c r="P63">
        <f t="shared" si="4"/>
        <v>1</v>
      </c>
      <c r="Q63">
        <f t="shared" si="5"/>
        <v>1</v>
      </c>
      <c r="R63">
        <f t="shared" si="6"/>
        <v>1</v>
      </c>
      <c r="S63">
        <f t="shared" si="7"/>
        <v>1</v>
      </c>
      <c r="T63">
        <f t="shared" si="8"/>
        <v>0</v>
      </c>
      <c r="U63">
        <f t="shared" si="9"/>
        <v>0</v>
      </c>
      <c r="V63">
        <f t="shared" si="10"/>
        <v>1</v>
      </c>
      <c r="W63" s="53">
        <f t="shared" si="11"/>
        <v>1</v>
      </c>
      <c r="X63" s="8">
        <f t="shared" si="12"/>
        <v>0</v>
      </c>
      <c r="Y63" s="54">
        <f t="shared" si="13"/>
        <v>1</v>
      </c>
      <c r="Z63">
        <f t="shared" si="14"/>
        <v>1</v>
      </c>
      <c r="AA63">
        <f t="shared" si="15"/>
        <v>0.5</v>
      </c>
      <c r="AB63" s="53">
        <f t="shared" si="16"/>
        <v>0.5</v>
      </c>
      <c r="AC63" s="54">
        <f t="shared" si="17"/>
        <v>0.5</v>
      </c>
      <c r="AD63" s="53">
        <f t="shared" si="18"/>
        <v>-0.69314718055994529</v>
      </c>
      <c r="AE63" s="54">
        <f t="shared" si="19"/>
        <v>100</v>
      </c>
      <c r="BE63">
        <v>0.5</v>
      </c>
      <c r="BF63">
        <v>0</v>
      </c>
      <c r="BG63">
        <v>1</v>
      </c>
      <c r="BH63">
        <f t="shared" si="24"/>
        <v>5</v>
      </c>
      <c r="BI63">
        <f t="shared" si="25"/>
        <v>53</v>
      </c>
      <c r="BJ63">
        <f t="shared" si="21"/>
        <v>0</v>
      </c>
      <c r="BK63">
        <f t="shared" si="22"/>
        <v>0.10169491525423724</v>
      </c>
      <c r="BL63">
        <f t="shared" si="23"/>
        <v>0</v>
      </c>
    </row>
    <row r="64" spans="2:64" x14ac:dyDescent="0.3">
      <c r="B64" s="4">
        <v>1</v>
      </c>
      <c r="C64" s="4">
        <v>1</v>
      </c>
      <c r="D64" s="4">
        <v>1</v>
      </c>
      <c r="E64" s="4">
        <v>1</v>
      </c>
      <c r="F64" s="4">
        <v>1</v>
      </c>
      <c r="G64" s="4">
        <v>1</v>
      </c>
      <c r="H64" s="25">
        <v>0</v>
      </c>
      <c r="I64" s="4">
        <v>0</v>
      </c>
      <c r="J64" s="4">
        <v>0</v>
      </c>
      <c r="K64" s="15">
        <v>1</v>
      </c>
      <c r="N64">
        <f t="shared" si="2"/>
        <v>1</v>
      </c>
      <c r="O64">
        <f t="shared" si="3"/>
        <v>1</v>
      </c>
      <c r="P64">
        <f t="shared" si="4"/>
        <v>1</v>
      </c>
      <c r="Q64">
        <f t="shared" si="5"/>
        <v>1</v>
      </c>
      <c r="R64">
        <f t="shared" si="6"/>
        <v>1</v>
      </c>
      <c r="S64">
        <f t="shared" si="7"/>
        <v>1</v>
      </c>
      <c r="T64">
        <f t="shared" si="8"/>
        <v>0</v>
      </c>
      <c r="U64">
        <f t="shared" si="9"/>
        <v>0</v>
      </c>
      <c r="V64">
        <f t="shared" si="10"/>
        <v>1</v>
      </c>
      <c r="W64" s="53">
        <f t="shared" si="11"/>
        <v>1</v>
      </c>
      <c r="X64" s="8">
        <f t="shared" si="12"/>
        <v>0</v>
      </c>
      <c r="Y64" s="54">
        <f t="shared" si="13"/>
        <v>1</v>
      </c>
      <c r="Z64">
        <f t="shared" si="14"/>
        <v>1</v>
      </c>
      <c r="AA64">
        <f t="shared" si="15"/>
        <v>0.5</v>
      </c>
      <c r="AB64" s="53">
        <f t="shared" si="16"/>
        <v>0.5</v>
      </c>
      <c r="AC64" s="54">
        <f t="shared" si="17"/>
        <v>0.5</v>
      </c>
      <c r="AD64" s="53">
        <f t="shared" si="18"/>
        <v>-0.69314718055994529</v>
      </c>
      <c r="AE64" s="54">
        <f t="shared" si="19"/>
        <v>100</v>
      </c>
      <c r="BE64">
        <v>0.5</v>
      </c>
      <c r="BF64">
        <v>0</v>
      </c>
      <c r="BG64">
        <v>1</v>
      </c>
      <c r="BH64">
        <f t="shared" si="24"/>
        <v>5</v>
      </c>
      <c r="BI64">
        <f t="shared" si="25"/>
        <v>54</v>
      </c>
      <c r="BJ64">
        <f t="shared" si="21"/>
        <v>0</v>
      </c>
      <c r="BK64">
        <f t="shared" si="22"/>
        <v>8.4745762711864403E-2</v>
      </c>
      <c r="BL64">
        <f t="shared" si="23"/>
        <v>0</v>
      </c>
    </row>
    <row r="65" spans="2:64" x14ac:dyDescent="0.3">
      <c r="B65" s="4">
        <v>1</v>
      </c>
      <c r="C65" s="4">
        <v>1</v>
      </c>
      <c r="D65" s="4">
        <v>1</v>
      </c>
      <c r="E65" s="4">
        <v>1</v>
      </c>
      <c r="F65" s="4">
        <v>1</v>
      </c>
      <c r="G65" s="4">
        <v>1</v>
      </c>
      <c r="H65" s="25">
        <v>0</v>
      </c>
      <c r="I65" s="4">
        <v>0</v>
      </c>
      <c r="J65" s="4">
        <v>1</v>
      </c>
      <c r="K65" s="15">
        <v>1</v>
      </c>
      <c r="N65">
        <f t="shared" si="2"/>
        <v>1</v>
      </c>
      <c r="O65">
        <f t="shared" si="3"/>
        <v>1</v>
      </c>
      <c r="P65">
        <f t="shared" si="4"/>
        <v>0</v>
      </c>
      <c r="Q65">
        <f t="shared" si="5"/>
        <v>1</v>
      </c>
      <c r="R65">
        <f t="shared" si="6"/>
        <v>1</v>
      </c>
      <c r="S65">
        <f t="shared" si="7"/>
        <v>1</v>
      </c>
      <c r="T65">
        <f t="shared" si="8"/>
        <v>0</v>
      </c>
      <c r="U65">
        <f t="shared" si="9"/>
        <v>0</v>
      </c>
      <c r="V65">
        <f t="shared" si="10"/>
        <v>1</v>
      </c>
      <c r="W65" s="53">
        <f t="shared" si="11"/>
        <v>1</v>
      </c>
      <c r="X65" s="8">
        <f t="shared" si="12"/>
        <v>0</v>
      </c>
      <c r="Y65" s="54">
        <f t="shared" si="13"/>
        <v>1</v>
      </c>
      <c r="Z65">
        <f t="shared" si="14"/>
        <v>1</v>
      </c>
      <c r="AA65">
        <f t="shared" si="15"/>
        <v>0.5</v>
      </c>
      <c r="AB65" s="53">
        <f t="shared" si="16"/>
        <v>0.5</v>
      </c>
      <c r="AC65" s="54">
        <f t="shared" si="17"/>
        <v>0.5</v>
      </c>
      <c r="AD65" s="53">
        <f t="shared" si="18"/>
        <v>-0.69314718055994529</v>
      </c>
      <c r="AE65" s="54">
        <f t="shared" si="19"/>
        <v>100</v>
      </c>
      <c r="BE65">
        <v>0.5</v>
      </c>
      <c r="BF65">
        <v>0</v>
      </c>
      <c r="BG65">
        <v>1</v>
      </c>
      <c r="BH65">
        <f t="shared" si="24"/>
        <v>5</v>
      </c>
      <c r="BI65">
        <f t="shared" si="25"/>
        <v>55</v>
      </c>
      <c r="BJ65">
        <f t="shared" si="21"/>
        <v>0</v>
      </c>
      <c r="BK65">
        <f t="shared" si="22"/>
        <v>6.7796610169491567E-2</v>
      </c>
      <c r="BL65">
        <f t="shared" si="23"/>
        <v>0</v>
      </c>
    </row>
    <row r="66" spans="2:64" x14ac:dyDescent="0.3">
      <c r="N66">
        <f t="shared" si="2"/>
        <v>1</v>
      </c>
      <c r="O66">
        <f t="shared" si="3"/>
        <v>1</v>
      </c>
      <c r="P66">
        <f t="shared" si="4"/>
        <v>0</v>
      </c>
      <c r="Q66">
        <f t="shared" si="5"/>
        <v>1</v>
      </c>
      <c r="R66">
        <f t="shared" si="6"/>
        <v>1</v>
      </c>
      <c r="S66">
        <f t="shared" si="7"/>
        <v>1</v>
      </c>
      <c r="T66">
        <f t="shared" si="8"/>
        <v>0</v>
      </c>
      <c r="U66">
        <f t="shared" si="9"/>
        <v>0</v>
      </c>
      <c r="V66">
        <f t="shared" si="10"/>
        <v>0</v>
      </c>
      <c r="W66" s="53">
        <f t="shared" si="11"/>
        <v>1</v>
      </c>
      <c r="X66" s="8">
        <f t="shared" si="12"/>
        <v>0</v>
      </c>
      <c r="Y66" s="54">
        <f t="shared" si="13"/>
        <v>1</v>
      </c>
      <c r="Z66">
        <f t="shared" si="14"/>
        <v>1</v>
      </c>
      <c r="AA66">
        <f t="shared" si="15"/>
        <v>0.5</v>
      </c>
      <c r="AB66" s="53">
        <f t="shared" si="16"/>
        <v>0.5</v>
      </c>
      <c r="AC66" s="54">
        <f t="shared" si="17"/>
        <v>0.5</v>
      </c>
      <c r="AD66" s="53">
        <f t="shared" si="18"/>
        <v>-0.69314718055994529</v>
      </c>
      <c r="AE66" s="54">
        <f t="shared" si="19"/>
        <v>100</v>
      </c>
      <c r="BE66">
        <v>0.5</v>
      </c>
      <c r="BF66">
        <v>0</v>
      </c>
      <c r="BG66">
        <v>1</v>
      </c>
      <c r="BH66">
        <f t="shared" si="24"/>
        <v>5</v>
      </c>
      <c r="BI66">
        <f t="shared" si="25"/>
        <v>56</v>
      </c>
      <c r="BJ66">
        <f t="shared" si="21"/>
        <v>0</v>
      </c>
      <c r="BK66">
        <f t="shared" si="22"/>
        <v>5.084745762711862E-2</v>
      </c>
      <c r="BL66">
        <f t="shared" si="23"/>
        <v>0</v>
      </c>
    </row>
    <row r="67" spans="2:64" x14ac:dyDescent="0.3">
      <c r="N67">
        <f t="shared" si="2"/>
        <v>1</v>
      </c>
      <c r="O67">
        <f t="shared" si="3"/>
        <v>1</v>
      </c>
      <c r="P67">
        <f t="shared" si="4"/>
        <v>1</v>
      </c>
      <c r="Q67">
        <f t="shared" si="5"/>
        <v>1</v>
      </c>
      <c r="R67">
        <f t="shared" si="6"/>
        <v>1</v>
      </c>
      <c r="S67">
        <f t="shared" si="7"/>
        <v>1</v>
      </c>
      <c r="T67">
        <f t="shared" si="8"/>
        <v>0</v>
      </c>
      <c r="U67">
        <f t="shared" si="9"/>
        <v>0</v>
      </c>
      <c r="V67">
        <f t="shared" si="10"/>
        <v>0</v>
      </c>
      <c r="W67" s="53">
        <f t="shared" si="11"/>
        <v>1</v>
      </c>
      <c r="X67" s="8">
        <f t="shared" si="12"/>
        <v>0</v>
      </c>
      <c r="Y67" s="54">
        <f t="shared" si="13"/>
        <v>1</v>
      </c>
      <c r="Z67">
        <f t="shared" si="14"/>
        <v>1</v>
      </c>
      <c r="AA67">
        <f t="shared" si="15"/>
        <v>0.5</v>
      </c>
      <c r="AB67" s="53">
        <f t="shared" si="16"/>
        <v>0.5</v>
      </c>
      <c r="AC67" s="54">
        <f t="shared" si="17"/>
        <v>0.5</v>
      </c>
      <c r="AD67" s="53">
        <f t="shared" si="18"/>
        <v>-0.69314718055994529</v>
      </c>
      <c r="AE67" s="54">
        <f t="shared" si="19"/>
        <v>100</v>
      </c>
      <c r="BE67">
        <v>0.5</v>
      </c>
      <c r="BF67">
        <v>0</v>
      </c>
      <c r="BG67">
        <v>1</v>
      </c>
      <c r="BH67">
        <f t="shared" si="24"/>
        <v>5</v>
      </c>
      <c r="BI67">
        <f t="shared" si="25"/>
        <v>57</v>
      </c>
      <c r="BJ67">
        <f t="shared" si="21"/>
        <v>0</v>
      </c>
      <c r="BK67">
        <f t="shared" si="22"/>
        <v>3.3898305084745783E-2</v>
      </c>
      <c r="BL67">
        <f t="shared" si="23"/>
        <v>0</v>
      </c>
    </row>
    <row r="68" spans="2:64" x14ac:dyDescent="0.3">
      <c r="N68">
        <f t="shared" si="2"/>
        <v>1</v>
      </c>
      <c r="O68">
        <f t="shared" si="3"/>
        <v>1</v>
      </c>
      <c r="P68">
        <f t="shared" si="4"/>
        <v>1</v>
      </c>
      <c r="Q68">
        <f t="shared" si="5"/>
        <v>1</v>
      </c>
      <c r="R68">
        <f t="shared" si="6"/>
        <v>1</v>
      </c>
      <c r="S68">
        <f t="shared" si="7"/>
        <v>1</v>
      </c>
      <c r="T68">
        <f t="shared" si="8"/>
        <v>0</v>
      </c>
      <c r="U68">
        <f t="shared" si="9"/>
        <v>0</v>
      </c>
      <c r="V68">
        <f t="shared" si="10"/>
        <v>1</v>
      </c>
      <c r="W68" s="55">
        <f t="shared" si="11"/>
        <v>1</v>
      </c>
      <c r="X68" s="56">
        <f t="shared" si="12"/>
        <v>0</v>
      </c>
      <c r="Y68" s="54">
        <f t="shared" si="13"/>
        <v>1</v>
      </c>
      <c r="Z68">
        <f t="shared" si="14"/>
        <v>1</v>
      </c>
      <c r="AA68">
        <f t="shared" si="15"/>
        <v>0.5</v>
      </c>
      <c r="AB68" s="53">
        <f t="shared" si="16"/>
        <v>0.5</v>
      </c>
      <c r="AC68" s="54">
        <f t="shared" si="17"/>
        <v>0.5</v>
      </c>
      <c r="AD68" s="53">
        <f t="shared" si="18"/>
        <v>-0.69314718055994529</v>
      </c>
      <c r="AE68" s="54">
        <f t="shared" si="19"/>
        <v>100</v>
      </c>
      <c r="BE68">
        <v>0.5</v>
      </c>
      <c r="BF68">
        <v>0</v>
      </c>
      <c r="BG68">
        <v>1</v>
      </c>
      <c r="BH68">
        <f t="shared" si="24"/>
        <v>5</v>
      </c>
      <c r="BI68">
        <f t="shared" si="25"/>
        <v>58</v>
      </c>
      <c r="BJ68">
        <f t="shared" si="21"/>
        <v>0</v>
      </c>
      <c r="BK68">
        <f t="shared" si="22"/>
        <v>1.6949152542372836E-2</v>
      </c>
      <c r="BL68">
        <f t="shared" si="23"/>
        <v>0</v>
      </c>
    </row>
    <row r="69" spans="2:64" x14ac:dyDescent="0.3">
      <c r="N69" s="49"/>
      <c r="O69" s="49"/>
      <c r="P69" s="49"/>
      <c r="Q69" s="49"/>
      <c r="R69" s="49"/>
      <c r="S69" s="49"/>
      <c r="T69" s="49"/>
      <c r="U69" s="49"/>
      <c r="V69" s="49"/>
      <c r="W69" s="49">
        <f>SUM(W5:W68)</f>
        <v>59</v>
      </c>
      <c r="X69" s="49">
        <f t="shared" ref="X69:Y69" si="26">SUM(X5:X68)</f>
        <v>5</v>
      </c>
      <c r="Y69" s="59">
        <f t="shared" si="26"/>
        <v>64</v>
      </c>
      <c r="Z69" s="59"/>
      <c r="AA69" s="59"/>
      <c r="AB69" s="59">
        <f>SUM(AB5:AB68)</f>
        <v>32</v>
      </c>
      <c r="AC69" s="59">
        <f t="shared" ref="AC69:AD69" si="27">SUM(AC5:AC68)</f>
        <v>32</v>
      </c>
      <c r="AD69" s="59">
        <f t="shared" si="27"/>
        <v>-44.361419555836491</v>
      </c>
      <c r="AE69" s="59">
        <f>SUMPRODUCT(AE5:AE68,Y5:Y68)/Y69</f>
        <v>92.1875</v>
      </c>
      <c r="AF69" s="59">
        <f>SUM(AF5:AF68)</f>
        <v>0</v>
      </c>
      <c r="BE69" s="65">
        <v>0.5</v>
      </c>
      <c r="BF69" s="65">
        <v>0</v>
      </c>
      <c r="BG69" s="65">
        <v>1</v>
      </c>
      <c r="BH69" s="65">
        <f t="shared" si="24"/>
        <v>5</v>
      </c>
      <c r="BI69" s="65">
        <f t="shared" si="25"/>
        <v>59</v>
      </c>
      <c r="BJ69" s="65">
        <f t="shared" si="21"/>
        <v>0</v>
      </c>
      <c r="BK69" s="65">
        <f t="shared" si="22"/>
        <v>0</v>
      </c>
      <c r="BL69" s="65">
        <f t="shared" si="23"/>
        <v>0</v>
      </c>
    </row>
    <row r="70" spans="2:64" ht="15" thickBot="1" x14ac:dyDescent="0.35">
      <c r="BL70">
        <f>SUM(BL5:BL69)</f>
        <v>0.38983050847457623</v>
      </c>
    </row>
    <row r="71" spans="2:64" ht="15" thickTop="1" x14ac:dyDescent="0.3">
      <c r="N71" s="64"/>
      <c r="O71" s="64" t="s">
        <v>157</v>
      </c>
      <c r="P71" s="64" t="s">
        <v>158</v>
      </c>
      <c r="Q71" s="64" t="s">
        <v>159</v>
      </c>
      <c r="R71" s="64" t="s">
        <v>150</v>
      </c>
      <c r="S71" s="64" t="s">
        <v>160</v>
      </c>
      <c r="T71" s="64" t="s">
        <v>161</v>
      </c>
      <c r="U71" s="64" t="s">
        <v>162</v>
      </c>
    </row>
    <row r="72" spans="2:64" x14ac:dyDescent="0.3">
      <c r="N72" t="s">
        <v>163</v>
      </c>
      <c r="O72">
        <f t="array" ref="O72:O81">AH6:AH15</f>
        <v>0</v>
      </c>
      <c r="P72" t="e">
        <f t="array" ref="P72:P81">SQRT([1]!DIAG(AM5:AV14))</f>
        <v>#NUM!</v>
      </c>
      <c r="Q72" t="e">
        <f>(O72/P72)^2</f>
        <v>#NUM!</v>
      </c>
      <c r="R72" t="e">
        <f>CHIDIST(Q72,1)</f>
        <v>#NUM!</v>
      </c>
      <c r="S72">
        <f>EXP(O72)</f>
        <v>1</v>
      </c>
    </row>
    <row r="73" spans="2:64" x14ac:dyDescent="0.3">
      <c r="N73" t="str">
        <f t="array" ref="N73:N81">TRANSPOSE(N4:V4)</f>
        <v>К1</v>
      </c>
      <c r="O73">
        <v>0</v>
      </c>
      <c r="P73" t="e">
        <v>#NUM!</v>
      </c>
      <c r="Q73" t="e">
        <f t="shared" ref="Q73:Q81" si="28">(O73/P73)^2</f>
        <v>#NUM!</v>
      </c>
      <c r="R73" t="e">
        <f t="shared" ref="R73:R81" si="29">CHIDIST(Q73,1)</f>
        <v>#NUM!</v>
      </c>
      <c r="S73">
        <f t="shared" ref="S73:S81" si="30">EXP(O73)</f>
        <v>1</v>
      </c>
      <c r="T73" t="e">
        <f>EXP(O73-P73*NORMSINV(1-$AK$10/2))</f>
        <v>#NUM!</v>
      </c>
      <c r="U73" t="e">
        <f>EXP(O73+P73*NORMSINV(1-$AK$10/2))</f>
        <v>#NUM!</v>
      </c>
    </row>
    <row r="74" spans="2:64" x14ac:dyDescent="0.3">
      <c r="N74" t="str">
        <v>к2</v>
      </c>
      <c r="O74">
        <v>0</v>
      </c>
      <c r="P74" t="e">
        <v>#NUM!</v>
      </c>
      <c r="Q74" t="e">
        <f t="shared" si="28"/>
        <v>#NUM!</v>
      </c>
      <c r="R74" t="e">
        <f t="shared" si="29"/>
        <v>#NUM!</v>
      </c>
      <c r="S74">
        <f t="shared" si="30"/>
        <v>1</v>
      </c>
      <c r="T74" t="e">
        <f t="shared" ref="T74:T81" si="31">EXP(O74-P74*NORMSINV(1-$AK$10/2))</f>
        <v>#NUM!</v>
      </c>
      <c r="U74" t="e">
        <f t="shared" ref="U74:U81" si="32">EXP(O74+P74*NORMSINV(1-$AK$10/2))</f>
        <v>#NUM!</v>
      </c>
    </row>
    <row r="75" spans="2:64" x14ac:dyDescent="0.3">
      <c r="N75" t="str">
        <v>К3</v>
      </c>
      <c r="O75">
        <v>0</v>
      </c>
      <c r="P75" t="e">
        <v>#NUM!</v>
      </c>
      <c r="Q75" t="e">
        <f t="shared" si="28"/>
        <v>#NUM!</v>
      </c>
      <c r="R75" t="e">
        <f t="shared" si="29"/>
        <v>#NUM!</v>
      </c>
      <c r="S75">
        <f t="shared" si="30"/>
        <v>1</v>
      </c>
      <c r="T75" t="e">
        <f t="shared" si="31"/>
        <v>#NUM!</v>
      </c>
      <c r="U75" t="e">
        <f t="shared" si="32"/>
        <v>#NUM!</v>
      </c>
    </row>
    <row r="76" spans="2:64" x14ac:dyDescent="0.3">
      <c r="N76" t="str">
        <v>К4</v>
      </c>
      <c r="O76">
        <v>0</v>
      </c>
      <c r="P76" t="e">
        <v>#NUM!</v>
      </c>
      <c r="Q76" t="e">
        <f t="shared" si="28"/>
        <v>#NUM!</v>
      </c>
      <c r="R76" t="e">
        <f t="shared" si="29"/>
        <v>#NUM!</v>
      </c>
      <c r="S76">
        <f t="shared" si="30"/>
        <v>1</v>
      </c>
      <c r="T76" t="e">
        <f t="shared" si="31"/>
        <v>#NUM!</v>
      </c>
      <c r="U76" t="e">
        <f t="shared" si="32"/>
        <v>#NUM!</v>
      </c>
    </row>
    <row r="77" spans="2:64" x14ac:dyDescent="0.3">
      <c r="N77" t="str">
        <v>К5</v>
      </c>
      <c r="O77">
        <v>0</v>
      </c>
      <c r="P77" t="e">
        <v>#NUM!</v>
      </c>
      <c r="Q77" t="e">
        <f t="shared" si="28"/>
        <v>#NUM!</v>
      </c>
      <c r="R77" t="e">
        <f t="shared" si="29"/>
        <v>#NUM!</v>
      </c>
      <c r="S77">
        <f t="shared" si="30"/>
        <v>1</v>
      </c>
      <c r="T77" t="e">
        <f t="shared" si="31"/>
        <v>#NUM!</v>
      </c>
      <c r="U77" t="e">
        <f t="shared" si="32"/>
        <v>#NUM!</v>
      </c>
    </row>
    <row r="78" spans="2:64" x14ac:dyDescent="0.3">
      <c r="N78" t="str">
        <v>К6</v>
      </c>
      <c r="O78">
        <v>0</v>
      </c>
      <c r="P78" t="e">
        <v>#NUM!</v>
      </c>
      <c r="Q78" t="e">
        <f t="shared" si="28"/>
        <v>#NUM!</v>
      </c>
      <c r="R78" t="e">
        <f t="shared" si="29"/>
        <v>#NUM!</v>
      </c>
      <c r="S78">
        <f t="shared" si="30"/>
        <v>1</v>
      </c>
      <c r="T78" t="e">
        <f t="shared" si="31"/>
        <v>#NUM!</v>
      </c>
      <c r="U78" t="e">
        <f t="shared" si="32"/>
        <v>#NUM!</v>
      </c>
    </row>
    <row r="79" spans="2:64" x14ac:dyDescent="0.3">
      <c r="N79" t="str">
        <v>К7</v>
      </c>
      <c r="O79">
        <v>0</v>
      </c>
      <c r="P79" t="e">
        <v>#NUM!</v>
      </c>
      <c r="Q79" t="e">
        <f t="shared" si="28"/>
        <v>#NUM!</v>
      </c>
      <c r="R79" t="e">
        <f t="shared" si="29"/>
        <v>#NUM!</v>
      </c>
      <c r="S79">
        <f t="shared" si="30"/>
        <v>1</v>
      </c>
      <c r="T79" t="e">
        <f t="shared" si="31"/>
        <v>#NUM!</v>
      </c>
      <c r="U79" t="e">
        <f t="shared" si="32"/>
        <v>#NUM!</v>
      </c>
    </row>
    <row r="80" spans="2:64" x14ac:dyDescent="0.3">
      <c r="N80" t="str">
        <v>К8</v>
      </c>
      <c r="O80">
        <v>0</v>
      </c>
      <c r="P80" t="e">
        <v>#NUM!</v>
      </c>
      <c r="Q80" t="e">
        <f t="shared" si="28"/>
        <v>#NUM!</v>
      </c>
      <c r="R80" t="e">
        <f t="shared" si="29"/>
        <v>#NUM!</v>
      </c>
      <c r="S80">
        <f t="shared" si="30"/>
        <v>1</v>
      </c>
      <c r="T80" t="e">
        <f t="shared" si="31"/>
        <v>#NUM!</v>
      </c>
      <c r="U80" t="e">
        <f t="shared" si="32"/>
        <v>#NUM!</v>
      </c>
    </row>
    <row r="81" spans="14:21" x14ac:dyDescent="0.3">
      <c r="N81" s="65" t="str">
        <v>К9</v>
      </c>
      <c r="O81" s="65">
        <v>0</v>
      </c>
      <c r="P81" s="65" t="e">
        <v>#NUM!</v>
      </c>
      <c r="Q81" s="65" t="e">
        <f t="shared" si="28"/>
        <v>#NUM!</v>
      </c>
      <c r="R81" s="65" t="e">
        <f t="shared" si="29"/>
        <v>#NUM!</v>
      </c>
      <c r="S81" s="65">
        <f t="shared" si="30"/>
        <v>1</v>
      </c>
      <c r="T81" s="65" t="e">
        <f t="shared" si="31"/>
        <v>#NUM!</v>
      </c>
      <c r="U81" s="65" t="e">
        <f t="shared" si="32"/>
        <v>#NUM!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90"/>
  <sheetViews>
    <sheetView workbookViewId="0">
      <selection activeCell="M14" sqref="M14"/>
    </sheetView>
  </sheetViews>
  <sheetFormatPr defaultRowHeight="14.4" x14ac:dyDescent="0.3"/>
  <sheetData>
    <row r="1" spans="1:75" x14ac:dyDescent="0.3"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s="25" t="s">
        <v>11</v>
      </c>
      <c r="J1" t="s">
        <v>12</v>
      </c>
      <c r="K1" t="s">
        <v>13</v>
      </c>
      <c r="L1" t="s">
        <v>134</v>
      </c>
    </row>
    <row r="2" spans="1:75" x14ac:dyDescent="0.3">
      <c r="A2">
        <v>1</v>
      </c>
      <c r="C2">
        <v>1</v>
      </c>
      <c r="D2">
        <v>1</v>
      </c>
      <c r="E2">
        <v>0</v>
      </c>
      <c r="F2">
        <v>1</v>
      </c>
      <c r="G2">
        <v>1</v>
      </c>
      <c r="H2">
        <v>1</v>
      </c>
      <c r="I2" s="25">
        <v>0</v>
      </c>
      <c r="J2">
        <v>0</v>
      </c>
      <c r="K2">
        <v>1</v>
      </c>
      <c r="L2" s="48">
        <v>1</v>
      </c>
      <c r="N2" s="8" t="s">
        <v>135</v>
      </c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 t="s">
        <v>165</v>
      </c>
      <c r="BA2" s="8"/>
      <c r="BB2" s="8"/>
      <c r="BC2" s="8"/>
      <c r="BD2" s="8"/>
      <c r="BE2" s="8" t="s">
        <v>170</v>
      </c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</row>
    <row r="3" spans="1:75" ht="15" thickBot="1" x14ac:dyDescent="0.35">
      <c r="A3">
        <v>2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 s="26">
        <v>1</v>
      </c>
      <c r="J3">
        <v>0</v>
      </c>
      <c r="K3">
        <v>0</v>
      </c>
      <c r="L3" s="47">
        <v>1</v>
      </c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</row>
    <row r="4" spans="1:75" ht="15" thickTop="1" x14ac:dyDescent="0.3">
      <c r="A4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 s="25">
        <v>0</v>
      </c>
      <c r="J4">
        <v>0</v>
      </c>
      <c r="K4">
        <v>1</v>
      </c>
      <c r="L4" s="47">
        <v>1</v>
      </c>
      <c r="N4" s="74" t="str">
        <f>C1</f>
        <v>К1</v>
      </c>
      <c r="O4" s="74" t="str">
        <f t="shared" ref="O4:V4" si="0">D1</f>
        <v>к2</v>
      </c>
      <c r="P4" s="74" t="str">
        <f t="shared" si="0"/>
        <v>К3</v>
      </c>
      <c r="Q4" s="74" t="str">
        <f t="shared" si="0"/>
        <v>К4</v>
      </c>
      <c r="R4" s="74" t="str">
        <f t="shared" si="0"/>
        <v>К5</v>
      </c>
      <c r="S4" s="74" t="str">
        <f t="shared" si="0"/>
        <v>К6</v>
      </c>
      <c r="T4" s="74" t="str">
        <f t="shared" si="0"/>
        <v>К7</v>
      </c>
      <c r="U4" s="74" t="str">
        <f t="shared" si="0"/>
        <v>К8</v>
      </c>
      <c r="V4" s="74" t="str">
        <f t="shared" si="0"/>
        <v>К9</v>
      </c>
      <c r="W4" s="58" t="s">
        <v>136</v>
      </c>
      <c r="X4" s="58" t="s">
        <v>137</v>
      </c>
      <c r="Y4" s="58" t="s">
        <v>138</v>
      </c>
      <c r="Z4" s="58" t="s">
        <v>139</v>
      </c>
      <c r="AA4" s="58" t="s">
        <v>140</v>
      </c>
      <c r="AB4" s="58" t="s">
        <v>141</v>
      </c>
      <c r="AC4" s="58" t="s">
        <v>142</v>
      </c>
      <c r="AD4" s="58" t="s">
        <v>143</v>
      </c>
      <c r="AE4" s="58" t="s">
        <v>144</v>
      </c>
      <c r="AF4" s="58" t="s">
        <v>145</v>
      </c>
      <c r="AG4" s="8"/>
      <c r="AH4" s="8" t="s">
        <v>146</v>
      </c>
      <c r="AI4" s="8"/>
      <c r="AJ4" s="8" t="s">
        <v>147</v>
      </c>
      <c r="AK4" s="60">
        <f>W78*LN(W78/Y78)+X78*LN(X78/Y78)</f>
        <v>-35.682027398781486</v>
      </c>
      <c r="AL4" s="8"/>
      <c r="AM4" s="8" t="s">
        <v>156</v>
      </c>
      <c r="AN4" s="8"/>
      <c r="AO4" s="8"/>
      <c r="AP4" s="8"/>
      <c r="AQ4" s="8"/>
      <c r="AR4" s="8"/>
      <c r="AS4" s="8"/>
      <c r="AT4" s="8"/>
      <c r="AU4" s="8"/>
      <c r="AV4" s="8"/>
      <c r="AW4" s="8"/>
      <c r="AX4" s="8" t="s">
        <v>164</v>
      </c>
      <c r="AY4" s="8"/>
      <c r="AZ4" s="8"/>
      <c r="BA4" s="72" t="s">
        <v>166</v>
      </c>
      <c r="BB4" s="72" t="s">
        <v>167</v>
      </c>
      <c r="BC4" s="8"/>
      <c r="BD4" s="8"/>
      <c r="BE4" s="64" t="s">
        <v>140</v>
      </c>
      <c r="BF4" s="64" t="s">
        <v>137</v>
      </c>
      <c r="BG4" s="64" t="s">
        <v>136</v>
      </c>
      <c r="BH4" s="64" t="s">
        <v>171</v>
      </c>
      <c r="BI4" s="64" t="s">
        <v>172</v>
      </c>
      <c r="BJ4" s="64" t="s">
        <v>173</v>
      </c>
      <c r="BK4" s="64" t="s">
        <v>174</v>
      </c>
      <c r="BL4" s="64" t="s">
        <v>175</v>
      </c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</row>
    <row r="5" spans="1:75" x14ac:dyDescent="0.3">
      <c r="A5">
        <v>4</v>
      </c>
      <c r="C5">
        <v>1</v>
      </c>
      <c r="D5">
        <v>1</v>
      </c>
      <c r="E5">
        <v>0</v>
      </c>
      <c r="F5">
        <v>1</v>
      </c>
      <c r="G5">
        <v>1</v>
      </c>
      <c r="H5">
        <v>1</v>
      </c>
      <c r="I5" s="25">
        <v>0</v>
      </c>
      <c r="J5">
        <v>0</v>
      </c>
      <c r="K5">
        <v>1</v>
      </c>
      <c r="L5" s="47">
        <v>1</v>
      </c>
      <c r="N5" s="20">
        <f>C2</f>
        <v>1</v>
      </c>
      <c r="O5" s="20">
        <f t="shared" ref="O5:W5" si="1">D2</f>
        <v>1</v>
      </c>
      <c r="P5" s="20">
        <f t="shared" si="1"/>
        <v>0</v>
      </c>
      <c r="Q5" s="20">
        <f t="shared" si="1"/>
        <v>1</v>
      </c>
      <c r="R5" s="20">
        <f t="shared" si="1"/>
        <v>1</v>
      </c>
      <c r="S5" s="20">
        <f t="shared" si="1"/>
        <v>1</v>
      </c>
      <c r="T5" s="20">
        <f t="shared" si="1"/>
        <v>0</v>
      </c>
      <c r="U5" s="20">
        <f t="shared" si="1"/>
        <v>0</v>
      </c>
      <c r="V5" s="20">
        <f t="shared" si="1"/>
        <v>1</v>
      </c>
      <c r="W5" s="69">
        <f t="shared" si="1"/>
        <v>1</v>
      </c>
      <c r="X5" s="8">
        <f>1-W5</f>
        <v>0</v>
      </c>
      <c r="Y5" s="54">
        <f>W5+X5</f>
        <v>1</v>
      </c>
      <c r="Z5" s="71">
        <f>IF(Y5=0,"",W5/Y5)</f>
        <v>1</v>
      </c>
      <c r="AA5" s="71">
        <f>1/(1+EXP(-$AH$6-MMULT(N5:V5,$AH$7:$AH$15)))</f>
        <v>0.5</v>
      </c>
      <c r="AB5" s="75">
        <f>Y5*AA5</f>
        <v>0.5</v>
      </c>
      <c r="AC5" s="76">
        <f>Y5-AB5</f>
        <v>0.5</v>
      </c>
      <c r="AD5" s="75">
        <f>IFERROR(Y5*(Z5*LN(AA5)+(1-Z5)*LN(1-AA5)),0)</f>
        <v>-0.69314718055994529</v>
      </c>
      <c r="AE5" s="76">
        <f>100*IF(AA5&gt;=$BA$11,W5/Y5,X5/Y5)</f>
        <v>100</v>
      </c>
      <c r="AF5" s="71" t="s">
        <v>176</v>
      </c>
      <c r="AG5" s="71"/>
      <c r="AH5" s="71"/>
      <c r="AI5" s="71"/>
      <c r="AJ5" s="71" t="s">
        <v>148</v>
      </c>
      <c r="AK5" s="79">
        <f>AD78</f>
        <v>-50.599744180876016</v>
      </c>
      <c r="AL5" s="71"/>
      <c r="AM5" s="75" t="e">
        <f t="array" ref="AM5:AV14">MINVERSE(MMULT(TRANSPOSE([1]!DESIGN(N5:V77)),AA5:AA77*(1-AA5:AA77)*Y5:Y77*[1]!DESIGN(N5:V77)))</f>
        <v>#NUM!</v>
      </c>
      <c r="AN5" s="80" t="e">
        <v>#NUM!</v>
      </c>
      <c r="AO5" s="80" t="e">
        <v>#NUM!</v>
      </c>
      <c r="AP5" s="80" t="e">
        <v>#NUM!</v>
      </c>
      <c r="AQ5" s="80" t="e">
        <v>#NUM!</v>
      </c>
      <c r="AR5" s="51" t="e">
        <v>#NUM!</v>
      </c>
      <c r="AS5" s="51" t="e">
        <v>#NUM!</v>
      </c>
      <c r="AT5" s="51" t="e">
        <v>#NUM!</v>
      </c>
      <c r="AU5" s="51" t="e">
        <v>#NUM!</v>
      </c>
      <c r="AV5" s="52" t="e">
        <v>#NUM!</v>
      </c>
      <c r="AW5" s="8"/>
      <c r="AX5" s="60" t="e">
        <f t="array" ref="AX5:AX14">MMULT(AM5:AV14,MMULT(TRANSPOSE([1]!DESIGN(N5:V77)),Y5:Y77*(Z5:Z77-AA5:AA77)))</f>
        <v>#NUM!</v>
      </c>
      <c r="AY5" s="8"/>
      <c r="AZ5" s="8" t="s">
        <v>141</v>
      </c>
      <c r="BA5" s="50">
        <f>SUMIF(AA5:AA77,"&gt;="&amp;BA11,W5:W77)</f>
        <v>59</v>
      </c>
      <c r="BB5" s="52">
        <f>SUMIF(AA5:AA77,"&gt;="&amp;BA11,X5:X77)</f>
        <v>14</v>
      </c>
      <c r="BC5" s="8">
        <f>BA5+BB5</f>
        <v>73</v>
      </c>
      <c r="BD5" s="8"/>
      <c r="BE5" s="8"/>
      <c r="BF5" s="8"/>
      <c r="BG5" s="8"/>
      <c r="BH5" s="8">
        <v>0</v>
      </c>
      <c r="BI5" s="8">
        <v>0</v>
      </c>
      <c r="BJ5" s="8">
        <f>1-BH5/BH$78</f>
        <v>1</v>
      </c>
      <c r="BK5" s="8">
        <f>1-BI5/BI$78</f>
        <v>1</v>
      </c>
      <c r="BL5" s="72">
        <f>(BJ5-BJ6)*BK5</f>
        <v>0</v>
      </c>
      <c r="BM5" s="8"/>
      <c r="BN5" s="8"/>
      <c r="BO5" s="71"/>
      <c r="BP5" s="71"/>
      <c r="BQ5" s="71"/>
      <c r="BR5" s="71"/>
      <c r="BS5" s="71"/>
      <c r="BT5" s="71"/>
      <c r="BU5" s="71"/>
      <c r="BV5" s="71"/>
      <c r="BW5" s="8"/>
    </row>
    <row r="6" spans="1:75" x14ac:dyDescent="0.3">
      <c r="A6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 s="25">
        <v>0</v>
      </c>
      <c r="J6">
        <v>0</v>
      </c>
      <c r="K6">
        <v>0</v>
      </c>
      <c r="L6" s="48">
        <v>1</v>
      </c>
      <c r="N6" s="20">
        <f t="shared" ref="N6:N69" si="2">C3</f>
        <v>1</v>
      </c>
      <c r="O6" s="20">
        <f t="shared" ref="O6:O69" si="3">D3</f>
        <v>1</v>
      </c>
      <c r="P6" s="20">
        <f t="shared" ref="P6:P69" si="4">E3</f>
        <v>1</v>
      </c>
      <c r="Q6" s="20">
        <f t="shared" ref="Q6:Q69" si="5">F3</f>
        <v>1</v>
      </c>
      <c r="R6" s="20">
        <f t="shared" ref="R6:R69" si="6">G3</f>
        <v>0</v>
      </c>
      <c r="S6" s="20">
        <f t="shared" ref="S6:S69" si="7">H3</f>
        <v>0</v>
      </c>
      <c r="T6" s="20">
        <f t="shared" ref="T6:T69" si="8">I3</f>
        <v>1</v>
      </c>
      <c r="U6" s="20">
        <f t="shared" ref="U6:U69" si="9">J3</f>
        <v>0</v>
      </c>
      <c r="V6" s="20">
        <f t="shared" ref="V6:V69" si="10">K3</f>
        <v>0</v>
      </c>
      <c r="W6" s="69">
        <f t="shared" ref="W6:W69" si="11">L3</f>
        <v>1</v>
      </c>
      <c r="X6" s="8">
        <f t="shared" ref="X6:X69" si="12">1-W6</f>
        <v>0</v>
      </c>
      <c r="Y6" s="54">
        <f t="shared" ref="Y6:Y69" si="13">W6+X6</f>
        <v>1</v>
      </c>
      <c r="Z6" s="71">
        <f t="shared" ref="Z6:Z69" si="14">IF(Y6=0,"",W6/Y6)</f>
        <v>1</v>
      </c>
      <c r="AA6" s="71">
        <f t="shared" ref="AA6:AA69" si="15">1/(1+EXP(-$AH$6-MMULT(N6:V6,$AH$7:$AH$15)))</f>
        <v>0.5</v>
      </c>
      <c r="AB6" s="77">
        <f t="shared" ref="AB6:AB69" si="16">Y6*AA6</f>
        <v>0.5</v>
      </c>
      <c r="AC6" s="78">
        <f t="shared" ref="AC6:AC69" si="17">Y6-AB6</f>
        <v>0.5</v>
      </c>
      <c r="AD6" s="77">
        <f t="shared" ref="AD6:AD69" si="18">IFERROR(Y6*(Z6*LN(AA6)+(1-Z6)*LN(1-AA6)),0)</f>
        <v>-0.69314718055994529</v>
      </c>
      <c r="AE6" s="78">
        <f t="shared" ref="AE6:AE69" si="19">100*IF(AA6&gt;=$BA$11,W6/Y6,X6/Y6)</f>
        <v>100</v>
      </c>
      <c r="AF6" s="71"/>
      <c r="AG6" s="8"/>
      <c r="AH6" s="60">
        <f t="array" ref="AH6:AH15">[1]!LogitCoeff(N5:X77,,,,,20)</f>
        <v>0</v>
      </c>
      <c r="AI6" s="8"/>
      <c r="AJ6" s="8"/>
      <c r="AK6" s="8"/>
      <c r="AL6" s="8"/>
      <c r="AM6" s="53" t="e">
        <v>#NUM!</v>
      </c>
      <c r="AN6" s="8" t="e">
        <v>#NUM!</v>
      </c>
      <c r="AO6" s="8" t="e">
        <v>#NUM!</v>
      </c>
      <c r="AP6" s="8" t="e">
        <v>#NUM!</v>
      </c>
      <c r="AQ6" s="8" t="e">
        <v>#NUM!</v>
      </c>
      <c r="AR6" s="8" t="e">
        <v>#NUM!</v>
      </c>
      <c r="AS6" s="8" t="e">
        <v>#NUM!</v>
      </c>
      <c r="AT6" s="8" t="e">
        <v>#NUM!</v>
      </c>
      <c r="AU6" s="8" t="e">
        <v>#NUM!</v>
      </c>
      <c r="AV6" s="54" t="e">
        <v>#NUM!</v>
      </c>
      <c r="AW6" s="8"/>
      <c r="AX6" s="61" t="e">
        <v>#NUM!</v>
      </c>
      <c r="AY6" s="8"/>
      <c r="AZ6" s="8" t="s">
        <v>142</v>
      </c>
      <c r="BA6" s="55">
        <f>BA7-BA5</f>
        <v>0</v>
      </c>
      <c r="BB6" s="57">
        <f>BB7-BB5</f>
        <v>0</v>
      </c>
      <c r="BC6" s="8">
        <f t="shared" ref="BC6:BC7" si="20">BA6+BB6</f>
        <v>0</v>
      </c>
      <c r="BD6" s="8"/>
      <c r="BE6" s="8">
        <f t="array" ref="BE6:BG78">[1]!SelectCols(W5:AA77,"5,2,1",1)</f>
        <v>0.5</v>
      </c>
      <c r="BF6" s="8">
        <v>0</v>
      </c>
      <c r="BG6" s="8">
        <v>1</v>
      </c>
      <c r="BH6" s="8">
        <f>BH5+BF6</f>
        <v>0</v>
      </c>
      <c r="BI6" s="8">
        <f>BI5+BG6</f>
        <v>1</v>
      </c>
      <c r="BJ6" s="8">
        <f t="shared" ref="BJ6:BJ69" si="21">1-BH6/BH$78</f>
        <v>1</v>
      </c>
      <c r="BK6" s="8">
        <f t="shared" ref="BK6:BK69" si="22">1-BI6/BI$78</f>
        <v>0.98305084745762716</v>
      </c>
      <c r="BL6" s="72">
        <f t="shared" ref="BL6:BL69" si="23">(BJ6-BJ7)*BK6</f>
        <v>0</v>
      </c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</row>
    <row r="7" spans="1:75" x14ac:dyDescent="0.3">
      <c r="A7">
        <v>6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 s="25">
        <v>0</v>
      </c>
      <c r="J7">
        <v>0</v>
      </c>
      <c r="K7">
        <v>1</v>
      </c>
      <c r="L7" s="48">
        <v>1</v>
      </c>
      <c r="N7" s="20">
        <f t="shared" si="2"/>
        <v>1</v>
      </c>
      <c r="O7" s="20">
        <f t="shared" si="3"/>
        <v>1</v>
      </c>
      <c r="P7" s="20">
        <f t="shared" si="4"/>
        <v>1</v>
      </c>
      <c r="Q7" s="20">
        <f t="shared" si="5"/>
        <v>1</v>
      </c>
      <c r="R7" s="20">
        <f t="shared" si="6"/>
        <v>1</v>
      </c>
      <c r="S7" s="20">
        <f t="shared" si="7"/>
        <v>0</v>
      </c>
      <c r="T7" s="20">
        <f t="shared" si="8"/>
        <v>0</v>
      </c>
      <c r="U7" s="20">
        <f t="shared" si="9"/>
        <v>0</v>
      </c>
      <c r="V7" s="20">
        <f t="shared" si="10"/>
        <v>1</v>
      </c>
      <c r="W7" s="69">
        <f t="shared" si="11"/>
        <v>1</v>
      </c>
      <c r="X7" s="8">
        <f t="shared" si="12"/>
        <v>0</v>
      </c>
      <c r="Y7" s="54">
        <f t="shared" si="13"/>
        <v>1</v>
      </c>
      <c r="Z7" s="71">
        <f t="shared" si="14"/>
        <v>1</v>
      </c>
      <c r="AA7" s="71">
        <f t="shared" si="15"/>
        <v>0.5</v>
      </c>
      <c r="AB7" s="77">
        <f t="shared" si="16"/>
        <v>0.5</v>
      </c>
      <c r="AC7" s="78">
        <f t="shared" si="17"/>
        <v>0.5</v>
      </c>
      <c r="AD7" s="77">
        <f t="shared" si="18"/>
        <v>-0.69314718055994529</v>
      </c>
      <c r="AE7" s="78">
        <f t="shared" si="19"/>
        <v>100</v>
      </c>
      <c r="AF7" s="71"/>
      <c r="AG7" s="8"/>
      <c r="AH7" s="61">
        <v>0</v>
      </c>
      <c r="AI7" s="8"/>
      <c r="AJ7" s="8" t="s">
        <v>149</v>
      </c>
      <c r="AK7" s="60">
        <f>2*(AK5-AK4)</f>
        <v>-29.83543356418906</v>
      </c>
      <c r="AL7" s="8"/>
      <c r="AM7" s="53" t="e">
        <v>#NUM!</v>
      </c>
      <c r="AN7" s="8" t="e">
        <v>#NUM!</v>
      </c>
      <c r="AO7" s="8" t="e">
        <v>#NUM!</v>
      </c>
      <c r="AP7" s="8" t="e">
        <v>#NUM!</v>
      </c>
      <c r="AQ7" s="8" t="e">
        <v>#NUM!</v>
      </c>
      <c r="AR7" s="8" t="e">
        <v>#NUM!</v>
      </c>
      <c r="AS7" s="8" t="e">
        <v>#NUM!</v>
      </c>
      <c r="AT7" s="8" t="e">
        <v>#NUM!</v>
      </c>
      <c r="AU7" s="8" t="e">
        <v>#NUM!</v>
      </c>
      <c r="AV7" s="54" t="e">
        <v>#NUM!</v>
      </c>
      <c r="AW7" s="8"/>
      <c r="AX7" s="61" t="e">
        <v>#NUM!</v>
      </c>
      <c r="AY7" s="8"/>
      <c r="AZ7" s="8"/>
      <c r="BA7" s="8">
        <f>W78</f>
        <v>59</v>
      </c>
      <c r="BB7" s="8">
        <f>X78</f>
        <v>14</v>
      </c>
      <c r="BC7" s="8">
        <f t="shared" si="20"/>
        <v>73</v>
      </c>
      <c r="BD7" s="8"/>
      <c r="BE7" s="8">
        <v>0.5</v>
      </c>
      <c r="BF7" s="8">
        <v>0</v>
      </c>
      <c r="BG7" s="8">
        <v>1</v>
      </c>
      <c r="BH7" s="8">
        <f t="shared" ref="BH7:BH70" si="24">BH6+BF7</f>
        <v>0</v>
      </c>
      <c r="BI7" s="8">
        <f t="shared" ref="BI7:BI70" si="25">BI6+BG7</f>
        <v>2</v>
      </c>
      <c r="BJ7" s="8">
        <f t="shared" si="21"/>
        <v>1</v>
      </c>
      <c r="BK7" s="8">
        <f t="shared" si="22"/>
        <v>0.96610169491525422</v>
      </c>
      <c r="BL7" s="72">
        <f t="shared" si="23"/>
        <v>0</v>
      </c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</row>
    <row r="8" spans="1:75" x14ac:dyDescent="0.3">
      <c r="A8">
        <v>7</v>
      </c>
      <c r="C8">
        <v>1</v>
      </c>
      <c r="D8">
        <v>1</v>
      </c>
      <c r="E8">
        <v>0</v>
      </c>
      <c r="F8">
        <v>0</v>
      </c>
      <c r="G8">
        <v>1</v>
      </c>
      <c r="H8">
        <v>1</v>
      </c>
      <c r="I8" s="25">
        <v>0</v>
      </c>
      <c r="J8">
        <v>0</v>
      </c>
      <c r="K8">
        <v>1</v>
      </c>
      <c r="L8" s="48">
        <v>1</v>
      </c>
      <c r="N8" s="20">
        <f t="shared" si="2"/>
        <v>1</v>
      </c>
      <c r="O8" s="20">
        <f t="shared" si="3"/>
        <v>1</v>
      </c>
      <c r="P8" s="20">
        <f t="shared" si="4"/>
        <v>0</v>
      </c>
      <c r="Q8" s="20">
        <f t="shared" si="5"/>
        <v>1</v>
      </c>
      <c r="R8" s="20">
        <f t="shared" si="6"/>
        <v>1</v>
      </c>
      <c r="S8" s="20">
        <f t="shared" si="7"/>
        <v>1</v>
      </c>
      <c r="T8" s="20">
        <f t="shared" si="8"/>
        <v>0</v>
      </c>
      <c r="U8" s="20">
        <f t="shared" si="9"/>
        <v>0</v>
      </c>
      <c r="V8" s="20">
        <f t="shared" si="10"/>
        <v>1</v>
      </c>
      <c r="W8" s="69">
        <f t="shared" si="11"/>
        <v>1</v>
      </c>
      <c r="X8" s="8">
        <f t="shared" si="12"/>
        <v>0</v>
      </c>
      <c r="Y8" s="54">
        <f t="shared" si="13"/>
        <v>1</v>
      </c>
      <c r="Z8" s="71">
        <f t="shared" si="14"/>
        <v>1</v>
      </c>
      <c r="AA8" s="71">
        <f t="shared" si="15"/>
        <v>0.5</v>
      </c>
      <c r="AB8" s="77">
        <f t="shared" si="16"/>
        <v>0.5</v>
      </c>
      <c r="AC8" s="78">
        <f t="shared" si="17"/>
        <v>0.5</v>
      </c>
      <c r="AD8" s="77">
        <f t="shared" si="18"/>
        <v>-0.69314718055994529</v>
      </c>
      <c r="AE8" s="78">
        <f t="shared" si="19"/>
        <v>100</v>
      </c>
      <c r="AF8" s="71"/>
      <c r="AG8" s="8"/>
      <c r="AH8" s="61">
        <v>0</v>
      </c>
      <c r="AI8" s="8"/>
      <c r="AJ8" s="8" t="s">
        <v>122</v>
      </c>
      <c r="AK8" s="61">
        <f>COUNT(N5:V5)</f>
        <v>9</v>
      </c>
      <c r="AL8" s="8"/>
      <c r="AM8" s="53" t="e">
        <v>#NUM!</v>
      </c>
      <c r="AN8" s="8" t="e">
        <v>#NUM!</v>
      </c>
      <c r="AO8" s="8" t="e">
        <v>#NUM!</v>
      </c>
      <c r="AP8" s="8" t="e">
        <v>#NUM!</v>
      </c>
      <c r="AQ8" s="8" t="e">
        <v>#NUM!</v>
      </c>
      <c r="AR8" s="8" t="e">
        <v>#NUM!</v>
      </c>
      <c r="AS8" s="8" t="e">
        <v>#NUM!</v>
      </c>
      <c r="AT8" s="8" t="e">
        <v>#NUM!</v>
      </c>
      <c r="AU8" s="8" t="e">
        <v>#NUM!</v>
      </c>
      <c r="AV8" s="54" t="e">
        <v>#NUM!</v>
      </c>
      <c r="AW8" s="8"/>
      <c r="AX8" s="61" t="e">
        <v>#NUM!</v>
      </c>
      <c r="AY8" s="8"/>
      <c r="AZ8" s="8"/>
      <c r="BA8" s="8"/>
      <c r="BB8" s="8"/>
      <c r="BC8" s="8"/>
      <c r="BD8" s="8"/>
      <c r="BE8" s="8">
        <v>0.5</v>
      </c>
      <c r="BF8" s="8">
        <v>0</v>
      </c>
      <c r="BG8" s="8">
        <v>1</v>
      </c>
      <c r="BH8" s="8">
        <f t="shared" si="24"/>
        <v>0</v>
      </c>
      <c r="BI8" s="8">
        <f t="shared" si="25"/>
        <v>3</v>
      </c>
      <c r="BJ8" s="8">
        <f t="shared" si="21"/>
        <v>1</v>
      </c>
      <c r="BK8" s="8">
        <f t="shared" si="22"/>
        <v>0.94915254237288138</v>
      </c>
      <c r="BL8" s="72">
        <f t="shared" si="23"/>
        <v>0</v>
      </c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</row>
    <row r="9" spans="1:75" x14ac:dyDescent="0.3">
      <c r="A9">
        <v>8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 s="25">
        <v>0</v>
      </c>
      <c r="J9">
        <v>0</v>
      </c>
      <c r="K9">
        <v>1</v>
      </c>
      <c r="L9" s="48">
        <v>1</v>
      </c>
      <c r="N9" s="20">
        <f t="shared" si="2"/>
        <v>1</v>
      </c>
      <c r="O9" s="20">
        <f t="shared" si="3"/>
        <v>1</v>
      </c>
      <c r="P9" s="20">
        <f t="shared" si="4"/>
        <v>1</v>
      </c>
      <c r="Q9" s="20">
        <f t="shared" si="5"/>
        <v>1</v>
      </c>
      <c r="R9" s="20">
        <f t="shared" si="6"/>
        <v>1</v>
      </c>
      <c r="S9" s="20">
        <f t="shared" si="7"/>
        <v>1</v>
      </c>
      <c r="T9" s="20">
        <f t="shared" si="8"/>
        <v>0</v>
      </c>
      <c r="U9" s="20">
        <f t="shared" si="9"/>
        <v>0</v>
      </c>
      <c r="V9" s="20">
        <f t="shared" si="10"/>
        <v>0</v>
      </c>
      <c r="W9" s="69">
        <f t="shared" si="11"/>
        <v>1</v>
      </c>
      <c r="X9" s="8">
        <f t="shared" si="12"/>
        <v>0</v>
      </c>
      <c r="Y9" s="54">
        <f t="shared" si="13"/>
        <v>1</v>
      </c>
      <c r="Z9" s="71">
        <f t="shared" si="14"/>
        <v>1</v>
      </c>
      <c r="AA9" s="71">
        <f t="shared" si="15"/>
        <v>0.5</v>
      </c>
      <c r="AB9" s="77">
        <f t="shared" si="16"/>
        <v>0.5</v>
      </c>
      <c r="AC9" s="78">
        <f t="shared" si="17"/>
        <v>0.5</v>
      </c>
      <c r="AD9" s="77">
        <f t="shared" si="18"/>
        <v>-0.69314718055994529</v>
      </c>
      <c r="AE9" s="78">
        <f t="shared" si="19"/>
        <v>100</v>
      </c>
      <c r="AF9" s="71"/>
      <c r="AG9" s="8"/>
      <c r="AH9" s="61">
        <v>0</v>
      </c>
      <c r="AI9" s="8"/>
      <c r="AJ9" s="8" t="s">
        <v>150</v>
      </c>
      <c r="AK9" s="61" t="e">
        <f>CHIDIST(AK7,AK8)</f>
        <v>#NUM!</v>
      </c>
      <c r="AL9" s="8"/>
      <c r="AM9" s="53" t="e">
        <v>#NUM!</v>
      </c>
      <c r="AN9" s="8" t="e">
        <v>#NUM!</v>
      </c>
      <c r="AO9" s="8" t="e">
        <v>#NUM!</v>
      </c>
      <c r="AP9" s="8" t="e">
        <v>#NUM!</v>
      </c>
      <c r="AQ9" s="8" t="e">
        <v>#NUM!</v>
      </c>
      <c r="AR9" s="8" t="e">
        <v>#NUM!</v>
      </c>
      <c r="AS9" s="8" t="e">
        <v>#NUM!</v>
      </c>
      <c r="AT9" s="8" t="e">
        <v>#NUM!</v>
      </c>
      <c r="AU9" s="8" t="e">
        <v>#NUM!</v>
      </c>
      <c r="AV9" s="54" t="e">
        <v>#NUM!</v>
      </c>
      <c r="AW9" s="8"/>
      <c r="AX9" s="61" t="e">
        <v>#NUM!</v>
      </c>
      <c r="AY9" s="8"/>
      <c r="AZ9" s="8" t="s">
        <v>168</v>
      </c>
      <c r="BA9" s="66">
        <f>BA5/BA7</f>
        <v>1</v>
      </c>
      <c r="BB9" s="67">
        <f>BB6/BB7</f>
        <v>0</v>
      </c>
      <c r="BC9" s="8">
        <f>(BA5+BB6)/BC7</f>
        <v>0.80821917808219179</v>
      </c>
      <c r="BD9" s="8"/>
      <c r="BE9" s="8">
        <v>0.5</v>
      </c>
      <c r="BF9" s="8">
        <v>0</v>
      </c>
      <c r="BG9" s="8">
        <v>1</v>
      </c>
      <c r="BH9" s="8">
        <f t="shared" si="24"/>
        <v>0</v>
      </c>
      <c r="BI9" s="8">
        <f t="shared" si="25"/>
        <v>4</v>
      </c>
      <c r="BJ9" s="8">
        <f t="shared" si="21"/>
        <v>1</v>
      </c>
      <c r="BK9" s="8">
        <f t="shared" si="22"/>
        <v>0.93220338983050843</v>
      </c>
      <c r="BL9" s="72">
        <f t="shared" si="23"/>
        <v>0</v>
      </c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</row>
    <row r="10" spans="1:75" x14ac:dyDescent="0.3">
      <c r="A10">
        <v>9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5">
        <v>0</v>
      </c>
      <c r="J10" s="2">
        <v>0</v>
      </c>
      <c r="K10" s="2">
        <v>0</v>
      </c>
      <c r="L10" s="48">
        <v>0</v>
      </c>
      <c r="N10" s="20">
        <f t="shared" si="2"/>
        <v>1</v>
      </c>
      <c r="O10" s="20">
        <f t="shared" si="3"/>
        <v>1</v>
      </c>
      <c r="P10" s="20">
        <f t="shared" si="4"/>
        <v>1</v>
      </c>
      <c r="Q10" s="20">
        <f t="shared" si="5"/>
        <v>1</v>
      </c>
      <c r="R10" s="20">
        <f t="shared" si="6"/>
        <v>1</v>
      </c>
      <c r="S10" s="20">
        <f t="shared" si="7"/>
        <v>1</v>
      </c>
      <c r="T10" s="20">
        <f t="shared" si="8"/>
        <v>0</v>
      </c>
      <c r="U10" s="20">
        <f t="shared" si="9"/>
        <v>0</v>
      </c>
      <c r="V10" s="20">
        <f t="shared" si="10"/>
        <v>1</v>
      </c>
      <c r="W10" s="69">
        <f t="shared" si="11"/>
        <v>1</v>
      </c>
      <c r="X10" s="8">
        <f t="shared" si="12"/>
        <v>0</v>
      </c>
      <c r="Y10" s="54">
        <f t="shared" si="13"/>
        <v>1</v>
      </c>
      <c r="Z10" s="71">
        <f t="shared" si="14"/>
        <v>1</v>
      </c>
      <c r="AA10" s="71">
        <f t="shared" si="15"/>
        <v>0.5</v>
      </c>
      <c r="AB10" s="77">
        <f t="shared" si="16"/>
        <v>0.5</v>
      </c>
      <c r="AC10" s="78">
        <f t="shared" si="17"/>
        <v>0.5</v>
      </c>
      <c r="AD10" s="77">
        <f t="shared" si="18"/>
        <v>-0.69314718055994529</v>
      </c>
      <c r="AE10" s="78">
        <f t="shared" si="19"/>
        <v>100</v>
      </c>
      <c r="AF10" s="71"/>
      <c r="AG10" s="8"/>
      <c r="AH10" s="61">
        <v>0</v>
      </c>
      <c r="AI10" s="8"/>
      <c r="AJ10" s="8" t="s">
        <v>151</v>
      </c>
      <c r="AK10" s="61">
        <v>0.05</v>
      </c>
      <c r="AL10" s="8"/>
      <c r="AM10" s="53" t="e">
        <v>#NUM!</v>
      </c>
      <c r="AN10" s="8" t="e">
        <v>#NUM!</v>
      </c>
      <c r="AO10" s="8" t="e">
        <v>#NUM!</v>
      </c>
      <c r="AP10" s="8" t="e">
        <v>#NUM!</v>
      </c>
      <c r="AQ10" s="8" t="e">
        <v>#NUM!</v>
      </c>
      <c r="AR10" s="8" t="e">
        <v>#NUM!</v>
      </c>
      <c r="AS10" s="8" t="e">
        <v>#NUM!</v>
      </c>
      <c r="AT10" s="8" t="e">
        <v>#NUM!</v>
      </c>
      <c r="AU10" s="8" t="e">
        <v>#NUM!</v>
      </c>
      <c r="AV10" s="54" t="e">
        <v>#NUM!</v>
      </c>
      <c r="AW10" s="8"/>
      <c r="AX10" s="61" t="e">
        <v>#NUM!</v>
      </c>
      <c r="AY10" s="8"/>
      <c r="AZ10" s="8"/>
      <c r="BA10" s="8"/>
      <c r="BB10" s="8"/>
      <c r="BC10" s="8"/>
      <c r="BD10" s="8"/>
      <c r="BE10" s="8">
        <v>0.5</v>
      </c>
      <c r="BF10" s="8">
        <v>0</v>
      </c>
      <c r="BG10" s="8">
        <v>1</v>
      </c>
      <c r="BH10" s="8">
        <f t="shared" si="24"/>
        <v>0</v>
      </c>
      <c r="BI10" s="8">
        <f t="shared" si="25"/>
        <v>5</v>
      </c>
      <c r="BJ10" s="8">
        <f t="shared" si="21"/>
        <v>1</v>
      </c>
      <c r="BK10" s="8">
        <f t="shared" si="22"/>
        <v>0.9152542372881356</v>
      </c>
      <c r="BL10" s="72">
        <f t="shared" si="23"/>
        <v>0</v>
      </c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</row>
    <row r="11" spans="1:75" x14ac:dyDescent="0.3">
      <c r="A11">
        <v>10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 s="25">
        <v>0</v>
      </c>
      <c r="J11">
        <v>0</v>
      </c>
      <c r="K11">
        <v>1</v>
      </c>
      <c r="L11" s="48">
        <v>1</v>
      </c>
      <c r="N11" s="20">
        <f t="shared" si="2"/>
        <v>1</v>
      </c>
      <c r="O11" s="20">
        <f t="shared" si="3"/>
        <v>1</v>
      </c>
      <c r="P11" s="20">
        <f t="shared" si="4"/>
        <v>0</v>
      </c>
      <c r="Q11" s="20">
        <f t="shared" si="5"/>
        <v>0</v>
      </c>
      <c r="R11" s="20">
        <f t="shared" si="6"/>
        <v>1</v>
      </c>
      <c r="S11" s="20">
        <f t="shared" si="7"/>
        <v>1</v>
      </c>
      <c r="T11" s="20">
        <f t="shared" si="8"/>
        <v>0</v>
      </c>
      <c r="U11" s="20">
        <f t="shared" si="9"/>
        <v>0</v>
      </c>
      <c r="V11" s="20">
        <f t="shared" si="10"/>
        <v>1</v>
      </c>
      <c r="W11" s="69">
        <f t="shared" si="11"/>
        <v>1</v>
      </c>
      <c r="X11" s="8">
        <f t="shared" si="12"/>
        <v>0</v>
      </c>
      <c r="Y11" s="54">
        <f t="shared" si="13"/>
        <v>1</v>
      </c>
      <c r="Z11" s="71">
        <f t="shared" si="14"/>
        <v>1</v>
      </c>
      <c r="AA11" s="71">
        <f t="shared" si="15"/>
        <v>0.5</v>
      </c>
      <c r="AB11" s="77">
        <f t="shared" si="16"/>
        <v>0.5</v>
      </c>
      <c r="AC11" s="78">
        <f t="shared" si="17"/>
        <v>0.5</v>
      </c>
      <c r="AD11" s="77">
        <f t="shared" si="18"/>
        <v>-0.69314718055994529</v>
      </c>
      <c r="AE11" s="78">
        <f t="shared" si="19"/>
        <v>100</v>
      </c>
      <c r="AF11" s="71"/>
      <c r="AG11" s="8"/>
      <c r="AH11" s="61">
        <v>0</v>
      </c>
      <c r="AI11" s="8"/>
      <c r="AJ11" s="8" t="s">
        <v>152</v>
      </c>
      <c r="AK11" s="63" t="e">
        <f>IF(AK9&lt;AK10,"yes","no")</f>
        <v>#NUM!</v>
      </c>
      <c r="AL11" s="8"/>
      <c r="AM11" s="53" t="e">
        <v>#NUM!</v>
      </c>
      <c r="AN11" s="8" t="e">
        <v>#NUM!</v>
      </c>
      <c r="AO11" s="8" t="e">
        <v>#NUM!</v>
      </c>
      <c r="AP11" s="8" t="e">
        <v>#NUM!</v>
      </c>
      <c r="AQ11" s="8" t="e">
        <v>#NUM!</v>
      </c>
      <c r="AR11" s="8" t="e">
        <v>#NUM!</v>
      </c>
      <c r="AS11" s="8" t="e">
        <v>#NUM!</v>
      </c>
      <c r="AT11" s="8" t="e">
        <v>#NUM!</v>
      </c>
      <c r="AU11" s="8" t="e">
        <v>#NUM!</v>
      </c>
      <c r="AV11" s="54" t="e">
        <v>#NUM!</v>
      </c>
      <c r="AW11" s="8"/>
      <c r="AX11" s="61" t="e">
        <v>#NUM!</v>
      </c>
      <c r="AY11" s="8"/>
      <c r="AZ11" s="8" t="s">
        <v>169</v>
      </c>
      <c r="BA11" s="68">
        <v>0.5</v>
      </c>
      <c r="BB11" s="8"/>
      <c r="BC11" s="8"/>
      <c r="BD11" s="8"/>
      <c r="BE11" s="8">
        <v>0.5</v>
      </c>
      <c r="BF11" s="8">
        <v>0</v>
      </c>
      <c r="BG11" s="8">
        <v>1</v>
      </c>
      <c r="BH11" s="8">
        <f t="shared" si="24"/>
        <v>0</v>
      </c>
      <c r="BI11" s="8">
        <f t="shared" si="25"/>
        <v>6</v>
      </c>
      <c r="BJ11" s="8">
        <f t="shared" si="21"/>
        <v>1</v>
      </c>
      <c r="BK11" s="8">
        <f t="shared" si="22"/>
        <v>0.89830508474576276</v>
      </c>
      <c r="BL11" s="72">
        <f t="shared" si="23"/>
        <v>0</v>
      </c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</row>
    <row r="12" spans="1:75" x14ac:dyDescent="0.3">
      <c r="A12">
        <v>11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5">
        <v>0</v>
      </c>
      <c r="J12" s="2">
        <v>0</v>
      </c>
      <c r="K12" s="2">
        <v>0</v>
      </c>
      <c r="L12" s="48">
        <v>0</v>
      </c>
      <c r="N12" s="20">
        <f t="shared" si="2"/>
        <v>1</v>
      </c>
      <c r="O12" s="20">
        <f t="shared" si="3"/>
        <v>1</v>
      </c>
      <c r="P12" s="20">
        <f t="shared" si="4"/>
        <v>1</v>
      </c>
      <c r="Q12" s="20">
        <f t="shared" si="5"/>
        <v>1</v>
      </c>
      <c r="R12" s="20">
        <f t="shared" si="6"/>
        <v>1</v>
      </c>
      <c r="S12" s="20">
        <f t="shared" si="7"/>
        <v>1</v>
      </c>
      <c r="T12" s="20">
        <f t="shared" si="8"/>
        <v>0</v>
      </c>
      <c r="U12" s="20">
        <f t="shared" si="9"/>
        <v>0</v>
      </c>
      <c r="V12" s="20">
        <f t="shared" si="10"/>
        <v>1</v>
      </c>
      <c r="W12" s="69">
        <f t="shared" si="11"/>
        <v>1</v>
      </c>
      <c r="X12" s="8">
        <f t="shared" si="12"/>
        <v>0</v>
      </c>
      <c r="Y12" s="54">
        <f t="shared" si="13"/>
        <v>1</v>
      </c>
      <c r="Z12" s="71">
        <f t="shared" si="14"/>
        <v>1</v>
      </c>
      <c r="AA12" s="71">
        <f t="shared" si="15"/>
        <v>0.5</v>
      </c>
      <c r="AB12" s="77">
        <f t="shared" si="16"/>
        <v>0.5</v>
      </c>
      <c r="AC12" s="78">
        <f t="shared" si="17"/>
        <v>0.5</v>
      </c>
      <c r="AD12" s="77">
        <f t="shared" si="18"/>
        <v>-0.69314718055994529</v>
      </c>
      <c r="AE12" s="78">
        <f t="shared" si="19"/>
        <v>100</v>
      </c>
      <c r="AF12" s="71"/>
      <c r="AG12" s="8"/>
      <c r="AH12" s="61">
        <v>0</v>
      </c>
      <c r="AI12" s="8"/>
      <c r="AJ12" s="8"/>
      <c r="AK12" s="8"/>
      <c r="AL12" s="8"/>
      <c r="AM12" s="53" t="e">
        <v>#NUM!</v>
      </c>
      <c r="AN12" s="8" t="e">
        <v>#NUM!</v>
      </c>
      <c r="AO12" s="8" t="e">
        <v>#NUM!</v>
      </c>
      <c r="AP12" s="8" t="e">
        <v>#NUM!</v>
      </c>
      <c r="AQ12" s="8" t="e">
        <v>#NUM!</v>
      </c>
      <c r="AR12" s="8" t="e">
        <v>#NUM!</v>
      </c>
      <c r="AS12" s="8" t="e">
        <v>#NUM!</v>
      </c>
      <c r="AT12" s="8" t="e">
        <v>#NUM!</v>
      </c>
      <c r="AU12" s="8" t="e">
        <v>#NUM!</v>
      </c>
      <c r="AV12" s="81" t="e">
        <v>#NUM!</v>
      </c>
      <c r="AW12" s="8"/>
      <c r="AX12" s="61" t="e">
        <v>#NUM!</v>
      </c>
      <c r="AY12" s="8"/>
      <c r="AZ12" s="8"/>
      <c r="BA12" s="8"/>
      <c r="BB12" s="8"/>
      <c r="BC12" s="8"/>
      <c r="BD12" s="8"/>
      <c r="BE12" s="8">
        <v>0.5</v>
      </c>
      <c r="BF12" s="8">
        <v>0</v>
      </c>
      <c r="BG12" s="8">
        <v>1</v>
      </c>
      <c r="BH12" s="8">
        <f t="shared" si="24"/>
        <v>0</v>
      </c>
      <c r="BI12" s="8">
        <f t="shared" si="25"/>
        <v>7</v>
      </c>
      <c r="BJ12" s="8">
        <f t="shared" si="21"/>
        <v>1</v>
      </c>
      <c r="BK12" s="8">
        <f t="shared" si="22"/>
        <v>0.88135593220338981</v>
      </c>
      <c r="BL12" s="72">
        <f t="shared" si="23"/>
        <v>0</v>
      </c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</row>
    <row r="13" spans="1:75" x14ac:dyDescent="0.3">
      <c r="A13">
        <v>12</v>
      </c>
      <c r="C13">
        <v>1</v>
      </c>
      <c r="D13">
        <v>1</v>
      </c>
      <c r="E13">
        <v>1</v>
      </c>
      <c r="F13">
        <v>1</v>
      </c>
      <c r="G13">
        <v>0</v>
      </c>
      <c r="H13">
        <v>0</v>
      </c>
      <c r="I13" s="25">
        <v>0</v>
      </c>
      <c r="J13">
        <v>0</v>
      </c>
      <c r="K13">
        <v>0</v>
      </c>
      <c r="L13" s="48">
        <v>1</v>
      </c>
      <c r="N13" s="20">
        <f t="shared" si="2"/>
        <v>0</v>
      </c>
      <c r="O13" s="20">
        <f t="shared" si="3"/>
        <v>0</v>
      </c>
      <c r="P13" s="20">
        <f t="shared" si="4"/>
        <v>0</v>
      </c>
      <c r="Q13" s="20">
        <f t="shared" si="5"/>
        <v>0</v>
      </c>
      <c r="R13" s="20">
        <f t="shared" si="6"/>
        <v>0</v>
      </c>
      <c r="S13" s="20">
        <f t="shared" si="7"/>
        <v>0</v>
      </c>
      <c r="T13" s="20">
        <f t="shared" si="8"/>
        <v>0</v>
      </c>
      <c r="U13" s="20">
        <f t="shared" si="9"/>
        <v>0</v>
      </c>
      <c r="V13" s="20">
        <f t="shared" si="10"/>
        <v>0</v>
      </c>
      <c r="W13" s="69">
        <f t="shared" si="11"/>
        <v>0</v>
      </c>
      <c r="X13" s="8">
        <f t="shared" si="12"/>
        <v>1</v>
      </c>
      <c r="Y13" s="54">
        <f t="shared" si="13"/>
        <v>1</v>
      </c>
      <c r="Z13" s="71">
        <f t="shared" si="14"/>
        <v>0</v>
      </c>
      <c r="AA13" s="71">
        <f t="shared" si="15"/>
        <v>0.5</v>
      </c>
      <c r="AB13" s="77">
        <f t="shared" si="16"/>
        <v>0.5</v>
      </c>
      <c r="AC13" s="78">
        <f t="shared" si="17"/>
        <v>0.5</v>
      </c>
      <c r="AD13" s="77">
        <f t="shared" si="18"/>
        <v>-0.69314718055994529</v>
      </c>
      <c r="AE13" s="78">
        <f t="shared" si="19"/>
        <v>0</v>
      </c>
      <c r="AF13" s="71"/>
      <c r="AG13" s="8"/>
      <c r="AH13" s="61">
        <v>0</v>
      </c>
      <c r="AI13" s="8"/>
      <c r="AJ13" s="8" t="s">
        <v>153</v>
      </c>
      <c r="AK13" s="60">
        <f>1-AK5/AK4</f>
        <v>-0.41807368778053111</v>
      </c>
      <c r="AL13" s="8"/>
      <c r="AM13" s="53" t="e">
        <v>#NUM!</v>
      </c>
      <c r="AN13" s="8" t="e">
        <v>#NUM!</v>
      </c>
      <c r="AO13" s="8" t="e">
        <v>#NUM!</v>
      </c>
      <c r="AP13" s="8" t="e">
        <v>#NUM!</v>
      </c>
      <c r="AQ13" s="8" t="e">
        <v>#NUM!</v>
      </c>
      <c r="AR13" s="8" t="e">
        <v>#NUM!</v>
      </c>
      <c r="AS13" s="8" t="e">
        <v>#NUM!</v>
      </c>
      <c r="AT13" s="8" t="e">
        <v>#NUM!</v>
      </c>
      <c r="AU13" s="8" t="e">
        <v>#NUM!</v>
      </c>
      <c r="AV13" s="54" t="e">
        <v>#NUM!</v>
      </c>
      <c r="AW13" s="8"/>
      <c r="AX13" s="61" t="e">
        <v>#NUM!</v>
      </c>
      <c r="AY13" s="8"/>
      <c r="AZ13" s="8"/>
      <c r="BA13" s="8"/>
      <c r="BB13" s="8"/>
      <c r="BC13" s="8"/>
      <c r="BD13" s="8"/>
      <c r="BE13" s="8">
        <v>0.5</v>
      </c>
      <c r="BF13" s="8">
        <v>0</v>
      </c>
      <c r="BG13" s="8">
        <v>1</v>
      </c>
      <c r="BH13" s="8">
        <f t="shared" si="24"/>
        <v>0</v>
      </c>
      <c r="BI13" s="8">
        <f t="shared" si="25"/>
        <v>8</v>
      </c>
      <c r="BJ13" s="8">
        <f t="shared" si="21"/>
        <v>1</v>
      </c>
      <c r="BK13" s="8">
        <f t="shared" si="22"/>
        <v>0.86440677966101698</v>
      </c>
      <c r="BL13" s="72">
        <f t="shared" si="23"/>
        <v>6.1743341404358325E-2</v>
      </c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</row>
    <row r="14" spans="1:75" x14ac:dyDescent="0.3">
      <c r="A14">
        <v>13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5">
        <v>0</v>
      </c>
      <c r="J14" s="2">
        <v>0</v>
      </c>
      <c r="K14" s="2">
        <v>0</v>
      </c>
      <c r="L14" s="48">
        <v>0</v>
      </c>
      <c r="N14" s="20">
        <f t="shared" si="2"/>
        <v>1</v>
      </c>
      <c r="O14" s="20">
        <f t="shared" si="3"/>
        <v>1</v>
      </c>
      <c r="P14" s="20">
        <f t="shared" si="4"/>
        <v>1</v>
      </c>
      <c r="Q14" s="20">
        <f t="shared" si="5"/>
        <v>1</v>
      </c>
      <c r="R14" s="20">
        <f t="shared" si="6"/>
        <v>1</v>
      </c>
      <c r="S14" s="20">
        <f t="shared" si="7"/>
        <v>1</v>
      </c>
      <c r="T14" s="20">
        <f t="shared" si="8"/>
        <v>0</v>
      </c>
      <c r="U14" s="20">
        <f t="shared" si="9"/>
        <v>0</v>
      </c>
      <c r="V14" s="20">
        <f t="shared" si="10"/>
        <v>1</v>
      </c>
      <c r="W14" s="69">
        <f t="shared" si="11"/>
        <v>1</v>
      </c>
      <c r="X14" s="8">
        <f t="shared" si="12"/>
        <v>0</v>
      </c>
      <c r="Y14" s="54">
        <f t="shared" si="13"/>
        <v>1</v>
      </c>
      <c r="Z14" s="71">
        <f t="shared" si="14"/>
        <v>1</v>
      </c>
      <c r="AA14" s="71">
        <f t="shared" si="15"/>
        <v>0.5</v>
      </c>
      <c r="AB14" s="77">
        <f t="shared" si="16"/>
        <v>0.5</v>
      </c>
      <c r="AC14" s="78">
        <f t="shared" si="17"/>
        <v>0.5</v>
      </c>
      <c r="AD14" s="77">
        <f t="shared" si="18"/>
        <v>-0.69314718055994529</v>
      </c>
      <c r="AE14" s="78">
        <f t="shared" si="19"/>
        <v>100</v>
      </c>
      <c r="AF14" s="71"/>
      <c r="AG14" s="8"/>
      <c r="AH14" s="61">
        <v>0</v>
      </c>
      <c r="AI14" s="8"/>
      <c r="AJ14" s="8" t="s">
        <v>154</v>
      </c>
      <c r="AK14" s="61">
        <f>1-EXP((-2/Y78)*(AK5-AK4))</f>
        <v>-0.50486707098409722</v>
      </c>
      <c r="AL14" s="8"/>
      <c r="AM14" s="55" t="e">
        <v>#NUM!</v>
      </c>
      <c r="AN14" s="56" t="e">
        <v>#NUM!</v>
      </c>
      <c r="AO14" s="56" t="e">
        <v>#NUM!</v>
      </c>
      <c r="AP14" s="56" t="e">
        <v>#NUM!</v>
      </c>
      <c r="AQ14" s="56" t="e">
        <v>#NUM!</v>
      </c>
      <c r="AR14" s="56" t="e">
        <v>#NUM!</v>
      </c>
      <c r="AS14" s="56" t="e">
        <v>#NUM!</v>
      </c>
      <c r="AT14" s="56" t="e">
        <v>#NUM!</v>
      </c>
      <c r="AU14" s="56" t="e">
        <v>#NUM!</v>
      </c>
      <c r="AV14" s="57" t="e">
        <v>#NUM!</v>
      </c>
      <c r="AW14" s="8"/>
      <c r="AX14" s="62" t="e">
        <v>#NUM!</v>
      </c>
      <c r="AY14" s="8"/>
      <c r="AZ14" s="8"/>
      <c r="BA14" s="8"/>
      <c r="BB14" s="8"/>
      <c r="BC14" s="8"/>
      <c r="BD14" s="8"/>
      <c r="BE14" s="8">
        <v>0.5</v>
      </c>
      <c r="BF14" s="8">
        <v>1</v>
      </c>
      <c r="BG14" s="8">
        <v>0</v>
      </c>
      <c r="BH14" s="8">
        <f t="shared" si="24"/>
        <v>1</v>
      </c>
      <c r="BI14" s="8">
        <f t="shared" si="25"/>
        <v>8</v>
      </c>
      <c r="BJ14" s="8">
        <f t="shared" si="21"/>
        <v>0.9285714285714286</v>
      </c>
      <c r="BK14" s="8">
        <f t="shared" si="22"/>
        <v>0.86440677966101698</v>
      </c>
      <c r="BL14" s="72">
        <f t="shared" si="23"/>
        <v>0</v>
      </c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</row>
    <row r="15" spans="1:75" x14ac:dyDescent="0.3">
      <c r="A15">
        <v>14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 s="25">
        <v>0</v>
      </c>
      <c r="J15">
        <v>1</v>
      </c>
      <c r="K15">
        <v>1</v>
      </c>
      <c r="L15" s="48">
        <v>1</v>
      </c>
      <c r="N15" s="20">
        <f t="shared" si="2"/>
        <v>0</v>
      </c>
      <c r="O15" s="20">
        <f t="shared" si="3"/>
        <v>0</v>
      </c>
      <c r="P15" s="20">
        <f t="shared" si="4"/>
        <v>0</v>
      </c>
      <c r="Q15" s="20">
        <f t="shared" si="5"/>
        <v>0</v>
      </c>
      <c r="R15" s="20">
        <f t="shared" si="6"/>
        <v>0</v>
      </c>
      <c r="S15" s="20">
        <f t="shared" si="7"/>
        <v>0</v>
      </c>
      <c r="T15" s="20">
        <f t="shared" si="8"/>
        <v>0</v>
      </c>
      <c r="U15" s="20">
        <f t="shared" si="9"/>
        <v>0</v>
      </c>
      <c r="V15" s="20">
        <f t="shared" si="10"/>
        <v>0</v>
      </c>
      <c r="W15" s="69">
        <f t="shared" si="11"/>
        <v>0</v>
      </c>
      <c r="X15" s="8">
        <f t="shared" si="12"/>
        <v>1</v>
      </c>
      <c r="Y15" s="54">
        <f t="shared" si="13"/>
        <v>1</v>
      </c>
      <c r="Z15" s="71">
        <f t="shared" si="14"/>
        <v>0</v>
      </c>
      <c r="AA15" s="71">
        <f t="shared" si="15"/>
        <v>0.5</v>
      </c>
      <c r="AB15" s="77">
        <f t="shared" si="16"/>
        <v>0.5</v>
      </c>
      <c r="AC15" s="78">
        <f t="shared" si="17"/>
        <v>0.5</v>
      </c>
      <c r="AD15" s="77">
        <f t="shared" si="18"/>
        <v>-0.69314718055994529</v>
      </c>
      <c r="AE15" s="78">
        <f t="shared" si="19"/>
        <v>0</v>
      </c>
      <c r="AF15" s="71"/>
      <c r="AG15" s="8"/>
      <c r="AH15" s="62">
        <v>0</v>
      </c>
      <c r="AI15" s="8"/>
      <c r="AJ15" s="8" t="s">
        <v>155</v>
      </c>
      <c r="AK15" s="62">
        <f>AK14/(1-EXP(2*AK4/Y78))</f>
        <v>-0.80936300445238418</v>
      </c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>
        <v>0.5</v>
      </c>
      <c r="BF15" s="8">
        <v>0</v>
      </c>
      <c r="BG15" s="8">
        <v>1</v>
      </c>
      <c r="BH15" s="8">
        <f t="shared" si="24"/>
        <v>1</v>
      </c>
      <c r="BI15" s="8">
        <f t="shared" si="25"/>
        <v>9</v>
      </c>
      <c r="BJ15" s="8">
        <f t="shared" si="21"/>
        <v>0.9285714285714286</v>
      </c>
      <c r="BK15" s="8">
        <f t="shared" si="22"/>
        <v>0.84745762711864403</v>
      </c>
      <c r="BL15" s="72">
        <f t="shared" si="23"/>
        <v>6.0532687651331692E-2</v>
      </c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</row>
    <row r="16" spans="1:75" x14ac:dyDescent="0.3">
      <c r="A16">
        <v>15</v>
      </c>
      <c r="C16" s="4">
        <v>1</v>
      </c>
      <c r="D16" s="4">
        <v>1</v>
      </c>
      <c r="E16" s="4">
        <v>0</v>
      </c>
      <c r="F16" s="4">
        <v>1</v>
      </c>
      <c r="G16" s="4">
        <v>1</v>
      </c>
      <c r="H16" s="4">
        <v>1</v>
      </c>
      <c r="I16" s="25">
        <v>0</v>
      </c>
      <c r="J16" s="4">
        <v>0</v>
      </c>
      <c r="K16" s="4">
        <v>0</v>
      </c>
      <c r="L16" s="48">
        <v>1</v>
      </c>
      <c r="N16" s="20">
        <f t="shared" si="2"/>
        <v>1</v>
      </c>
      <c r="O16" s="20">
        <f t="shared" si="3"/>
        <v>1</v>
      </c>
      <c r="P16" s="20">
        <f t="shared" si="4"/>
        <v>1</v>
      </c>
      <c r="Q16" s="20">
        <f t="shared" si="5"/>
        <v>1</v>
      </c>
      <c r="R16" s="20">
        <f t="shared" si="6"/>
        <v>0</v>
      </c>
      <c r="S16" s="20">
        <f t="shared" si="7"/>
        <v>0</v>
      </c>
      <c r="T16" s="20">
        <f t="shared" si="8"/>
        <v>0</v>
      </c>
      <c r="U16" s="20">
        <f t="shared" si="9"/>
        <v>0</v>
      </c>
      <c r="V16" s="20">
        <f t="shared" si="10"/>
        <v>0</v>
      </c>
      <c r="W16" s="69">
        <f t="shared" si="11"/>
        <v>1</v>
      </c>
      <c r="X16" s="8">
        <f t="shared" si="12"/>
        <v>0</v>
      </c>
      <c r="Y16" s="54">
        <f t="shared" si="13"/>
        <v>1</v>
      </c>
      <c r="Z16" s="71">
        <f t="shared" si="14"/>
        <v>1</v>
      </c>
      <c r="AA16" s="71">
        <f t="shared" si="15"/>
        <v>0.5</v>
      </c>
      <c r="AB16" s="77">
        <f t="shared" si="16"/>
        <v>0.5</v>
      </c>
      <c r="AC16" s="78">
        <f t="shared" si="17"/>
        <v>0.5</v>
      </c>
      <c r="AD16" s="77">
        <f t="shared" si="18"/>
        <v>-0.69314718055994529</v>
      </c>
      <c r="AE16" s="78">
        <f t="shared" si="19"/>
        <v>100</v>
      </c>
      <c r="AF16" s="71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>
        <v>0.5</v>
      </c>
      <c r="BF16" s="8">
        <v>1</v>
      </c>
      <c r="BG16" s="8">
        <v>0</v>
      </c>
      <c r="BH16" s="8">
        <f t="shared" si="24"/>
        <v>2</v>
      </c>
      <c r="BI16" s="8">
        <f t="shared" si="25"/>
        <v>9</v>
      </c>
      <c r="BJ16" s="8">
        <f t="shared" si="21"/>
        <v>0.85714285714285721</v>
      </c>
      <c r="BK16" s="8">
        <f t="shared" si="22"/>
        <v>0.84745762711864403</v>
      </c>
      <c r="BL16" s="72">
        <f t="shared" si="23"/>
        <v>0</v>
      </c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</row>
    <row r="17" spans="1:75" x14ac:dyDescent="0.3">
      <c r="A17">
        <v>16</v>
      </c>
      <c r="C17" s="4">
        <v>1</v>
      </c>
      <c r="D17" s="4">
        <v>1</v>
      </c>
      <c r="E17" s="4">
        <v>0</v>
      </c>
      <c r="F17" s="4">
        <v>1</v>
      </c>
      <c r="G17" s="4">
        <v>1</v>
      </c>
      <c r="H17" s="4">
        <v>1</v>
      </c>
      <c r="I17" s="25">
        <v>0</v>
      </c>
      <c r="J17" s="4">
        <v>0</v>
      </c>
      <c r="K17" s="4">
        <v>1</v>
      </c>
      <c r="L17" s="48">
        <v>1</v>
      </c>
      <c r="N17" s="20">
        <f t="shared" si="2"/>
        <v>0</v>
      </c>
      <c r="O17" s="20">
        <f t="shared" si="3"/>
        <v>0</v>
      </c>
      <c r="P17" s="20">
        <f t="shared" si="4"/>
        <v>0</v>
      </c>
      <c r="Q17" s="20">
        <f t="shared" si="5"/>
        <v>0</v>
      </c>
      <c r="R17" s="20">
        <f t="shared" si="6"/>
        <v>0</v>
      </c>
      <c r="S17" s="20">
        <f t="shared" si="7"/>
        <v>0</v>
      </c>
      <c r="T17" s="20">
        <f t="shared" si="8"/>
        <v>0</v>
      </c>
      <c r="U17" s="20">
        <f t="shared" si="9"/>
        <v>0</v>
      </c>
      <c r="V17" s="20">
        <f t="shared" si="10"/>
        <v>0</v>
      </c>
      <c r="W17" s="69">
        <f t="shared" si="11"/>
        <v>0</v>
      </c>
      <c r="X17" s="8">
        <f t="shared" si="12"/>
        <v>1</v>
      </c>
      <c r="Y17" s="54">
        <f t="shared" si="13"/>
        <v>1</v>
      </c>
      <c r="Z17" s="71">
        <f t="shared" si="14"/>
        <v>0</v>
      </c>
      <c r="AA17" s="71">
        <f t="shared" si="15"/>
        <v>0.5</v>
      </c>
      <c r="AB17" s="77">
        <f t="shared" si="16"/>
        <v>0.5</v>
      </c>
      <c r="AC17" s="78">
        <f t="shared" si="17"/>
        <v>0.5</v>
      </c>
      <c r="AD17" s="77">
        <f t="shared" si="18"/>
        <v>-0.69314718055994529</v>
      </c>
      <c r="AE17" s="78">
        <f t="shared" si="19"/>
        <v>0</v>
      </c>
      <c r="AF17" s="71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>
        <v>0.5</v>
      </c>
      <c r="BF17" s="8">
        <v>0</v>
      </c>
      <c r="BG17" s="8">
        <v>1</v>
      </c>
      <c r="BH17" s="8">
        <f t="shared" si="24"/>
        <v>2</v>
      </c>
      <c r="BI17" s="8">
        <f t="shared" si="25"/>
        <v>10</v>
      </c>
      <c r="BJ17" s="8">
        <f t="shared" si="21"/>
        <v>0.85714285714285721</v>
      </c>
      <c r="BK17" s="8">
        <f t="shared" si="22"/>
        <v>0.83050847457627119</v>
      </c>
      <c r="BL17" s="72">
        <f t="shared" si="23"/>
        <v>5.9322033898305149E-2</v>
      </c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</row>
    <row r="18" spans="1:75" x14ac:dyDescent="0.3">
      <c r="A18">
        <v>17</v>
      </c>
      <c r="C18" s="4">
        <v>1</v>
      </c>
      <c r="D18" s="4">
        <v>1</v>
      </c>
      <c r="E18" s="4">
        <v>0</v>
      </c>
      <c r="F18" s="4">
        <v>0</v>
      </c>
      <c r="G18" s="4">
        <v>1</v>
      </c>
      <c r="H18" s="4">
        <v>1</v>
      </c>
      <c r="I18" s="25">
        <v>0</v>
      </c>
      <c r="J18" s="4">
        <v>1</v>
      </c>
      <c r="K18" s="4">
        <v>0</v>
      </c>
      <c r="L18" s="48">
        <v>1</v>
      </c>
      <c r="N18" s="20">
        <f t="shared" si="2"/>
        <v>1</v>
      </c>
      <c r="O18" s="20">
        <f t="shared" si="3"/>
        <v>1</v>
      </c>
      <c r="P18" s="20">
        <f t="shared" si="4"/>
        <v>1</v>
      </c>
      <c r="Q18" s="20">
        <f t="shared" si="5"/>
        <v>1</v>
      </c>
      <c r="R18" s="20">
        <f t="shared" si="6"/>
        <v>1</v>
      </c>
      <c r="S18" s="20">
        <f t="shared" si="7"/>
        <v>1</v>
      </c>
      <c r="T18" s="20">
        <f t="shared" si="8"/>
        <v>0</v>
      </c>
      <c r="U18" s="20">
        <f t="shared" si="9"/>
        <v>1</v>
      </c>
      <c r="V18" s="20">
        <f t="shared" si="10"/>
        <v>1</v>
      </c>
      <c r="W18" s="69">
        <f t="shared" si="11"/>
        <v>1</v>
      </c>
      <c r="X18" s="8">
        <f t="shared" si="12"/>
        <v>0</v>
      </c>
      <c r="Y18" s="54">
        <f t="shared" si="13"/>
        <v>1</v>
      </c>
      <c r="Z18" s="71">
        <f t="shared" si="14"/>
        <v>1</v>
      </c>
      <c r="AA18" s="71">
        <f t="shared" si="15"/>
        <v>0.5</v>
      </c>
      <c r="AB18" s="77">
        <f t="shared" si="16"/>
        <v>0.5</v>
      </c>
      <c r="AC18" s="78">
        <f t="shared" si="17"/>
        <v>0.5</v>
      </c>
      <c r="AD18" s="77">
        <f t="shared" si="18"/>
        <v>-0.69314718055994529</v>
      </c>
      <c r="AE18" s="78">
        <f t="shared" si="19"/>
        <v>100</v>
      </c>
      <c r="AF18" s="71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>
        <v>0.5</v>
      </c>
      <c r="BF18" s="8">
        <v>1</v>
      </c>
      <c r="BG18" s="8">
        <v>0</v>
      </c>
      <c r="BH18" s="8">
        <f t="shared" si="24"/>
        <v>3</v>
      </c>
      <c r="BI18" s="8">
        <f t="shared" si="25"/>
        <v>10</v>
      </c>
      <c r="BJ18" s="8">
        <f t="shared" si="21"/>
        <v>0.7857142857142857</v>
      </c>
      <c r="BK18" s="8">
        <f t="shared" si="22"/>
        <v>0.83050847457627119</v>
      </c>
      <c r="BL18" s="72">
        <f t="shared" si="23"/>
        <v>0</v>
      </c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</row>
    <row r="19" spans="1:75" x14ac:dyDescent="0.3">
      <c r="A19">
        <v>18</v>
      </c>
      <c r="C19" s="4">
        <v>1</v>
      </c>
      <c r="D19" s="4">
        <v>1</v>
      </c>
      <c r="E19" s="4">
        <v>0</v>
      </c>
      <c r="F19" s="4">
        <v>1</v>
      </c>
      <c r="G19" s="4">
        <v>1</v>
      </c>
      <c r="H19" s="4">
        <v>1</v>
      </c>
      <c r="I19" s="25">
        <v>0</v>
      </c>
      <c r="J19" s="4">
        <v>0</v>
      </c>
      <c r="K19" s="4">
        <v>1</v>
      </c>
      <c r="L19" s="48">
        <v>1</v>
      </c>
      <c r="N19" s="20">
        <f t="shared" si="2"/>
        <v>1</v>
      </c>
      <c r="O19" s="20">
        <f t="shared" si="3"/>
        <v>1</v>
      </c>
      <c r="P19" s="20">
        <f t="shared" si="4"/>
        <v>0</v>
      </c>
      <c r="Q19" s="20">
        <f t="shared" si="5"/>
        <v>1</v>
      </c>
      <c r="R19" s="20">
        <f t="shared" si="6"/>
        <v>1</v>
      </c>
      <c r="S19" s="20">
        <f t="shared" si="7"/>
        <v>1</v>
      </c>
      <c r="T19" s="20">
        <f t="shared" si="8"/>
        <v>0</v>
      </c>
      <c r="U19" s="20">
        <f t="shared" si="9"/>
        <v>0</v>
      </c>
      <c r="V19" s="20">
        <f t="shared" si="10"/>
        <v>0</v>
      </c>
      <c r="W19" s="69">
        <f t="shared" si="11"/>
        <v>1</v>
      </c>
      <c r="X19" s="8">
        <f t="shared" si="12"/>
        <v>0</v>
      </c>
      <c r="Y19" s="54">
        <f t="shared" si="13"/>
        <v>1</v>
      </c>
      <c r="Z19" s="71">
        <f t="shared" si="14"/>
        <v>1</v>
      </c>
      <c r="AA19" s="71">
        <f t="shared" si="15"/>
        <v>0.5</v>
      </c>
      <c r="AB19" s="77">
        <f t="shared" si="16"/>
        <v>0.5</v>
      </c>
      <c r="AC19" s="78">
        <f t="shared" si="17"/>
        <v>0.5</v>
      </c>
      <c r="AD19" s="77">
        <f t="shared" si="18"/>
        <v>-0.69314718055994529</v>
      </c>
      <c r="AE19" s="78">
        <f t="shared" si="19"/>
        <v>100</v>
      </c>
      <c r="AF19" s="71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>
        <v>0.5</v>
      </c>
      <c r="BF19" s="8">
        <v>0</v>
      </c>
      <c r="BG19" s="8">
        <v>1</v>
      </c>
      <c r="BH19" s="8">
        <f t="shared" si="24"/>
        <v>3</v>
      </c>
      <c r="BI19" s="8">
        <f t="shared" si="25"/>
        <v>11</v>
      </c>
      <c r="BJ19" s="8">
        <f t="shared" si="21"/>
        <v>0.7857142857142857</v>
      </c>
      <c r="BK19" s="8">
        <f t="shared" si="22"/>
        <v>0.81355932203389836</v>
      </c>
      <c r="BL19" s="72">
        <f t="shared" si="23"/>
        <v>0</v>
      </c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</row>
    <row r="20" spans="1:75" x14ac:dyDescent="0.3">
      <c r="A20">
        <v>19</v>
      </c>
      <c r="C20" s="4">
        <v>1</v>
      </c>
      <c r="D20" s="4">
        <v>1</v>
      </c>
      <c r="E20" s="4">
        <v>0</v>
      </c>
      <c r="F20" s="4">
        <v>1</v>
      </c>
      <c r="G20" s="4">
        <v>1</v>
      </c>
      <c r="H20" s="4">
        <v>1</v>
      </c>
      <c r="I20" s="25">
        <v>0</v>
      </c>
      <c r="J20" s="4">
        <v>0</v>
      </c>
      <c r="K20" s="4">
        <v>1</v>
      </c>
      <c r="L20" s="48">
        <v>1</v>
      </c>
      <c r="N20" s="20">
        <f t="shared" si="2"/>
        <v>1</v>
      </c>
      <c r="O20" s="20">
        <f t="shared" si="3"/>
        <v>1</v>
      </c>
      <c r="P20" s="20">
        <f t="shared" si="4"/>
        <v>0</v>
      </c>
      <c r="Q20" s="20">
        <f t="shared" si="5"/>
        <v>1</v>
      </c>
      <c r="R20" s="20">
        <f t="shared" si="6"/>
        <v>1</v>
      </c>
      <c r="S20" s="20">
        <f t="shared" si="7"/>
        <v>1</v>
      </c>
      <c r="T20" s="20">
        <f t="shared" si="8"/>
        <v>0</v>
      </c>
      <c r="U20" s="20">
        <f t="shared" si="9"/>
        <v>0</v>
      </c>
      <c r="V20" s="20">
        <f t="shared" si="10"/>
        <v>1</v>
      </c>
      <c r="W20" s="69">
        <f t="shared" si="11"/>
        <v>1</v>
      </c>
      <c r="X20" s="8">
        <f t="shared" si="12"/>
        <v>0</v>
      </c>
      <c r="Y20" s="54">
        <f t="shared" si="13"/>
        <v>1</v>
      </c>
      <c r="Z20" s="71">
        <f t="shared" si="14"/>
        <v>1</v>
      </c>
      <c r="AA20" s="71">
        <f t="shared" si="15"/>
        <v>0.5</v>
      </c>
      <c r="AB20" s="77">
        <f t="shared" si="16"/>
        <v>0.5</v>
      </c>
      <c r="AC20" s="78">
        <f t="shared" si="17"/>
        <v>0.5</v>
      </c>
      <c r="AD20" s="77">
        <f t="shared" si="18"/>
        <v>-0.69314718055994529</v>
      </c>
      <c r="AE20" s="78">
        <f t="shared" si="19"/>
        <v>100</v>
      </c>
      <c r="AF20" s="71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>
        <v>0.5</v>
      </c>
      <c r="BF20" s="8">
        <v>0</v>
      </c>
      <c r="BG20" s="8">
        <v>1</v>
      </c>
      <c r="BH20" s="8">
        <f t="shared" si="24"/>
        <v>3</v>
      </c>
      <c r="BI20" s="8">
        <f t="shared" si="25"/>
        <v>12</v>
      </c>
      <c r="BJ20" s="8">
        <f t="shared" si="21"/>
        <v>0.7857142857142857</v>
      </c>
      <c r="BK20" s="8">
        <f t="shared" si="22"/>
        <v>0.79661016949152541</v>
      </c>
      <c r="BL20" s="72">
        <f t="shared" si="23"/>
        <v>0</v>
      </c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</row>
    <row r="21" spans="1:75" x14ac:dyDescent="0.3">
      <c r="A21">
        <v>20</v>
      </c>
      <c r="C21" s="4">
        <v>1</v>
      </c>
      <c r="D21" s="4">
        <v>1</v>
      </c>
      <c r="E21" s="4">
        <v>1</v>
      </c>
      <c r="F21" s="4">
        <v>1</v>
      </c>
      <c r="G21" s="4">
        <v>1</v>
      </c>
      <c r="H21" s="4">
        <v>0</v>
      </c>
      <c r="I21" s="25">
        <v>0</v>
      </c>
      <c r="J21" s="4">
        <v>0</v>
      </c>
      <c r="K21" s="4">
        <v>0</v>
      </c>
      <c r="L21" s="48">
        <v>1</v>
      </c>
      <c r="N21" s="20">
        <f t="shared" si="2"/>
        <v>1</v>
      </c>
      <c r="O21" s="20">
        <f t="shared" si="3"/>
        <v>1</v>
      </c>
      <c r="P21" s="20">
        <f t="shared" si="4"/>
        <v>0</v>
      </c>
      <c r="Q21" s="20">
        <f t="shared" si="5"/>
        <v>0</v>
      </c>
      <c r="R21" s="20">
        <f t="shared" si="6"/>
        <v>1</v>
      </c>
      <c r="S21" s="20">
        <f t="shared" si="7"/>
        <v>1</v>
      </c>
      <c r="T21" s="20">
        <f t="shared" si="8"/>
        <v>0</v>
      </c>
      <c r="U21" s="20">
        <f t="shared" si="9"/>
        <v>1</v>
      </c>
      <c r="V21" s="20">
        <f t="shared" si="10"/>
        <v>0</v>
      </c>
      <c r="W21" s="69">
        <f t="shared" si="11"/>
        <v>1</v>
      </c>
      <c r="X21" s="8">
        <f t="shared" si="12"/>
        <v>0</v>
      </c>
      <c r="Y21" s="54">
        <f t="shared" si="13"/>
        <v>1</v>
      </c>
      <c r="Z21" s="71">
        <f t="shared" si="14"/>
        <v>1</v>
      </c>
      <c r="AA21" s="71">
        <f t="shared" si="15"/>
        <v>0.5</v>
      </c>
      <c r="AB21" s="77">
        <f t="shared" si="16"/>
        <v>0.5</v>
      </c>
      <c r="AC21" s="78">
        <f t="shared" si="17"/>
        <v>0.5</v>
      </c>
      <c r="AD21" s="77">
        <f t="shared" si="18"/>
        <v>-0.69314718055994529</v>
      </c>
      <c r="AE21" s="78">
        <f t="shared" si="19"/>
        <v>100</v>
      </c>
      <c r="AF21" s="71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>
        <v>0.5</v>
      </c>
      <c r="BF21" s="8">
        <v>0</v>
      </c>
      <c r="BG21" s="8">
        <v>1</v>
      </c>
      <c r="BH21" s="8">
        <f t="shared" si="24"/>
        <v>3</v>
      </c>
      <c r="BI21" s="8">
        <f t="shared" si="25"/>
        <v>13</v>
      </c>
      <c r="BJ21" s="8">
        <f t="shared" si="21"/>
        <v>0.7857142857142857</v>
      </c>
      <c r="BK21" s="8">
        <f t="shared" si="22"/>
        <v>0.77966101694915257</v>
      </c>
      <c r="BL21" s="72">
        <f t="shared" si="23"/>
        <v>0</v>
      </c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</row>
    <row r="22" spans="1:75" x14ac:dyDescent="0.3">
      <c r="A22">
        <v>21</v>
      </c>
      <c r="C22" s="4">
        <v>1</v>
      </c>
      <c r="D22" s="4">
        <v>1</v>
      </c>
      <c r="E22" s="4">
        <v>0</v>
      </c>
      <c r="F22" s="4">
        <v>1</v>
      </c>
      <c r="G22" s="4">
        <v>1</v>
      </c>
      <c r="H22" s="4">
        <v>1</v>
      </c>
      <c r="I22" s="25">
        <v>0</v>
      </c>
      <c r="J22" s="4">
        <v>0</v>
      </c>
      <c r="K22" s="4">
        <v>1</v>
      </c>
      <c r="L22" s="48">
        <v>1</v>
      </c>
      <c r="N22" s="20">
        <f t="shared" si="2"/>
        <v>1</v>
      </c>
      <c r="O22" s="20">
        <f t="shared" si="3"/>
        <v>1</v>
      </c>
      <c r="P22" s="20">
        <f t="shared" si="4"/>
        <v>0</v>
      </c>
      <c r="Q22" s="20">
        <f t="shared" si="5"/>
        <v>1</v>
      </c>
      <c r="R22" s="20">
        <f t="shared" si="6"/>
        <v>1</v>
      </c>
      <c r="S22" s="20">
        <f t="shared" si="7"/>
        <v>1</v>
      </c>
      <c r="T22" s="20">
        <f t="shared" si="8"/>
        <v>0</v>
      </c>
      <c r="U22" s="20">
        <f t="shared" si="9"/>
        <v>0</v>
      </c>
      <c r="V22" s="20">
        <f t="shared" si="10"/>
        <v>1</v>
      </c>
      <c r="W22" s="69">
        <f t="shared" si="11"/>
        <v>1</v>
      </c>
      <c r="X22" s="8">
        <f t="shared" si="12"/>
        <v>0</v>
      </c>
      <c r="Y22" s="54">
        <f t="shared" si="13"/>
        <v>1</v>
      </c>
      <c r="Z22" s="71">
        <f t="shared" si="14"/>
        <v>1</v>
      </c>
      <c r="AA22" s="71">
        <f t="shared" si="15"/>
        <v>0.5</v>
      </c>
      <c r="AB22" s="77">
        <f t="shared" si="16"/>
        <v>0.5</v>
      </c>
      <c r="AC22" s="78">
        <f t="shared" si="17"/>
        <v>0.5</v>
      </c>
      <c r="AD22" s="77">
        <f t="shared" si="18"/>
        <v>-0.69314718055994529</v>
      </c>
      <c r="AE22" s="78">
        <f t="shared" si="19"/>
        <v>100</v>
      </c>
      <c r="AF22" s="71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73"/>
      <c r="AW22" s="8"/>
      <c r="AX22" s="8"/>
      <c r="AY22" s="8"/>
      <c r="AZ22" s="8"/>
      <c r="BA22" s="8"/>
      <c r="BB22" s="8"/>
      <c r="BC22" s="8"/>
      <c r="BD22" s="8"/>
      <c r="BE22" s="8">
        <v>0.5</v>
      </c>
      <c r="BF22" s="8">
        <v>0</v>
      </c>
      <c r="BG22" s="8">
        <v>1</v>
      </c>
      <c r="BH22" s="8">
        <f t="shared" si="24"/>
        <v>3</v>
      </c>
      <c r="BI22" s="8">
        <f t="shared" si="25"/>
        <v>14</v>
      </c>
      <c r="BJ22" s="8">
        <f t="shared" si="21"/>
        <v>0.7857142857142857</v>
      </c>
      <c r="BK22" s="8">
        <f t="shared" si="22"/>
        <v>0.76271186440677963</v>
      </c>
      <c r="BL22" s="72">
        <f t="shared" si="23"/>
        <v>0</v>
      </c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</row>
    <row r="23" spans="1:75" x14ac:dyDescent="0.3">
      <c r="A23">
        <v>22</v>
      </c>
      <c r="C23" s="4">
        <v>1</v>
      </c>
      <c r="D23" s="4">
        <v>1</v>
      </c>
      <c r="E23" s="4">
        <v>0</v>
      </c>
      <c r="F23" s="4">
        <v>1</v>
      </c>
      <c r="G23" s="4">
        <v>1</v>
      </c>
      <c r="H23" s="4">
        <v>1</v>
      </c>
      <c r="I23" s="25">
        <v>0</v>
      </c>
      <c r="J23" s="4">
        <v>0</v>
      </c>
      <c r="K23" s="4">
        <v>1</v>
      </c>
      <c r="L23" s="48">
        <v>1</v>
      </c>
      <c r="N23" s="20">
        <f t="shared" si="2"/>
        <v>1</v>
      </c>
      <c r="O23" s="20">
        <f t="shared" si="3"/>
        <v>1</v>
      </c>
      <c r="P23" s="20">
        <f t="shared" si="4"/>
        <v>0</v>
      </c>
      <c r="Q23" s="20">
        <f t="shared" si="5"/>
        <v>1</v>
      </c>
      <c r="R23" s="20">
        <f t="shared" si="6"/>
        <v>1</v>
      </c>
      <c r="S23" s="20">
        <f t="shared" si="7"/>
        <v>1</v>
      </c>
      <c r="T23" s="20">
        <f t="shared" si="8"/>
        <v>0</v>
      </c>
      <c r="U23" s="20">
        <f t="shared" si="9"/>
        <v>0</v>
      </c>
      <c r="V23" s="20">
        <f t="shared" si="10"/>
        <v>1</v>
      </c>
      <c r="W23" s="69">
        <f t="shared" si="11"/>
        <v>1</v>
      </c>
      <c r="X23" s="8">
        <f t="shared" si="12"/>
        <v>0</v>
      </c>
      <c r="Y23" s="54">
        <f t="shared" si="13"/>
        <v>1</v>
      </c>
      <c r="Z23" s="71">
        <f t="shared" si="14"/>
        <v>1</v>
      </c>
      <c r="AA23" s="71">
        <f t="shared" si="15"/>
        <v>0.5</v>
      </c>
      <c r="AB23" s="77">
        <f t="shared" si="16"/>
        <v>0.5</v>
      </c>
      <c r="AC23" s="78">
        <f t="shared" si="17"/>
        <v>0.5</v>
      </c>
      <c r="AD23" s="77">
        <f t="shared" si="18"/>
        <v>-0.69314718055994529</v>
      </c>
      <c r="AE23" s="78">
        <f t="shared" si="19"/>
        <v>100</v>
      </c>
      <c r="AF23" s="71"/>
      <c r="AG23" s="71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>
        <v>0.5</v>
      </c>
      <c r="BF23" s="8">
        <v>0</v>
      </c>
      <c r="BG23" s="8">
        <v>1</v>
      </c>
      <c r="BH23" s="8">
        <f t="shared" si="24"/>
        <v>3</v>
      </c>
      <c r="BI23" s="8">
        <f t="shared" si="25"/>
        <v>15</v>
      </c>
      <c r="BJ23" s="8">
        <f t="shared" si="21"/>
        <v>0.7857142857142857</v>
      </c>
      <c r="BK23" s="8">
        <f t="shared" si="22"/>
        <v>0.74576271186440679</v>
      </c>
      <c r="BL23" s="72">
        <f t="shared" si="23"/>
        <v>0</v>
      </c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</row>
    <row r="24" spans="1:75" x14ac:dyDescent="0.3">
      <c r="A24">
        <v>23</v>
      </c>
      <c r="C24" s="4">
        <v>1</v>
      </c>
      <c r="D24" s="4">
        <v>1</v>
      </c>
      <c r="E24" s="4">
        <v>0</v>
      </c>
      <c r="F24" s="4">
        <v>1</v>
      </c>
      <c r="G24" s="4">
        <v>1</v>
      </c>
      <c r="H24" s="4">
        <v>1</v>
      </c>
      <c r="I24" s="25">
        <v>0</v>
      </c>
      <c r="J24" s="4">
        <v>1</v>
      </c>
      <c r="K24" s="4">
        <v>1</v>
      </c>
      <c r="L24" s="48">
        <v>1</v>
      </c>
      <c r="N24" s="20">
        <f t="shared" si="2"/>
        <v>1</v>
      </c>
      <c r="O24" s="20">
        <f t="shared" si="3"/>
        <v>1</v>
      </c>
      <c r="P24" s="20">
        <f t="shared" si="4"/>
        <v>1</v>
      </c>
      <c r="Q24" s="20">
        <f t="shared" si="5"/>
        <v>1</v>
      </c>
      <c r="R24" s="20">
        <f t="shared" si="6"/>
        <v>1</v>
      </c>
      <c r="S24" s="20">
        <f t="shared" si="7"/>
        <v>0</v>
      </c>
      <c r="T24" s="20">
        <f t="shared" si="8"/>
        <v>0</v>
      </c>
      <c r="U24" s="20">
        <f t="shared" si="9"/>
        <v>0</v>
      </c>
      <c r="V24" s="20">
        <f t="shared" si="10"/>
        <v>0</v>
      </c>
      <c r="W24" s="69">
        <f t="shared" si="11"/>
        <v>1</v>
      </c>
      <c r="X24" s="8">
        <f t="shared" si="12"/>
        <v>0</v>
      </c>
      <c r="Y24" s="54">
        <f t="shared" si="13"/>
        <v>1</v>
      </c>
      <c r="Z24" s="71">
        <f t="shared" si="14"/>
        <v>1</v>
      </c>
      <c r="AA24" s="71">
        <f t="shared" si="15"/>
        <v>0.5</v>
      </c>
      <c r="AB24" s="77">
        <f t="shared" si="16"/>
        <v>0.5</v>
      </c>
      <c r="AC24" s="78">
        <f t="shared" si="17"/>
        <v>0.5</v>
      </c>
      <c r="AD24" s="77">
        <f t="shared" si="18"/>
        <v>-0.69314718055994529</v>
      </c>
      <c r="AE24" s="78">
        <f t="shared" si="19"/>
        <v>100</v>
      </c>
      <c r="AF24" s="71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>
        <v>0.5</v>
      </c>
      <c r="BF24" s="8">
        <v>0</v>
      </c>
      <c r="BG24" s="8">
        <v>1</v>
      </c>
      <c r="BH24" s="8">
        <f t="shared" si="24"/>
        <v>3</v>
      </c>
      <c r="BI24" s="8">
        <f t="shared" si="25"/>
        <v>16</v>
      </c>
      <c r="BJ24" s="8">
        <f t="shared" si="21"/>
        <v>0.7857142857142857</v>
      </c>
      <c r="BK24" s="8">
        <f t="shared" si="22"/>
        <v>0.72881355932203395</v>
      </c>
      <c r="BL24" s="72">
        <f t="shared" si="23"/>
        <v>0</v>
      </c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</row>
    <row r="25" spans="1:75" x14ac:dyDescent="0.3">
      <c r="A25">
        <v>24</v>
      </c>
      <c r="C25" s="4">
        <v>1</v>
      </c>
      <c r="D25" s="4">
        <v>1</v>
      </c>
      <c r="E25" s="4">
        <v>0</v>
      </c>
      <c r="F25" s="4">
        <v>1</v>
      </c>
      <c r="G25" s="4">
        <v>1</v>
      </c>
      <c r="H25" s="4">
        <v>1</v>
      </c>
      <c r="I25" s="25">
        <v>0</v>
      </c>
      <c r="J25" s="4">
        <v>0</v>
      </c>
      <c r="K25" s="4">
        <v>1</v>
      </c>
      <c r="L25" s="48">
        <v>1</v>
      </c>
      <c r="N25" s="20">
        <f t="shared" si="2"/>
        <v>1</v>
      </c>
      <c r="O25" s="20">
        <f t="shared" si="3"/>
        <v>1</v>
      </c>
      <c r="P25" s="20">
        <f t="shared" si="4"/>
        <v>0</v>
      </c>
      <c r="Q25" s="20">
        <f t="shared" si="5"/>
        <v>1</v>
      </c>
      <c r="R25" s="20">
        <f t="shared" si="6"/>
        <v>1</v>
      </c>
      <c r="S25" s="20">
        <f t="shared" si="7"/>
        <v>1</v>
      </c>
      <c r="T25" s="20">
        <f t="shared" si="8"/>
        <v>0</v>
      </c>
      <c r="U25" s="20">
        <f t="shared" si="9"/>
        <v>0</v>
      </c>
      <c r="V25" s="20">
        <f t="shared" si="10"/>
        <v>1</v>
      </c>
      <c r="W25" s="69">
        <f t="shared" si="11"/>
        <v>1</v>
      </c>
      <c r="X25" s="8">
        <f t="shared" si="12"/>
        <v>0</v>
      </c>
      <c r="Y25" s="54">
        <f t="shared" si="13"/>
        <v>1</v>
      </c>
      <c r="Z25" s="71">
        <f t="shared" si="14"/>
        <v>1</v>
      </c>
      <c r="AA25" s="71">
        <f t="shared" si="15"/>
        <v>0.5</v>
      </c>
      <c r="AB25" s="77">
        <f t="shared" si="16"/>
        <v>0.5</v>
      </c>
      <c r="AC25" s="78">
        <f t="shared" si="17"/>
        <v>0.5</v>
      </c>
      <c r="AD25" s="77">
        <f t="shared" si="18"/>
        <v>-0.69314718055994529</v>
      </c>
      <c r="AE25" s="78">
        <f t="shared" si="19"/>
        <v>100</v>
      </c>
      <c r="AF25" s="71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>
        <v>0.5</v>
      </c>
      <c r="BF25" s="8">
        <v>0</v>
      </c>
      <c r="BG25" s="8">
        <v>1</v>
      </c>
      <c r="BH25" s="8">
        <f t="shared" si="24"/>
        <v>3</v>
      </c>
      <c r="BI25" s="8">
        <f t="shared" si="25"/>
        <v>17</v>
      </c>
      <c r="BJ25" s="8">
        <f t="shared" si="21"/>
        <v>0.7857142857142857</v>
      </c>
      <c r="BK25" s="8">
        <f t="shared" si="22"/>
        <v>0.71186440677966101</v>
      </c>
      <c r="BL25" s="72">
        <f t="shared" si="23"/>
        <v>0</v>
      </c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</row>
    <row r="26" spans="1:75" x14ac:dyDescent="0.3">
      <c r="A26">
        <v>25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5">
        <v>0</v>
      </c>
      <c r="J26" s="2">
        <v>0</v>
      </c>
      <c r="K26" s="2">
        <v>0</v>
      </c>
      <c r="L26" s="48">
        <v>0</v>
      </c>
      <c r="N26" s="20">
        <f t="shared" si="2"/>
        <v>1</v>
      </c>
      <c r="O26" s="20">
        <f t="shared" si="3"/>
        <v>1</v>
      </c>
      <c r="P26" s="20">
        <f t="shared" si="4"/>
        <v>0</v>
      </c>
      <c r="Q26" s="20">
        <f t="shared" si="5"/>
        <v>1</v>
      </c>
      <c r="R26" s="20">
        <f t="shared" si="6"/>
        <v>1</v>
      </c>
      <c r="S26" s="20">
        <f t="shared" si="7"/>
        <v>1</v>
      </c>
      <c r="T26" s="20">
        <f t="shared" si="8"/>
        <v>0</v>
      </c>
      <c r="U26" s="20">
        <f t="shared" si="9"/>
        <v>0</v>
      </c>
      <c r="V26" s="20">
        <f t="shared" si="10"/>
        <v>1</v>
      </c>
      <c r="W26" s="69">
        <f t="shared" si="11"/>
        <v>1</v>
      </c>
      <c r="X26" s="8">
        <f t="shared" si="12"/>
        <v>0</v>
      </c>
      <c r="Y26" s="54">
        <f t="shared" si="13"/>
        <v>1</v>
      </c>
      <c r="Z26" s="71">
        <f t="shared" si="14"/>
        <v>1</v>
      </c>
      <c r="AA26" s="71">
        <f t="shared" si="15"/>
        <v>0.5</v>
      </c>
      <c r="AB26" s="77">
        <f t="shared" si="16"/>
        <v>0.5</v>
      </c>
      <c r="AC26" s="78">
        <f t="shared" si="17"/>
        <v>0.5</v>
      </c>
      <c r="AD26" s="77">
        <f t="shared" si="18"/>
        <v>-0.69314718055994529</v>
      </c>
      <c r="AE26" s="78">
        <f t="shared" si="19"/>
        <v>100</v>
      </c>
      <c r="AF26" s="71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>
        <v>0.5</v>
      </c>
      <c r="BF26" s="8">
        <v>0</v>
      </c>
      <c r="BG26" s="8">
        <v>1</v>
      </c>
      <c r="BH26" s="8">
        <f t="shared" si="24"/>
        <v>3</v>
      </c>
      <c r="BI26" s="8">
        <f t="shared" si="25"/>
        <v>18</v>
      </c>
      <c r="BJ26" s="8">
        <f t="shared" si="21"/>
        <v>0.7857142857142857</v>
      </c>
      <c r="BK26" s="8">
        <f t="shared" si="22"/>
        <v>0.69491525423728806</v>
      </c>
      <c r="BL26" s="72">
        <f t="shared" si="23"/>
        <v>0</v>
      </c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</row>
    <row r="27" spans="1:75" x14ac:dyDescent="0.3">
      <c r="A27">
        <v>26</v>
      </c>
      <c r="C27">
        <v>1</v>
      </c>
      <c r="D27">
        <v>1</v>
      </c>
      <c r="E27">
        <v>0</v>
      </c>
      <c r="F27">
        <v>1</v>
      </c>
      <c r="G27">
        <v>1</v>
      </c>
      <c r="H27">
        <v>1</v>
      </c>
      <c r="I27" s="25">
        <v>0</v>
      </c>
      <c r="J27">
        <v>1</v>
      </c>
      <c r="K27">
        <v>1</v>
      </c>
      <c r="L27" s="48">
        <v>1</v>
      </c>
      <c r="N27" s="20">
        <f t="shared" si="2"/>
        <v>1</v>
      </c>
      <c r="O27" s="20">
        <f t="shared" si="3"/>
        <v>1</v>
      </c>
      <c r="P27" s="20">
        <f t="shared" si="4"/>
        <v>0</v>
      </c>
      <c r="Q27" s="20">
        <f t="shared" si="5"/>
        <v>1</v>
      </c>
      <c r="R27" s="20">
        <f t="shared" si="6"/>
        <v>1</v>
      </c>
      <c r="S27" s="20">
        <f t="shared" si="7"/>
        <v>1</v>
      </c>
      <c r="T27" s="20">
        <f t="shared" si="8"/>
        <v>0</v>
      </c>
      <c r="U27" s="20">
        <f t="shared" si="9"/>
        <v>1</v>
      </c>
      <c r="V27" s="20">
        <f t="shared" si="10"/>
        <v>1</v>
      </c>
      <c r="W27" s="69">
        <f t="shared" si="11"/>
        <v>1</v>
      </c>
      <c r="X27" s="8">
        <f t="shared" si="12"/>
        <v>0</v>
      </c>
      <c r="Y27" s="54">
        <f t="shared" si="13"/>
        <v>1</v>
      </c>
      <c r="Z27" s="71">
        <f t="shared" si="14"/>
        <v>1</v>
      </c>
      <c r="AA27" s="71">
        <f t="shared" si="15"/>
        <v>0.5</v>
      </c>
      <c r="AB27" s="77">
        <f t="shared" si="16"/>
        <v>0.5</v>
      </c>
      <c r="AC27" s="78">
        <f t="shared" si="17"/>
        <v>0.5</v>
      </c>
      <c r="AD27" s="77">
        <f t="shared" si="18"/>
        <v>-0.69314718055994529</v>
      </c>
      <c r="AE27" s="78">
        <f t="shared" si="19"/>
        <v>100</v>
      </c>
      <c r="AF27" s="71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>
        <v>0.5</v>
      </c>
      <c r="BF27" s="8">
        <v>0</v>
      </c>
      <c r="BG27" s="8">
        <v>1</v>
      </c>
      <c r="BH27" s="8">
        <f t="shared" si="24"/>
        <v>3</v>
      </c>
      <c r="BI27" s="8">
        <f t="shared" si="25"/>
        <v>19</v>
      </c>
      <c r="BJ27" s="8">
        <f t="shared" si="21"/>
        <v>0.7857142857142857</v>
      </c>
      <c r="BK27" s="8">
        <f t="shared" si="22"/>
        <v>0.67796610169491522</v>
      </c>
      <c r="BL27" s="72">
        <f t="shared" si="23"/>
        <v>0</v>
      </c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</row>
    <row r="28" spans="1:75" x14ac:dyDescent="0.3">
      <c r="A28">
        <v>27</v>
      </c>
      <c r="C28">
        <v>1</v>
      </c>
      <c r="D28">
        <v>1</v>
      </c>
      <c r="E28">
        <v>0</v>
      </c>
      <c r="F28">
        <v>1</v>
      </c>
      <c r="G28">
        <v>1</v>
      </c>
      <c r="H28">
        <v>1</v>
      </c>
      <c r="I28" s="25">
        <v>0</v>
      </c>
      <c r="J28">
        <v>0</v>
      </c>
      <c r="K28">
        <v>1</v>
      </c>
      <c r="L28" s="48">
        <v>1</v>
      </c>
      <c r="N28" s="20">
        <f t="shared" si="2"/>
        <v>1</v>
      </c>
      <c r="O28" s="20">
        <f t="shared" si="3"/>
        <v>1</v>
      </c>
      <c r="P28" s="20">
        <f t="shared" si="4"/>
        <v>0</v>
      </c>
      <c r="Q28" s="20">
        <f t="shared" si="5"/>
        <v>1</v>
      </c>
      <c r="R28" s="20">
        <f t="shared" si="6"/>
        <v>1</v>
      </c>
      <c r="S28" s="20">
        <f t="shared" si="7"/>
        <v>1</v>
      </c>
      <c r="T28" s="20">
        <f t="shared" si="8"/>
        <v>0</v>
      </c>
      <c r="U28" s="20">
        <f t="shared" si="9"/>
        <v>0</v>
      </c>
      <c r="V28" s="20">
        <f t="shared" si="10"/>
        <v>1</v>
      </c>
      <c r="W28" s="69">
        <f t="shared" si="11"/>
        <v>1</v>
      </c>
      <c r="X28" s="8">
        <f t="shared" si="12"/>
        <v>0</v>
      </c>
      <c r="Y28" s="54">
        <f t="shared" si="13"/>
        <v>1</v>
      </c>
      <c r="Z28" s="71">
        <f t="shared" si="14"/>
        <v>1</v>
      </c>
      <c r="AA28" s="71">
        <f t="shared" si="15"/>
        <v>0.5</v>
      </c>
      <c r="AB28" s="77">
        <f t="shared" si="16"/>
        <v>0.5</v>
      </c>
      <c r="AC28" s="78">
        <f t="shared" si="17"/>
        <v>0.5</v>
      </c>
      <c r="AD28" s="77">
        <f t="shared" si="18"/>
        <v>-0.69314718055994529</v>
      </c>
      <c r="AE28" s="78">
        <f t="shared" si="19"/>
        <v>100</v>
      </c>
      <c r="AF28" s="71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>
        <v>0.5</v>
      </c>
      <c r="BF28" s="8">
        <v>0</v>
      </c>
      <c r="BG28" s="8">
        <v>1</v>
      </c>
      <c r="BH28" s="8">
        <f t="shared" si="24"/>
        <v>3</v>
      </c>
      <c r="BI28" s="8">
        <f t="shared" si="25"/>
        <v>20</v>
      </c>
      <c r="BJ28" s="8">
        <f t="shared" si="21"/>
        <v>0.7857142857142857</v>
      </c>
      <c r="BK28" s="8">
        <f t="shared" si="22"/>
        <v>0.66101694915254239</v>
      </c>
      <c r="BL28" s="72">
        <f t="shared" si="23"/>
        <v>0</v>
      </c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</row>
    <row r="29" spans="1:75" x14ac:dyDescent="0.3">
      <c r="A29">
        <v>28</v>
      </c>
      <c r="C29" s="6">
        <v>1</v>
      </c>
      <c r="D29" s="6">
        <v>1</v>
      </c>
      <c r="E29" s="6">
        <v>1</v>
      </c>
      <c r="F29" s="6">
        <v>0</v>
      </c>
      <c r="G29" s="6">
        <v>0</v>
      </c>
      <c r="H29" s="6">
        <v>0</v>
      </c>
      <c r="I29" s="25">
        <v>0</v>
      </c>
      <c r="J29" s="6">
        <v>0</v>
      </c>
      <c r="K29" s="6">
        <v>0</v>
      </c>
      <c r="L29" s="48">
        <v>0</v>
      </c>
      <c r="N29" s="20">
        <f t="shared" si="2"/>
        <v>0</v>
      </c>
      <c r="O29" s="20">
        <f t="shared" si="3"/>
        <v>0</v>
      </c>
      <c r="P29" s="20">
        <f t="shared" si="4"/>
        <v>0</v>
      </c>
      <c r="Q29" s="20">
        <f t="shared" si="5"/>
        <v>0</v>
      </c>
      <c r="R29" s="20">
        <f t="shared" si="6"/>
        <v>0</v>
      </c>
      <c r="S29" s="20">
        <f t="shared" si="7"/>
        <v>0</v>
      </c>
      <c r="T29" s="20">
        <f t="shared" si="8"/>
        <v>0</v>
      </c>
      <c r="U29" s="20">
        <f t="shared" si="9"/>
        <v>0</v>
      </c>
      <c r="V29" s="20">
        <f t="shared" si="10"/>
        <v>0</v>
      </c>
      <c r="W29" s="69">
        <f t="shared" si="11"/>
        <v>0</v>
      </c>
      <c r="X29" s="8">
        <f t="shared" si="12"/>
        <v>1</v>
      </c>
      <c r="Y29" s="54">
        <f t="shared" si="13"/>
        <v>1</v>
      </c>
      <c r="Z29" s="71">
        <f t="shared" si="14"/>
        <v>0</v>
      </c>
      <c r="AA29" s="71">
        <f t="shared" si="15"/>
        <v>0.5</v>
      </c>
      <c r="AB29" s="77">
        <f t="shared" si="16"/>
        <v>0.5</v>
      </c>
      <c r="AC29" s="78">
        <f t="shared" si="17"/>
        <v>0.5</v>
      </c>
      <c r="AD29" s="77">
        <f t="shared" si="18"/>
        <v>-0.69314718055994529</v>
      </c>
      <c r="AE29" s="78">
        <f t="shared" si="19"/>
        <v>0</v>
      </c>
      <c r="AF29" s="71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>
        <v>0.5</v>
      </c>
      <c r="BF29" s="8">
        <v>0</v>
      </c>
      <c r="BG29" s="8">
        <v>1</v>
      </c>
      <c r="BH29" s="8">
        <f t="shared" si="24"/>
        <v>3</v>
      </c>
      <c r="BI29" s="8">
        <f t="shared" si="25"/>
        <v>21</v>
      </c>
      <c r="BJ29" s="8">
        <f t="shared" si="21"/>
        <v>0.7857142857142857</v>
      </c>
      <c r="BK29" s="8">
        <f t="shared" si="22"/>
        <v>0.64406779661016955</v>
      </c>
      <c r="BL29" s="72">
        <f t="shared" si="23"/>
        <v>4.6004842615012087E-2</v>
      </c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</row>
    <row r="30" spans="1:75" x14ac:dyDescent="0.3">
      <c r="A30">
        <v>29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 s="25">
        <v>0</v>
      </c>
      <c r="J30">
        <v>0</v>
      </c>
      <c r="K30">
        <v>1</v>
      </c>
      <c r="L30" s="48">
        <v>1</v>
      </c>
      <c r="N30" s="20">
        <f t="shared" si="2"/>
        <v>1</v>
      </c>
      <c r="O30" s="20">
        <f t="shared" si="3"/>
        <v>1</v>
      </c>
      <c r="P30" s="20">
        <f t="shared" si="4"/>
        <v>0</v>
      </c>
      <c r="Q30" s="20">
        <f t="shared" si="5"/>
        <v>1</v>
      </c>
      <c r="R30" s="20">
        <f t="shared" si="6"/>
        <v>1</v>
      </c>
      <c r="S30" s="20">
        <f t="shared" si="7"/>
        <v>1</v>
      </c>
      <c r="T30" s="20">
        <f t="shared" si="8"/>
        <v>0</v>
      </c>
      <c r="U30" s="20">
        <f t="shared" si="9"/>
        <v>1</v>
      </c>
      <c r="V30" s="20">
        <f t="shared" si="10"/>
        <v>1</v>
      </c>
      <c r="W30" s="69">
        <f t="shared" si="11"/>
        <v>1</v>
      </c>
      <c r="X30" s="8">
        <f t="shared" si="12"/>
        <v>0</v>
      </c>
      <c r="Y30" s="54">
        <f t="shared" si="13"/>
        <v>1</v>
      </c>
      <c r="Z30" s="71">
        <f t="shared" si="14"/>
        <v>1</v>
      </c>
      <c r="AA30" s="71">
        <f t="shared" si="15"/>
        <v>0.5</v>
      </c>
      <c r="AB30" s="77">
        <f t="shared" si="16"/>
        <v>0.5</v>
      </c>
      <c r="AC30" s="78">
        <f t="shared" si="17"/>
        <v>0.5</v>
      </c>
      <c r="AD30" s="77">
        <f t="shared" si="18"/>
        <v>-0.69314718055994529</v>
      </c>
      <c r="AE30" s="78">
        <f t="shared" si="19"/>
        <v>100</v>
      </c>
      <c r="AF30" s="71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>
        <v>0.5</v>
      </c>
      <c r="BF30" s="8">
        <v>1</v>
      </c>
      <c r="BG30" s="8">
        <v>0</v>
      </c>
      <c r="BH30" s="8">
        <f t="shared" si="24"/>
        <v>4</v>
      </c>
      <c r="BI30" s="8">
        <f t="shared" si="25"/>
        <v>21</v>
      </c>
      <c r="BJ30" s="8">
        <f t="shared" si="21"/>
        <v>0.7142857142857143</v>
      </c>
      <c r="BK30" s="8">
        <f t="shared" si="22"/>
        <v>0.64406779661016955</v>
      </c>
      <c r="BL30" s="72">
        <f t="shared" si="23"/>
        <v>0</v>
      </c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</row>
    <row r="31" spans="1:75" x14ac:dyDescent="0.3">
      <c r="A31">
        <v>30</v>
      </c>
      <c r="C31" s="6">
        <v>1</v>
      </c>
      <c r="D31" s="6">
        <v>1</v>
      </c>
      <c r="E31" s="6">
        <v>1</v>
      </c>
      <c r="F31" s="6">
        <v>0</v>
      </c>
      <c r="G31" s="6">
        <v>0</v>
      </c>
      <c r="H31" s="6">
        <v>0</v>
      </c>
      <c r="I31" s="25">
        <v>0</v>
      </c>
      <c r="J31" s="6">
        <v>0</v>
      </c>
      <c r="K31" s="6">
        <v>0</v>
      </c>
      <c r="L31" s="48">
        <v>0</v>
      </c>
      <c r="N31" s="20">
        <f t="shared" si="2"/>
        <v>1</v>
      </c>
      <c r="O31" s="20">
        <f t="shared" si="3"/>
        <v>1</v>
      </c>
      <c r="P31" s="20">
        <f t="shared" si="4"/>
        <v>0</v>
      </c>
      <c r="Q31" s="20">
        <f t="shared" si="5"/>
        <v>1</v>
      </c>
      <c r="R31" s="20">
        <f t="shared" si="6"/>
        <v>1</v>
      </c>
      <c r="S31" s="20">
        <f t="shared" si="7"/>
        <v>1</v>
      </c>
      <c r="T31" s="20">
        <f t="shared" si="8"/>
        <v>0</v>
      </c>
      <c r="U31" s="20">
        <f t="shared" si="9"/>
        <v>0</v>
      </c>
      <c r="V31" s="20">
        <f t="shared" si="10"/>
        <v>1</v>
      </c>
      <c r="W31" s="69">
        <f t="shared" si="11"/>
        <v>1</v>
      </c>
      <c r="X31" s="8">
        <f t="shared" si="12"/>
        <v>0</v>
      </c>
      <c r="Y31" s="54">
        <f t="shared" si="13"/>
        <v>1</v>
      </c>
      <c r="Z31" s="71">
        <f t="shared" si="14"/>
        <v>1</v>
      </c>
      <c r="AA31" s="71">
        <f t="shared" si="15"/>
        <v>0.5</v>
      </c>
      <c r="AB31" s="77">
        <f t="shared" si="16"/>
        <v>0.5</v>
      </c>
      <c r="AC31" s="78">
        <f t="shared" si="17"/>
        <v>0.5</v>
      </c>
      <c r="AD31" s="77">
        <f t="shared" si="18"/>
        <v>-0.69314718055994529</v>
      </c>
      <c r="AE31" s="78">
        <f t="shared" si="19"/>
        <v>100</v>
      </c>
      <c r="AF31" s="71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>
        <v>0.5</v>
      </c>
      <c r="BF31" s="8">
        <v>0</v>
      </c>
      <c r="BG31" s="8">
        <v>1</v>
      </c>
      <c r="BH31" s="8">
        <f t="shared" si="24"/>
        <v>4</v>
      </c>
      <c r="BI31" s="8">
        <f t="shared" si="25"/>
        <v>22</v>
      </c>
      <c r="BJ31" s="8">
        <f t="shared" si="21"/>
        <v>0.7142857142857143</v>
      </c>
      <c r="BK31" s="8">
        <f t="shared" si="22"/>
        <v>0.6271186440677966</v>
      </c>
      <c r="BL31" s="72">
        <f t="shared" si="23"/>
        <v>0</v>
      </c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</row>
    <row r="32" spans="1:75" x14ac:dyDescent="0.3">
      <c r="A32">
        <v>31</v>
      </c>
      <c r="C32">
        <v>1</v>
      </c>
      <c r="D32">
        <v>1</v>
      </c>
      <c r="E32">
        <v>0</v>
      </c>
      <c r="F32">
        <v>1</v>
      </c>
      <c r="G32">
        <v>1</v>
      </c>
      <c r="H32">
        <v>1</v>
      </c>
      <c r="I32" s="25">
        <v>0</v>
      </c>
      <c r="J32">
        <v>0</v>
      </c>
      <c r="K32">
        <v>1</v>
      </c>
      <c r="L32" s="48">
        <v>1</v>
      </c>
      <c r="N32" s="20">
        <f t="shared" si="2"/>
        <v>1</v>
      </c>
      <c r="O32" s="20">
        <f t="shared" si="3"/>
        <v>1</v>
      </c>
      <c r="P32" s="20">
        <f t="shared" si="4"/>
        <v>1</v>
      </c>
      <c r="Q32" s="20">
        <f t="shared" si="5"/>
        <v>0</v>
      </c>
      <c r="R32" s="20">
        <f t="shared" si="6"/>
        <v>0</v>
      </c>
      <c r="S32" s="20">
        <f t="shared" si="7"/>
        <v>0</v>
      </c>
      <c r="T32" s="20">
        <f t="shared" si="8"/>
        <v>0</v>
      </c>
      <c r="U32" s="20">
        <f t="shared" si="9"/>
        <v>0</v>
      </c>
      <c r="V32" s="20">
        <f t="shared" si="10"/>
        <v>0</v>
      </c>
      <c r="W32" s="69">
        <f t="shared" si="11"/>
        <v>0</v>
      </c>
      <c r="X32" s="8">
        <f t="shared" si="12"/>
        <v>1</v>
      </c>
      <c r="Y32" s="54">
        <f t="shared" si="13"/>
        <v>1</v>
      </c>
      <c r="Z32" s="71">
        <f t="shared" si="14"/>
        <v>0</v>
      </c>
      <c r="AA32" s="71">
        <f t="shared" si="15"/>
        <v>0.5</v>
      </c>
      <c r="AB32" s="77">
        <f t="shared" si="16"/>
        <v>0.5</v>
      </c>
      <c r="AC32" s="78">
        <f t="shared" si="17"/>
        <v>0.5</v>
      </c>
      <c r="AD32" s="77">
        <f t="shared" si="18"/>
        <v>-0.69314718055994529</v>
      </c>
      <c r="AE32" s="78">
        <f t="shared" si="19"/>
        <v>0</v>
      </c>
      <c r="AF32" s="71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>
        <v>0.5</v>
      </c>
      <c r="BF32" s="8">
        <v>0</v>
      </c>
      <c r="BG32" s="8">
        <v>1</v>
      </c>
      <c r="BH32" s="8">
        <f t="shared" si="24"/>
        <v>4</v>
      </c>
      <c r="BI32" s="8">
        <f t="shared" si="25"/>
        <v>23</v>
      </c>
      <c r="BJ32" s="8">
        <f t="shared" si="21"/>
        <v>0.7142857142857143</v>
      </c>
      <c r="BK32" s="8">
        <f t="shared" si="22"/>
        <v>0.61016949152542366</v>
      </c>
      <c r="BL32" s="72">
        <f t="shared" si="23"/>
        <v>4.3583535108958883E-2</v>
      </c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</row>
    <row r="33" spans="1:75" x14ac:dyDescent="0.3">
      <c r="A33">
        <v>32</v>
      </c>
      <c r="C33" s="4">
        <v>1</v>
      </c>
      <c r="D33" s="4">
        <v>1</v>
      </c>
      <c r="E33" s="4">
        <v>0</v>
      </c>
      <c r="F33" s="4">
        <v>1</v>
      </c>
      <c r="G33" s="4">
        <v>1</v>
      </c>
      <c r="H33" s="4">
        <v>1</v>
      </c>
      <c r="I33" s="25">
        <v>0</v>
      </c>
      <c r="J33" s="4">
        <v>0</v>
      </c>
      <c r="K33" s="4">
        <v>1</v>
      </c>
      <c r="L33" s="48">
        <v>1</v>
      </c>
      <c r="N33" s="20">
        <f t="shared" si="2"/>
        <v>1</v>
      </c>
      <c r="O33" s="20">
        <f t="shared" si="3"/>
        <v>1</v>
      </c>
      <c r="P33" s="20">
        <f t="shared" si="4"/>
        <v>1</v>
      </c>
      <c r="Q33" s="20">
        <f t="shared" si="5"/>
        <v>1</v>
      </c>
      <c r="R33" s="20">
        <f t="shared" si="6"/>
        <v>1</v>
      </c>
      <c r="S33" s="20">
        <f t="shared" si="7"/>
        <v>1</v>
      </c>
      <c r="T33" s="20">
        <f t="shared" si="8"/>
        <v>0</v>
      </c>
      <c r="U33" s="20">
        <f t="shared" si="9"/>
        <v>0</v>
      </c>
      <c r="V33" s="20">
        <f t="shared" si="10"/>
        <v>1</v>
      </c>
      <c r="W33" s="69">
        <f t="shared" si="11"/>
        <v>1</v>
      </c>
      <c r="X33" s="8">
        <f t="shared" si="12"/>
        <v>0</v>
      </c>
      <c r="Y33" s="54">
        <f t="shared" si="13"/>
        <v>1</v>
      </c>
      <c r="Z33" s="71">
        <f t="shared" si="14"/>
        <v>1</v>
      </c>
      <c r="AA33" s="71">
        <f t="shared" si="15"/>
        <v>0.5</v>
      </c>
      <c r="AB33" s="77">
        <f t="shared" si="16"/>
        <v>0.5</v>
      </c>
      <c r="AC33" s="78">
        <f t="shared" si="17"/>
        <v>0.5</v>
      </c>
      <c r="AD33" s="77">
        <f t="shared" si="18"/>
        <v>-0.69314718055994529</v>
      </c>
      <c r="AE33" s="78">
        <f t="shared" si="19"/>
        <v>100</v>
      </c>
      <c r="AF33" s="71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>
        <v>0.5</v>
      </c>
      <c r="BF33" s="8">
        <v>1</v>
      </c>
      <c r="BG33" s="8">
        <v>0</v>
      </c>
      <c r="BH33" s="8">
        <f t="shared" si="24"/>
        <v>5</v>
      </c>
      <c r="BI33" s="8">
        <f t="shared" si="25"/>
        <v>23</v>
      </c>
      <c r="BJ33" s="8">
        <f t="shared" si="21"/>
        <v>0.64285714285714279</v>
      </c>
      <c r="BK33" s="8">
        <f t="shared" si="22"/>
        <v>0.61016949152542366</v>
      </c>
      <c r="BL33" s="72">
        <f t="shared" si="23"/>
        <v>0</v>
      </c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</row>
    <row r="34" spans="1:75" x14ac:dyDescent="0.3">
      <c r="A34">
        <v>33</v>
      </c>
      <c r="C34" s="4">
        <v>1</v>
      </c>
      <c r="D34" s="4">
        <v>1</v>
      </c>
      <c r="E34" s="4">
        <v>0</v>
      </c>
      <c r="F34" s="4">
        <v>1</v>
      </c>
      <c r="G34" s="4">
        <v>1</v>
      </c>
      <c r="H34" s="4">
        <v>1</v>
      </c>
      <c r="I34" s="25">
        <v>1</v>
      </c>
      <c r="J34" s="4">
        <v>0</v>
      </c>
      <c r="K34" s="4">
        <v>1</v>
      </c>
      <c r="L34" s="48">
        <v>1</v>
      </c>
      <c r="N34" s="20">
        <f t="shared" si="2"/>
        <v>1</v>
      </c>
      <c r="O34" s="20">
        <f t="shared" si="3"/>
        <v>1</v>
      </c>
      <c r="P34" s="20">
        <f t="shared" si="4"/>
        <v>1</v>
      </c>
      <c r="Q34" s="20">
        <f t="shared" si="5"/>
        <v>0</v>
      </c>
      <c r="R34" s="20">
        <f t="shared" si="6"/>
        <v>0</v>
      </c>
      <c r="S34" s="20">
        <f t="shared" si="7"/>
        <v>0</v>
      </c>
      <c r="T34" s="20">
        <f t="shared" si="8"/>
        <v>0</v>
      </c>
      <c r="U34" s="20">
        <f t="shared" si="9"/>
        <v>0</v>
      </c>
      <c r="V34" s="20">
        <f t="shared" si="10"/>
        <v>0</v>
      </c>
      <c r="W34" s="69">
        <f t="shared" si="11"/>
        <v>0</v>
      </c>
      <c r="X34" s="8">
        <f t="shared" si="12"/>
        <v>1</v>
      </c>
      <c r="Y34" s="54">
        <f t="shared" si="13"/>
        <v>1</v>
      </c>
      <c r="Z34" s="71">
        <f t="shared" si="14"/>
        <v>0</v>
      </c>
      <c r="AA34" s="71">
        <f t="shared" si="15"/>
        <v>0.5</v>
      </c>
      <c r="AB34" s="77">
        <f t="shared" si="16"/>
        <v>0.5</v>
      </c>
      <c r="AC34" s="78">
        <f t="shared" si="17"/>
        <v>0.5</v>
      </c>
      <c r="AD34" s="77">
        <f t="shared" si="18"/>
        <v>-0.69314718055994529</v>
      </c>
      <c r="AE34" s="78">
        <f t="shared" si="19"/>
        <v>0</v>
      </c>
      <c r="AF34" s="71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>
        <v>0.5</v>
      </c>
      <c r="BF34" s="8">
        <v>0</v>
      </c>
      <c r="BG34" s="8">
        <v>1</v>
      </c>
      <c r="BH34" s="8">
        <f t="shared" si="24"/>
        <v>5</v>
      </c>
      <c r="BI34" s="8">
        <f t="shared" si="25"/>
        <v>24</v>
      </c>
      <c r="BJ34" s="8">
        <f t="shared" si="21"/>
        <v>0.64285714285714279</v>
      </c>
      <c r="BK34" s="8">
        <f t="shared" si="22"/>
        <v>0.59322033898305082</v>
      </c>
      <c r="BL34" s="72">
        <f t="shared" si="23"/>
        <v>4.2372881355932181E-2</v>
      </c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</row>
    <row r="35" spans="1:75" x14ac:dyDescent="0.3">
      <c r="A35">
        <v>34</v>
      </c>
      <c r="C35" s="4">
        <v>1</v>
      </c>
      <c r="D35" s="4">
        <v>1</v>
      </c>
      <c r="E35" s="4">
        <v>1</v>
      </c>
      <c r="F35" s="4">
        <v>1</v>
      </c>
      <c r="G35" s="4">
        <v>1</v>
      </c>
      <c r="H35" s="4">
        <v>1</v>
      </c>
      <c r="I35" s="25">
        <v>0</v>
      </c>
      <c r="J35" s="4">
        <v>1</v>
      </c>
      <c r="K35" s="4">
        <v>1</v>
      </c>
      <c r="L35" s="48">
        <v>1</v>
      </c>
      <c r="N35" s="20">
        <f t="shared" si="2"/>
        <v>1</v>
      </c>
      <c r="O35" s="20">
        <f t="shared" si="3"/>
        <v>1</v>
      </c>
      <c r="P35" s="20">
        <f t="shared" si="4"/>
        <v>0</v>
      </c>
      <c r="Q35" s="20">
        <f t="shared" si="5"/>
        <v>1</v>
      </c>
      <c r="R35" s="20">
        <f t="shared" si="6"/>
        <v>1</v>
      </c>
      <c r="S35" s="20">
        <f t="shared" si="7"/>
        <v>1</v>
      </c>
      <c r="T35" s="20">
        <f t="shared" si="8"/>
        <v>0</v>
      </c>
      <c r="U35" s="20">
        <f t="shared" si="9"/>
        <v>0</v>
      </c>
      <c r="V35" s="20">
        <f t="shared" si="10"/>
        <v>1</v>
      </c>
      <c r="W35" s="69">
        <f t="shared" si="11"/>
        <v>1</v>
      </c>
      <c r="X35" s="8">
        <f t="shared" si="12"/>
        <v>0</v>
      </c>
      <c r="Y35" s="54">
        <f t="shared" si="13"/>
        <v>1</v>
      </c>
      <c r="Z35" s="71">
        <f t="shared" si="14"/>
        <v>1</v>
      </c>
      <c r="AA35" s="71">
        <f t="shared" si="15"/>
        <v>0.5</v>
      </c>
      <c r="AB35" s="77">
        <f t="shared" si="16"/>
        <v>0.5</v>
      </c>
      <c r="AC35" s="78">
        <f t="shared" si="17"/>
        <v>0.5</v>
      </c>
      <c r="AD35" s="77">
        <f t="shared" si="18"/>
        <v>-0.69314718055994529</v>
      </c>
      <c r="AE35" s="78">
        <f t="shared" si="19"/>
        <v>100</v>
      </c>
      <c r="AF35" s="71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>
        <v>0.5</v>
      </c>
      <c r="BF35" s="8">
        <v>1</v>
      </c>
      <c r="BG35" s="8">
        <v>0</v>
      </c>
      <c r="BH35" s="8">
        <f t="shared" si="24"/>
        <v>6</v>
      </c>
      <c r="BI35" s="8">
        <f t="shared" si="25"/>
        <v>24</v>
      </c>
      <c r="BJ35" s="8">
        <f t="shared" si="21"/>
        <v>0.5714285714285714</v>
      </c>
      <c r="BK35" s="8">
        <f t="shared" si="22"/>
        <v>0.59322033898305082</v>
      </c>
      <c r="BL35" s="72">
        <f t="shared" si="23"/>
        <v>0</v>
      </c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</row>
    <row r="36" spans="1:75" x14ac:dyDescent="0.3">
      <c r="A36">
        <v>35</v>
      </c>
      <c r="C36" s="8">
        <v>1</v>
      </c>
      <c r="D36" s="8">
        <v>1</v>
      </c>
      <c r="E36" s="8">
        <v>0</v>
      </c>
      <c r="F36" s="8">
        <v>1</v>
      </c>
      <c r="G36" s="8">
        <v>0</v>
      </c>
      <c r="H36" s="8">
        <v>0</v>
      </c>
      <c r="I36" s="27">
        <v>0</v>
      </c>
      <c r="J36" s="8">
        <v>0</v>
      </c>
      <c r="K36" s="8">
        <v>1</v>
      </c>
      <c r="L36" s="48">
        <v>1</v>
      </c>
      <c r="N36" s="20">
        <f t="shared" si="2"/>
        <v>1</v>
      </c>
      <c r="O36" s="20">
        <f t="shared" si="3"/>
        <v>1</v>
      </c>
      <c r="P36" s="20">
        <f t="shared" si="4"/>
        <v>0</v>
      </c>
      <c r="Q36" s="20">
        <f t="shared" si="5"/>
        <v>1</v>
      </c>
      <c r="R36" s="20">
        <f t="shared" si="6"/>
        <v>1</v>
      </c>
      <c r="S36" s="20">
        <f t="shared" si="7"/>
        <v>1</v>
      </c>
      <c r="T36" s="20">
        <f t="shared" si="8"/>
        <v>0</v>
      </c>
      <c r="U36" s="20">
        <f t="shared" si="9"/>
        <v>0</v>
      </c>
      <c r="V36" s="20">
        <f t="shared" si="10"/>
        <v>1</v>
      </c>
      <c r="W36" s="69">
        <f t="shared" si="11"/>
        <v>1</v>
      </c>
      <c r="X36" s="8">
        <f t="shared" si="12"/>
        <v>0</v>
      </c>
      <c r="Y36" s="54">
        <f t="shared" si="13"/>
        <v>1</v>
      </c>
      <c r="Z36" s="71">
        <f t="shared" si="14"/>
        <v>1</v>
      </c>
      <c r="AA36" s="71">
        <f t="shared" si="15"/>
        <v>0.5</v>
      </c>
      <c r="AB36" s="77">
        <f t="shared" si="16"/>
        <v>0.5</v>
      </c>
      <c r="AC36" s="78">
        <f t="shared" si="17"/>
        <v>0.5</v>
      </c>
      <c r="AD36" s="77">
        <f t="shared" si="18"/>
        <v>-0.69314718055994529</v>
      </c>
      <c r="AE36" s="78">
        <f t="shared" si="19"/>
        <v>100</v>
      </c>
      <c r="AF36" s="71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>
        <v>0.5</v>
      </c>
      <c r="BF36" s="8">
        <v>0</v>
      </c>
      <c r="BG36" s="8">
        <v>1</v>
      </c>
      <c r="BH36" s="8">
        <f t="shared" si="24"/>
        <v>6</v>
      </c>
      <c r="BI36" s="8">
        <f t="shared" si="25"/>
        <v>25</v>
      </c>
      <c r="BJ36" s="8">
        <f t="shared" si="21"/>
        <v>0.5714285714285714</v>
      </c>
      <c r="BK36" s="8">
        <f t="shared" si="22"/>
        <v>0.57627118644067798</v>
      </c>
      <c r="BL36" s="72">
        <f t="shared" si="23"/>
        <v>0</v>
      </c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</row>
    <row r="37" spans="1:75" x14ac:dyDescent="0.3">
      <c r="A37">
        <v>36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28">
        <v>0</v>
      </c>
      <c r="J37" s="9">
        <v>0</v>
      </c>
      <c r="K37" s="9">
        <v>0</v>
      </c>
      <c r="L37" s="48">
        <v>0</v>
      </c>
      <c r="N37" s="20">
        <f t="shared" si="2"/>
        <v>1</v>
      </c>
      <c r="O37" s="20">
        <f t="shared" si="3"/>
        <v>1</v>
      </c>
      <c r="P37" s="20">
        <f t="shared" si="4"/>
        <v>0</v>
      </c>
      <c r="Q37" s="20">
        <f t="shared" si="5"/>
        <v>1</v>
      </c>
      <c r="R37" s="20">
        <f t="shared" si="6"/>
        <v>1</v>
      </c>
      <c r="S37" s="20">
        <f t="shared" si="7"/>
        <v>1</v>
      </c>
      <c r="T37" s="20">
        <f t="shared" si="8"/>
        <v>1</v>
      </c>
      <c r="U37" s="20">
        <f t="shared" si="9"/>
        <v>0</v>
      </c>
      <c r="V37" s="20">
        <f t="shared" si="10"/>
        <v>1</v>
      </c>
      <c r="W37" s="69">
        <f t="shared" si="11"/>
        <v>1</v>
      </c>
      <c r="X37" s="8">
        <f t="shared" si="12"/>
        <v>0</v>
      </c>
      <c r="Y37" s="54">
        <f t="shared" si="13"/>
        <v>1</v>
      </c>
      <c r="Z37" s="71">
        <f t="shared" si="14"/>
        <v>1</v>
      </c>
      <c r="AA37" s="71">
        <f t="shared" si="15"/>
        <v>0.5</v>
      </c>
      <c r="AB37" s="77">
        <f t="shared" si="16"/>
        <v>0.5</v>
      </c>
      <c r="AC37" s="78">
        <f t="shared" si="17"/>
        <v>0.5</v>
      </c>
      <c r="AD37" s="77">
        <f t="shared" si="18"/>
        <v>-0.69314718055994529</v>
      </c>
      <c r="AE37" s="78">
        <f t="shared" si="19"/>
        <v>100</v>
      </c>
      <c r="AF37" s="71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>
        <v>0.5</v>
      </c>
      <c r="BF37" s="8">
        <v>0</v>
      </c>
      <c r="BG37" s="8">
        <v>1</v>
      </c>
      <c r="BH37" s="8">
        <f t="shared" si="24"/>
        <v>6</v>
      </c>
      <c r="BI37" s="8">
        <f t="shared" si="25"/>
        <v>26</v>
      </c>
      <c r="BJ37" s="8">
        <f t="shared" si="21"/>
        <v>0.5714285714285714</v>
      </c>
      <c r="BK37" s="8">
        <f t="shared" si="22"/>
        <v>0.55932203389830515</v>
      </c>
      <c r="BL37" s="72">
        <f t="shared" si="23"/>
        <v>0</v>
      </c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</row>
    <row r="38" spans="1:75" x14ac:dyDescent="0.3">
      <c r="A38">
        <v>37</v>
      </c>
      <c r="C38" s="15">
        <v>1</v>
      </c>
      <c r="D38" s="15">
        <v>1</v>
      </c>
      <c r="E38" s="15">
        <v>1</v>
      </c>
      <c r="F38" s="15">
        <v>1</v>
      </c>
      <c r="G38" s="15">
        <v>1</v>
      </c>
      <c r="H38" s="15">
        <v>1</v>
      </c>
      <c r="I38" s="27">
        <v>0</v>
      </c>
      <c r="J38" s="15">
        <v>1</v>
      </c>
      <c r="K38" s="15">
        <v>0</v>
      </c>
      <c r="L38" s="48">
        <v>1</v>
      </c>
      <c r="N38" s="20">
        <f t="shared" si="2"/>
        <v>1</v>
      </c>
      <c r="O38" s="20">
        <f t="shared" si="3"/>
        <v>1</v>
      </c>
      <c r="P38" s="20">
        <f t="shared" si="4"/>
        <v>1</v>
      </c>
      <c r="Q38" s="20">
        <f t="shared" si="5"/>
        <v>1</v>
      </c>
      <c r="R38" s="20">
        <f t="shared" si="6"/>
        <v>1</v>
      </c>
      <c r="S38" s="20">
        <f t="shared" si="7"/>
        <v>1</v>
      </c>
      <c r="T38" s="20">
        <f t="shared" si="8"/>
        <v>0</v>
      </c>
      <c r="U38" s="20">
        <f t="shared" si="9"/>
        <v>1</v>
      </c>
      <c r="V38" s="20">
        <f t="shared" si="10"/>
        <v>1</v>
      </c>
      <c r="W38" s="69">
        <f t="shared" si="11"/>
        <v>1</v>
      </c>
      <c r="X38" s="8">
        <f t="shared" si="12"/>
        <v>0</v>
      </c>
      <c r="Y38" s="54">
        <f t="shared" si="13"/>
        <v>1</v>
      </c>
      <c r="Z38" s="71">
        <f t="shared" si="14"/>
        <v>1</v>
      </c>
      <c r="AA38" s="71">
        <f t="shared" si="15"/>
        <v>0.5</v>
      </c>
      <c r="AB38" s="77">
        <f t="shared" si="16"/>
        <v>0.5</v>
      </c>
      <c r="AC38" s="78">
        <f t="shared" si="17"/>
        <v>0.5</v>
      </c>
      <c r="AD38" s="77">
        <f t="shared" si="18"/>
        <v>-0.69314718055994529</v>
      </c>
      <c r="AE38" s="78">
        <f t="shared" si="19"/>
        <v>100</v>
      </c>
      <c r="AF38" s="71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>
        <v>0.5</v>
      </c>
      <c r="BF38" s="8">
        <v>0</v>
      </c>
      <c r="BG38" s="8">
        <v>1</v>
      </c>
      <c r="BH38" s="8">
        <f t="shared" si="24"/>
        <v>6</v>
      </c>
      <c r="BI38" s="8">
        <f t="shared" si="25"/>
        <v>27</v>
      </c>
      <c r="BJ38" s="8">
        <f t="shared" si="21"/>
        <v>0.5714285714285714</v>
      </c>
      <c r="BK38" s="8">
        <f t="shared" si="22"/>
        <v>0.5423728813559322</v>
      </c>
      <c r="BL38" s="72">
        <f t="shared" si="23"/>
        <v>0</v>
      </c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</row>
    <row r="39" spans="1:75" x14ac:dyDescent="0.3">
      <c r="A39">
        <v>38</v>
      </c>
      <c r="C39" s="15">
        <v>1</v>
      </c>
      <c r="D39" s="15">
        <v>1</v>
      </c>
      <c r="E39" s="15">
        <v>1</v>
      </c>
      <c r="F39" s="15">
        <v>1</v>
      </c>
      <c r="G39" s="15">
        <v>0</v>
      </c>
      <c r="H39" s="15">
        <v>0</v>
      </c>
      <c r="I39" s="27">
        <v>0</v>
      </c>
      <c r="J39" s="15">
        <v>0</v>
      </c>
      <c r="K39" s="15">
        <v>0</v>
      </c>
      <c r="L39" s="48">
        <v>1</v>
      </c>
      <c r="N39" s="20">
        <f t="shared" si="2"/>
        <v>1</v>
      </c>
      <c r="O39" s="20">
        <f t="shared" si="3"/>
        <v>1</v>
      </c>
      <c r="P39" s="20">
        <f t="shared" si="4"/>
        <v>0</v>
      </c>
      <c r="Q39" s="20">
        <f t="shared" si="5"/>
        <v>1</v>
      </c>
      <c r="R39" s="20">
        <f t="shared" si="6"/>
        <v>0</v>
      </c>
      <c r="S39" s="20">
        <f t="shared" si="7"/>
        <v>0</v>
      </c>
      <c r="T39" s="20">
        <f t="shared" si="8"/>
        <v>0</v>
      </c>
      <c r="U39" s="20">
        <f t="shared" si="9"/>
        <v>0</v>
      </c>
      <c r="V39" s="20">
        <f t="shared" si="10"/>
        <v>1</v>
      </c>
      <c r="W39" s="69">
        <f t="shared" si="11"/>
        <v>1</v>
      </c>
      <c r="X39" s="8">
        <f t="shared" si="12"/>
        <v>0</v>
      </c>
      <c r="Y39" s="54">
        <f t="shared" si="13"/>
        <v>1</v>
      </c>
      <c r="Z39" s="71">
        <f t="shared" si="14"/>
        <v>1</v>
      </c>
      <c r="AA39" s="71">
        <f t="shared" si="15"/>
        <v>0.5</v>
      </c>
      <c r="AB39" s="77">
        <f t="shared" si="16"/>
        <v>0.5</v>
      </c>
      <c r="AC39" s="78">
        <f t="shared" si="17"/>
        <v>0.5</v>
      </c>
      <c r="AD39" s="77">
        <f t="shared" si="18"/>
        <v>-0.69314718055994529</v>
      </c>
      <c r="AE39" s="78">
        <f t="shared" si="19"/>
        <v>100</v>
      </c>
      <c r="AF39" s="71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>
        <v>0.5</v>
      </c>
      <c r="BF39" s="8">
        <v>0</v>
      </c>
      <c r="BG39" s="8">
        <v>1</v>
      </c>
      <c r="BH39" s="8">
        <f t="shared" si="24"/>
        <v>6</v>
      </c>
      <c r="BI39" s="8">
        <f t="shared" si="25"/>
        <v>28</v>
      </c>
      <c r="BJ39" s="8">
        <f t="shared" si="21"/>
        <v>0.5714285714285714</v>
      </c>
      <c r="BK39" s="8">
        <f t="shared" si="22"/>
        <v>0.52542372881355925</v>
      </c>
      <c r="BL39" s="72">
        <f t="shared" si="23"/>
        <v>0</v>
      </c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</row>
    <row r="40" spans="1:75" x14ac:dyDescent="0.3">
      <c r="A40">
        <v>39</v>
      </c>
      <c r="C40" s="15">
        <v>1</v>
      </c>
      <c r="D40" s="15">
        <v>1</v>
      </c>
      <c r="E40" s="15">
        <v>1</v>
      </c>
      <c r="F40" s="15">
        <v>1</v>
      </c>
      <c r="G40" s="15">
        <v>1</v>
      </c>
      <c r="H40" s="15">
        <v>1</v>
      </c>
      <c r="I40" s="27">
        <v>0</v>
      </c>
      <c r="J40" s="15">
        <v>0</v>
      </c>
      <c r="K40" s="15">
        <v>1</v>
      </c>
      <c r="L40" s="48">
        <v>1</v>
      </c>
      <c r="N40" s="20">
        <f t="shared" si="2"/>
        <v>0</v>
      </c>
      <c r="O40" s="20">
        <f t="shared" si="3"/>
        <v>0</v>
      </c>
      <c r="P40" s="20">
        <f t="shared" si="4"/>
        <v>0</v>
      </c>
      <c r="Q40" s="20">
        <f t="shared" si="5"/>
        <v>0</v>
      </c>
      <c r="R40" s="20">
        <f t="shared" si="6"/>
        <v>0</v>
      </c>
      <c r="S40" s="20">
        <f t="shared" si="7"/>
        <v>0</v>
      </c>
      <c r="T40" s="20">
        <f t="shared" si="8"/>
        <v>0</v>
      </c>
      <c r="U40" s="20">
        <f t="shared" si="9"/>
        <v>0</v>
      </c>
      <c r="V40" s="20">
        <f t="shared" si="10"/>
        <v>0</v>
      </c>
      <c r="W40" s="69">
        <f t="shared" si="11"/>
        <v>0</v>
      </c>
      <c r="X40" s="8">
        <f t="shared" si="12"/>
        <v>1</v>
      </c>
      <c r="Y40" s="54">
        <f t="shared" si="13"/>
        <v>1</v>
      </c>
      <c r="Z40" s="71">
        <f t="shared" si="14"/>
        <v>0</v>
      </c>
      <c r="AA40" s="71">
        <f t="shared" si="15"/>
        <v>0.5</v>
      </c>
      <c r="AB40" s="77">
        <f t="shared" si="16"/>
        <v>0.5</v>
      </c>
      <c r="AC40" s="78">
        <f t="shared" si="17"/>
        <v>0.5</v>
      </c>
      <c r="AD40" s="77">
        <f t="shared" si="18"/>
        <v>-0.69314718055994529</v>
      </c>
      <c r="AE40" s="78">
        <f t="shared" si="19"/>
        <v>0</v>
      </c>
      <c r="AF40" s="71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>
        <v>0.5</v>
      </c>
      <c r="BF40" s="8">
        <v>0</v>
      </c>
      <c r="BG40" s="8">
        <v>1</v>
      </c>
      <c r="BH40" s="8">
        <f t="shared" si="24"/>
        <v>6</v>
      </c>
      <c r="BI40" s="8">
        <f t="shared" si="25"/>
        <v>29</v>
      </c>
      <c r="BJ40" s="8">
        <f t="shared" si="21"/>
        <v>0.5714285714285714</v>
      </c>
      <c r="BK40" s="8">
        <f t="shared" si="22"/>
        <v>0.50847457627118642</v>
      </c>
      <c r="BL40" s="72">
        <f t="shared" si="23"/>
        <v>3.6319612590799015E-2</v>
      </c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</row>
    <row r="41" spans="1:75" x14ac:dyDescent="0.3">
      <c r="A41">
        <v>40</v>
      </c>
      <c r="C41" s="15">
        <v>1</v>
      </c>
      <c r="D41" s="15">
        <v>1</v>
      </c>
      <c r="E41" s="15">
        <v>1</v>
      </c>
      <c r="F41" s="15">
        <v>1</v>
      </c>
      <c r="G41" s="15">
        <v>1</v>
      </c>
      <c r="H41" s="15">
        <v>1</v>
      </c>
      <c r="I41" s="27">
        <v>0</v>
      </c>
      <c r="J41" s="15">
        <v>0</v>
      </c>
      <c r="K41" s="15">
        <v>0</v>
      </c>
      <c r="L41" s="48">
        <v>1</v>
      </c>
      <c r="N41" s="20">
        <f t="shared" si="2"/>
        <v>1</v>
      </c>
      <c r="O41" s="20">
        <f t="shared" si="3"/>
        <v>1</v>
      </c>
      <c r="P41" s="20">
        <f t="shared" si="4"/>
        <v>1</v>
      </c>
      <c r="Q41" s="20">
        <f t="shared" si="5"/>
        <v>1</v>
      </c>
      <c r="R41" s="20">
        <f t="shared" si="6"/>
        <v>1</v>
      </c>
      <c r="S41" s="20">
        <f t="shared" si="7"/>
        <v>1</v>
      </c>
      <c r="T41" s="20">
        <f t="shared" si="8"/>
        <v>0</v>
      </c>
      <c r="U41" s="20">
        <f t="shared" si="9"/>
        <v>1</v>
      </c>
      <c r="V41" s="20">
        <f t="shared" si="10"/>
        <v>0</v>
      </c>
      <c r="W41" s="69">
        <f t="shared" si="11"/>
        <v>1</v>
      </c>
      <c r="X41" s="8">
        <f t="shared" si="12"/>
        <v>0</v>
      </c>
      <c r="Y41" s="54">
        <f t="shared" si="13"/>
        <v>1</v>
      </c>
      <c r="Z41" s="71">
        <f t="shared" si="14"/>
        <v>1</v>
      </c>
      <c r="AA41" s="71">
        <f t="shared" si="15"/>
        <v>0.5</v>
      </c>
      <c r="AB41" s="77">
        <f t="shared" si="16"/>
        <v>0.5</v>
      </c>
      <c r="AC41" s="78">
        <f t="shared" si="17"/>
        <v>0.5</v>
      </c>
      <c r="AD41" s="77">
        <f t="shared" si="18"/>
        <v>-0.69314718055994529</v>
      </c>
      <c r="AE41" s="78">
        <f t="shared" si="19"/>
        <v>100</v>
      </c>
      <c r="AF41" s="71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>
        <v>0.5</v>
      </c>
      <c r="BF41" s="8">
        <v>1</v>
      </c>
      <c r="BG41" s="8">
        <v>0</v>
      </c>
      <c r="BH41" s="8">
        <f t="shared" si="24"/>
        <v>7</v>
      </c>
      <c r="BI41" s="8">
        <f t="shared" si="25"/>
        <v>29</v>
      </c>
      <c r="BJ41" s="8">
        <f t="shared" si="21"/>
        <v>0.5</v>
      </c>
      <c r="BK41" s="8">
        <f t="shared" si="22"/>
        <v>0.50847457627118642</v>
      </c>
      <c r="BL41" s="72">
        <f t="shared" si="23"/>
        <v>0</v>
      </c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</row>
    <row r="42" spans="1:75" x14ac:dyDescent="0.3">
      <c r="A42">
        <v>41</v>
      </c>
      <c r="C42" s="15">
        <v>1</v>
      </c>
      <c r="D42" s="15">
        <v>1</v>
      </c>
      <c r="E42" s="15">
        <v>1</v>
      </c>
      <c r="F42" s="15">
        <v>1</v>
      </c>
      <c r="G42" s="15">
        <v>1</v>
      </c>
      <c r="H42" s="15">
        <v>1</v>
      </c>
      <c r="I42" s="27">
        <v>0</v>
      </c>
      <c r="J42" s="15">
        <v>1</v>
      </c>
      <c r="K42" s="15">
        <v>1</v>
      </c>
      <c r="L42" s="48">
        <v>1</v>
      </c>
      <c r="N42" s="20">
        <f t="shared" si="2"/>
        <v>1</v>
      </c>
      <c r="O42" s="20">
        <f t="shared" si="3"/>
        <v>1</v>
      </c>
      <c r="P42" s="20">
        <f t="shared" si="4"/>
        <v>1</v>
      </c>
      <c r="Q42" s="20">
        <f t="shared" si="5"/>
        <v>1</v>
      </c>
      <c r="R42" s="20">
        <f t="shared" si="6"/>
        <v>0</v>
      </c>
      <c r="S42" s="20">
        <f t="shared" si="7"/>
        <v>0</v>
      </c>
      <c r="T42" s="20">
        <f t="shared" si="8"/>
        <v>0</v>
      </c>
      <c r="U42" s="20">
        <f t="shared" si="9"/>
        <v>0</v>
      </c>
      <c r="V42" s="20">
        <f t="shared" si="10"/>
        <v>0</v>
      </c>
      <c r="W42" s="69">
        <f t="shared" si="11"/>
        <v>1</v>
      </c>
      <c r="X42" s="8">
        <f t="shared" si="12"/>
        <v>0</v>
      </c>
      <c r="Y42" s="54">
        <f t="shared" si="13"/>
        <v>1</v>
      </c>
      <c r="Z42" s="71">
        <f t="shared" si="14"/>
        <v>1</v>
      </c>
      <c r="AA42" s="71">
        <f t="shared" si="15"/>
        <v>0.5</v>
      </c>
      <c r="AB42" s="77">
        <f t="shared" si="16"/>
        <v>0.5</v>
      </c>
      <c r="AC42" s="78">
        <f t="shared" si="17"/>
        <v>0.5</v>
      </c>
      <c r="AD42" s="77">
        <f t="shared" si="18"/>
        <v>-0.69314718055994529</v>
      </c>
      <c r="AE42" s="78">
        <f t="shared" si="19"/>
        <v>100</v>
      </c>
      <c r="AF42" s="71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>
        <v>0.5</v>
      </c>
      <c r="BF42" s="8">
        <v>0</v>
      </c>
      <c r="BG42" s="8">
        <v>1</v>
      </c>
      <c r="BH42" s="8">
        <f t="shared" si="24"/>
        <v>7</v>
      </c>
      <c r="BI42" s="8">
        <f t="shared" si="25"/>
        <v>30</v>
      </c>
      <c r="BJ42" s="8">
        <f t="shared" si="21"/>
        <v>0.5</v>
      </c>
      <c r="BK42" s="8">
        <f t="shared" si="22"/>
        <v>0.49152542372881358</v>
      </c>
      <c r="BL42" s="72">
        <f t="shared" si="23"/>
        <v>0</v>
      </c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</row>
    <row r="43" spans="1:75" x14ac:dyDescent="0.3">
      <c r="A43">
        <v>42</v>
      </c>
      <c r="C43" s="15">
        <v>1</v>
      </c>
      <c r="D43" s="15">
        <v>1</v>
      </c>
      <c r="E43" s="15">
        <v>0</v>
      </c>
      <c r="F43" s="15">
        <v>1</v>
      </c>
      <c r="G43" s="15">
        <v>0</v>
      </c>
      <c r="H43" s="15">
        <v>0</v>
      </c>
      <c r="I43" s="27">
        <v>0</v>
      </c>
      <c r="J43" s="15">
        <v>0</v>
      </c>
      <c r="K43" s="15">
        <v>1</v>
      </c>
      <c r="L43" s="48">
        <v>1</v>
      </c>
      <c r="N43" s="20">
        <f t="shared" si="2"/>
        <v>1</v>
      </c>
      <c r="O43" s="20">
        <f t="shared" si="3"/>
        <v>1</v>
      </c>
      <c r="P43" s="20">
        <f t="shared" si="4"/>
        <v>1</v>
      </c>
      <c r="Q43" s="20">
        <f t="shared" si="5"/>
        <v>1</v>
      </c>
      <c r="R43" s="20">
        <f t="shared" si="6"/>
        <v>1</v>
      </c>
      <c r="S43" s="20">
        <f t="shared" si="7"/>
        <v>1</v>
      </c>
      <c r="T43" s="20">
        <f t="shared" si="8"/>
        <v>0</v>
      </c>
      <c r="U43" s="20">
        <f t="shared" si="9"/>
        <v>0</v>
      </c>
      <c r="V43" s="20">
        <f t="shared" si="10"/>
        <v>1</v>
      </c>
      <c r="W43" s="69">
        <f t="shared" si="11"/>
        <v>1</v>
      </c>
      <c r="X43" s="8">
        <f t="shared" si="12"/>
        <v>0</v>
      </c>
      <c r="Y43" s="54">
        <f t="shared" si="13"/>
        <v>1</v>
      </c>
      <c r="Z43" s="71">
        <f t="shared" si="14"/>
        <v>1</v>
      </c>
      <c r="AA43" s="71">
        <f t="shared" si="15"/>
        <v>0.5</v>
      </c>
      <c r="AB43" s="77">
        <f t="shared" si="16"/>
        <v>0.5</v>
      </c>
      <c r="AC43" s="78">
        <f t="shared" si="17"/>
        <v>0.5</v>
      </c>
      <c r="AD43" s="77">
        <f t="shared" si="18"/>
        <v>-0.69314718055994529</v>
      </c>
      <c r="AE43" s="78">
        <f t="shared" si="19"/>
        <v>100</v>
      </c>
      <c r="AF43" s="71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>
        <v>0.5</v>
      </c>
      <c r="BF43" s="8">
        <v>0</v>
      </c>
      <c r="BG43" s="8">
        <v>1</v>
      </c>
      <c r="BH43" s="8">
        <f t="shared" si="24"/>
        <v>7</v>
      </c>
      <c r="BI43" s="8">
        <f t="shared" si="25"/>
        <v>31</v>
      </c>
      <c r="BJ43" s="8">
        <f t="shared" si="21"/>
        <v>0.5</v>
      </c>
      <c r="BK43" s="8">
        <f t="shared" si="22"/>
        <v>0.47457627118644063</v>
      </c>
      <c r="BL43" s="72">
        <f t="shared" si="23"/>
        <v>0</v>
      </c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</row>
    <row r="44" spans="1:75" x14ac:dyDescent="0.3">
      <c r="A44">
        <v>43</v>
      </c>
      <c r="C44" s="15">
        <v>1</v>
      </c>
      <c r="D44" s="15">
        <v>1</v>
      </c>
      <c r="E44" s="15">
        <v>1</v>
      </c>
      <c r="F44" s="15">
        <v>1</v>
      </c>
      <c r="G44" s="15">
        <v>1</v>
      </c>
      <c r="H44" s="15">
        <v>1</v>
      </c>
      <c r="I44" s="27">
        <v>0</v>
      </c>
      <c r="J44" s="15">
        <v>1</v>
      </c>
      <c r="K44" s="15">
        <v>1</v>
      </c>
      <c r="L44" s="48">
        <v>1</v>
      </c>
      <c r="N44" s="20">
        <f t="shared" si="2"/>
        <v>1</v>
      </c>
      <c r="O44" s="20">
        <f t="shared" si="3"/>
        <v>1</v>
      </c>
      <c r="P44" s="20">
        <f t="shared" si="4"/>
        <v>1</v>
      </c>
      <c r="Q44" s="20">
        <f t="shared" si="5"/>
        <v>1</v>
      </c>
      <c r="R44" s="20">
        <f t="shared" si="6"/>
        <v>1</v>
      </c>
      <c r="S44" s="20">
        <f t="shared" si="7"/>
        <v>1</v>
      </c>
      <c r="T44" s="20">
        <f t="shared" si="8"/>
        <v>0</v>
      </c>
      <c r="U44" s="20">
        <f t="shared" si="9"/>
        <v>0</v>
      </c>
      <c r="V44" s="20">
        <f t="shared" si="10"/>
        <v>0</v>
      </c>
      <c r="W44" s="69">
        <f t="shared" si="11"/>
        <v>1</v>
      </c>
      <c r="X44" s="8">
        <f t="shared" si="12"/>
        <v>0</v>
      </c>
      <c r="Y44" s="54">
        <f t="shared" si="13"/>
        <v>1</v>
      </c>
      <c r="Z44" s="71">
        <f t="shared" si="14"/>
        <v>1</v>
      </c>
      <c r="AA44" s="71">
        <f t="shared" si="15"/>
        <v>0.5</v>
      </c>
      <c r="AB44" s="77">
        <f t="shared" si="16"/>
        <v>0.5</v>
      </c>
      <c r="AC44" s="78">
        <f t="shared" si="17"/>
        <v>0.5</v>
      </c>
      <c r="AD44" s="77">
        <f t="shared" si="18"/>
        <v>-0.69314718055994529</v>
      </c>
      <c r="AE44" s="78">
        <f t="shared" si="19"/>
        <v>100</v>
      </c>
      <c r="AF44" s="71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>
        <v>0.5</v>
      </c>
      <c r="BF44" s="8">
        <v>0</v>
      </c>
      <c r="BG44" s="8">
        <v>1</v>
      </c>
      <c r="BH44" s="8">
        <f t="shared" si="24"/>
        <v>7</v>
      </c>
      <c r="BI44" s="8">
        <f t="shared" si="25"/>
        <v>32</v>
      </c>
      <c r="BJ44" s="8">
        <f t="shared" si="21"/>
        <v>0.5</v>
      </c>
      <c r="BK44" s="8">
        <f t="shared" si="22"/>
        <v>0.4576271186440678</v>
      </c>
      <c r="BL44" s="72">
        <f t="shared" si="23"/>
        <v>0</v>
      </c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</row>
    <row r="45" spans="1:75" x14ac:dyDescent="0.3">
      <c r="A45">
        <v>44</v>
      </c>
      <c r="C45" s="15">
        <v>1</v>
      </c>
      <c r="D45" s="15">
        <v>1</v>
      </c>
      <c r="E45" s="15">
        <v>1</v>
      </c>
      <c r="F45" s="15">
        <v>1</v>
      </c>
      <c r="G45" s="15">
        <v>1</v>
      </c>
      <c r="H45" s="15">
        <v>1</v>
      </c>
      <c r="I45" s="27">
        <v>0</v>
      </c>
      <c r="J45" s="15">
        <v>0</v>
      </c>
      <c r="K45" s="15">
        <v>1</v>
      </c>
      <c r="L45" s="48">
        <v>1</v>
      </c>
      <c r="N45" s="20">
        <f t="shared" si="2"/>
        <v>1</v>
      </c>
      <c r="O45" s="20">
        <f t="shared" si="3"/>
        <v>1</v>
      </c>
      <c r="P45" s="20">
        <f t="shared" si="4"/>
        <v>1</v>
      </c>
      <c r="Q45" s="20">
        <f t="shared" si="5"/>
        <v>1</v>
      </c>
      <c r="R45" s="20">
        <f t="shared" si="6"/>
        <v>1</v>
      </c>
      <c r="S45" s="20">
        <f t="shared" si="7"/>
        <v>1</v>
      </c>
      <c r="T45" s="20">
        <f t="shared" si="8"/>
        <v>0</v>
      </c>
      <c r="U45" s="20">
        <f t="shared" si="9"/>
        <v>1</v>
      </c>
      <c r="V45" s="20">
        <f t="shared" si="10"/>
        <v>1</v>
      </c>
      <c r="W45" s="69">
        <f t="shared" si="11"/>
        <v>1</v>
      </c>
      <c r="X45" s="8">
        <f t="shared" si="12"/>
        <v>0</v>
      </c>
      <c r="Y45" s="54">
        <f t="shared" si="13"/>
        <v>1</v>
      </c>
      <c r="Z45" s="71">
        <f t="shared" si="14"/>
        <v>1</v>
      </c>
      <c r="AA45" s="71">
        <f t="shared" si="15"/>
        <v>0.5</v>
      </c>
      <c r="AB45" s="77">
        <f t="shared" si="16"/>
        <v>0.5</v>
      </c>
      <c r="AC45" s="78">
        <f t="shared" si="17"/>
        <v>0.5</v>
      </c>
      <c r="AD45" s="77">
        <f t="shared" si="18"/>
        <v>-0.69314718055994529</v>
      </c>
      <c r="AE45" s="78">
        <f t="shared" si="19"/>
        <v>100</v>
      </c>
      <c r="AF45" s="71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>
        <v>0.5</v>
      </c>
      <c r="BF45" s="8">
        <v>0</v>
      </c>
      <c r="BG45" s="8">
        <v>1</v>
      </c>
      <c r="BH45" s="8">
        <f t="shared" si="24"/>
        <v>7</v>
      </c>
      <c r="BI45" s="8">
        <f t="shared" si="25"/>
        <v>33</v>
      </c>
      <c r="BJ45" s="8">
        <f t="shared" si="21"/>
        <v>0.5</v>
      </c>
      <c r="BK45" s="8">
        <f t="shared" si="22"/>
        <v>0.44067796610169496</v>
      </c>
      <c r="BL45" s="72">
        <f t="shared" si="23"/>
        <v>0</v>
      </c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</row>
    <row r="46" spans="1:75" x14ac:dyDescent="0.3">
      <c r="A46">
        <v>45</v>
      </c>
      <c r="C46" s="6">
        <v>1</v>
      </c>
      <c r="D46" s="6">
        <v>1</v>
      </c>
      <c r="E46" s="6">
        <v>1</v>
      </c>
      <c r="F46" s="6">
        <v>0</v>
      </c>
      <c r="G46" s="6">
        <v>0</v>
      </c>
      <c r="H46" s="6">
        <v>0</v>
      </c>
      <c r="I46" s="25">
        <v>0</v>
      </c>
      <c r="J46" s="6">
        <v>0</v>
      </c>
      <c r="K46" s="6">
        <v>0</v>
      </c>
      <c r="L46" s="48">
        <v>0</v>
      </c>
      <c r="N46" s="20">
        <f t="shared" si="2"/>
        <v>1</v>
      </c>
      <c r="O46" s="20">
        <f t="shared" si="3"/>
        <v>1</v>
      </c>
      <c r="P46" s="20">
        <f t="shared" si="4"/>
        <v>0</v>
      </c>
      <c r="Q46" s="20">
        <f t="shared" si="5"/>
        <v>1</v>
      </c>
      <c r="R46" s="20">
        <f t="shared" si="6"/>
        <v>0</v>
      </c>
      <c r="S46" s="20">
        <f t="shared" si="7"/>
        <v>0</v>
      </c>
      <c r="T46" s="20">
        <f t="shared" si="8"/>
        <v>0</v>
      </c>
      <c r="U46" s="20">
        <f t="shared" si="9"/>
        <v>0</v>
      </c>
      <c r="V46" s="20">
        <f t="shared" si="10"/>
        <v>1</v>
      </c>
      <c r="W46" s="69">
        <f t="shared" si="11"/>
        <v>1</v>
      </c>
      <c r="X46" s="8">
        <f t="shared" si="12"/>
        <v>0</v>
      </c>
      <c r="Y46" s="54">
        <f t="shared" si="13"/>
        <v>1</v>
      </c>
      <c r="Z46" s="71">
        <f t="shared" si="14"/>
        <v>1</v>
      </c>
      <c r="AA46" s="71">
        <f t="shared" si="15"/>
        <v>0.5</v>
      </c>
      <c r="AB46" s="77">
        <f t="shared" si="16"/>
        <v>0.5</v>
      </c>
      <c r="AC46" s="78">
        <f t="shared" si="17"/>
        <v>0.5</v>
      </c>
      <c r="AD46" s="77">
        <f t="shared" si="18"/>
        <v>-0.69314718055994529</v>
      </c>
      <c r="AE46" s="78">
        <f t="shared" si="19"/>
        <v>100</v>
      </c>
      <c r="AF46" s="71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>
        <v>0.5</v>
      </c>
      <c r="BF46" s="8">
        <v>0</v>
      </c>
      <c r="BG46" s="8">
        <v>1</v>
      </c>
      <c r="BH46" s="8">
        <f t="shared" si="24"/>
        <v>7</v>
      </c>
      <c r="BI46" s="8">
        <f t="shared" si="25"/>
        <v>34</v>
      </c>
      <c r="BJ46" s="8">
        <f t="shared" si="21"/>
        <v>0.5</v>
      </c>
      <c r="BK46" s="8">
        <f t="shared" si="22"/>
        <v>0.42372881355932202</v>
      </c>
      <c r="BL46" s="72">
        <f t="shared" si="23"/>
        <v>0</v>
      </c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</row>
    <row r="47" spans="1:75" x14ac:dyDescent="0.3">
      <c r="A47">
        <v>46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5">
        <v>0</v>
      </c>
      <c r="J47" s="2">
        <v>0</v>
      </c>
      <c r="K47" s="2">
        <v>0</v>
      </c>
      <c r="L47" s="48">
        <v>0</v>
      </c>
      <c r="N47" s="20">
        <f t="shared" si="2"/>
        <v>1</v>
      </c>
      <c r="O47" s="20">
        <f t="shared" si="3"/>
        <v>1</v>
      </c>
      <c r="P47" s="20">
        <f t="shared" si="4"/>
        <v>1</v>
      </c>
      <c r="Q47" s="20">
        <f t="shared" si="5"/>
        <v>1</v>
      </c>
      <c r="R47" s="20">
        <f t="shared" si="6"/>
        <v>1</v>
      </c>
      <c r="S47" s="20">
        <f t="shared" si="7"/>
        <v>1</v>
      </c>
      <c r="T47" s="20">
        <f t="shared" si="8"/>
        <v>0</v>
      </c>
      <c r="U47" s="20">
        <f t="shared" si="9"/>
        <v>1</v>
      </c>
      <c r="V47" s="20">
        <f t="shared" si="10"/>
        <v>1</v>
      </c>
      <c r="W47" s="69">
        <f t="shared" si="11"/>
        <v>1</v>
      </c>
      <c r="X47" s="8">
        <f t="shared" si="12"/>
        <v>0</v>
      </c>
      <c r="Y47" s="54">
        <f t="shared" si="13"/>
        <v>1</v>
      </c>
      <c r="Z47" s="71">
        <f t="shared" si="14"/>
        <v>1</v>
      </c>
      <c r="AA47" s="71">
        <f t="shared" si="15"/>
        <v>0.5</v>
      </c>
      <c r="AB47" s="77">
        <f t="shared" si="16"/>
        <v>0.5</v>
      </c>
      <c r="AC47" s="78">
        <f t="shared" si="17"/>
        <v>0.5</v>
      </c>
      <c r="AD47" s="77">
        <f t="shared" si="18"/>
        <v>-0.69314718055994529</v>
      </c>
      <c r="AE47" s="78">
        <f t="shared" si="19"/>
        <v>100</v>
      </c>
      <c r="AF47" s="71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>
        <v>0.5</v>
      </c>
      <c r="BF47" s="8">
        <v>0</v>
      </c>
      <c r="BG47" s="8">
        <v>1</v>
      </c>
      <c r="BH47" s="8">
        <f t="shared" si="24"/>
        <v>7</v>
      </c>
      <c r="BI47" s="8">
        <f t="shared" si="25"/>
        <v>35</v>
      </c>
      <c r="BJ47" s="8">
        <f t="shared" si="21"/>
        <v>0.5</v>
      </c>
      <c r="BK47" s="8">
        <f t="shared" si="22"/>
        <v>0.40677966101694918</v>
      </c>
      <c r="BL47" s="72">
        <f t="shared" si="23"/>
        <v>0</v>
      </c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</row>
    <row r="48" spans="1:75" x14ac:dyDescent="0.3">
      <c r="A48">
        <v>47</v>
      </c>
      <c r="C48" s="15">
        <v>1</v>
      </c>
      <c r="D48" s="15">
        <v>1</v>
      </c>
      <c r="E48" s="15">
        <v>1</v>
      </c>
      <c r="F48" s="15">
        <v>1</v>
      </c>
      <c r="G48" s="15">
        <v>1</v>
      </c>
      <c r="H48" s="15">
        <v>1</v>
      </c>
      <c r="I48" s="27">
        <v>0</v>
      </c>
      <c r="J48" s="15">
        <v>0</v>
      </c>
      <c r="K48" s="15">
        <v>1</v>
      </c>
      <c r="L48" s="48">
        <v>1</v>
      </c>
      <c r="N48" s="20">
        <f t="shared" si="2"/>
        <v>1</v>
      </c>
      <c r="O48" s="20">
        <f t="shared" si="3"/>
        <v>1</v>
      </c>
      <c r="P48" s="20">
        <f t="shared" si="4"/>
        <v>1</v>
      </c>
      <c r="Q48" s="20">
        <f t="shared" si="5"/>
        <v>1</v>
      </c>
      <c r="R48" s="20">
        <f t="shared" si="6"/>
        <v>1</v>
      </c>
      <c r="S48" s="20">
        <f t="shared" si="7"/>
        <v>1</v>
      </c>
      <c r="T48" s="20">
        <f t="shared" si="8"/>
        <v>0</v>
      </c>
      <c r="U48" s="20">
        <f t="shared" si="9"/>
        <v>0</v>
      </c>
      <c r="V48" s="20">
        <f t="shared" si="10"/>
        <v>1</v>
      </c>
      <c r="W48" s="69">
        <f t="shared" si="11"/>
        <v>1</v>
      </c>
      <c r="X48" s="8">
        <f t="shared" si="12"/>
        <v>0</v>
      </c>
      <c r="Y48" s="54">
        <f t="shared" si="13"/>
        <v>1</v>
      </c>
      <c r="Z48" s="71">
        <f t="shared" si="14"/>
        <v>1</v>
      </c>
      <c r="AA48" s="71">
        <f t="shared" si="15"/>
        <v>0.5</v>
      </c>
      <c r="AB48" s="77">
        <f t="shared" si="16"/>
        <v>0.5</v>
      </c>
      <c r="AC48" s="78">
        <f t="shared" si="17"/>
        <v>0.5</v>
      </c>
      <c r="AD48" s="77">
        <f t="shared" si="18"/>
        <v>-0.69314718055994529</v>
      </c>
      <c r="AE48" s="78">
        <f t="shared" si="19"/>
        <v>100</v>
      </c>
      <c r="AF48" s="71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>
        <v>0.5</v>
      </c>
      <c r="BF48" s="8">
        <v>0</v>
      </c>
      <c r="BG48" s="8">
        <v>1</v>
      </c>
      <c r="BH48" s="8">
        <f t="shared" si="24"/>
        <v>7</v>
      </c>
      <c r="BI48" s="8">
        <f t="shared" si="25"/>
        <v>36</v>
      </c>
      <c r="BJ48" s="8">
        <f t="shared" si="21"/>
        <v>0.5</v>
      </c>
      <c r="BK48" s="8">
        <f t="shared" si="22"/>
        <v>0.38983050847457623</v>
      </c>
      <c r="BL48" s="72">
        <f t="shared" si="23"/>
        <v>0</v>
      </c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</row>
    <row r="49" spans="1:75" x14ac:dyDescent="0.3">
      <c r="A49">
        <v>48</v>
      </c>
      <c r="C49" s="15">
        <v>1</v>
      </c>
      <c r="D49" s="15">
        <v>1</v>
      </c>
      <c r="E49" s="15">
        <v>1</v>
      </c>
      <c r="F49" s="15">
        <v>1</v>
      </c>
      <c r="G49" s="15">
        <v>1</v>
      </c>
      <c r="H49" s="15">
        <v>1</v>
      </c>
      <c r="I49" s="27">
        <v>0</v>
      </c>
      <c r="J49" s="15">
        <v>0</v>
      </c>
      <c r="K49" s="15">
        <v>1</v>
      </c>
      <c r="L49" s="48">
        <v>1</v>
      </c>
      <c r="N49" s="20">
        <f t="shared" si="2"/>
        <v>1</v>
      </c>
      <c r="O49" s="20">
        <f t="shared" si="3"/>
        <v>1</v>
      </c>
      <c r="P49" s="20">
        <f t="shared" si="4"/>
        <v>1</v>
      </c>
      <c r="Q49" s="20">
        <f t="shared" si="5"/>
        <v>0</v>
      </c>
      <c r="R49" s="20">
        <f t="shared" si="6"/>
        <v>0</v>
      </c>
      <c r="S49" s="20">
        <f t="shared" si="7"/>
        <v>0</v>
      </c>
      <c r="T49" s="20">
        <f t="shared" si="8"/>
        <v>0</v>
      </c>
      <c r="U49" s="20">
        <f t="shared" si="9"/>
        <v>0</v>
      </c>
      <c r="V49" s="20">
        <f t="shared" si="10"/>
        <v>0</v>
      </c>
      <c r="W49" s="69">
        <f t="shared" si="11"/>
        <v>0</v>
      </c>
      <c r="X49" s="8">
        <f t="shared" si="12"/>
        <v>1</v>
      </c>
      <c r="Y49" s="54">
        <f t="shared" si="13"/>
        <v>1</v>
      </c>
      <c r="Z49" s="71">
        <f t="shared" si="14"/>
        <v>0</v>
      </c>
      <c r="AA49" s="71">
        <f t="shared" si="15"/>
        <v>0.5</v>
      </c>
      <c r="AB49" s="77">
        <f t="shared" si="16"/>
        <v>0.5</v>
      </c>
      <c r="AC49" s="78">
        <f t="shared" si="17"/>
        <v>0.5</v>
      </c>
      <c r="AD49" s="77">
        <f t="shared" si="18"/>
        <v>-0.69314718055994529</v>
      </c>
      <c r="AE49" s="78">
        <f t="shared" si="19"/>
        <v>0</v>
      </c>
      <c r="AF49" s="71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>
        <v>0.5</v>
      </c>
      <c r="BF49" s="8">
        <v>0</v>
      </c>
      <c r="BG49" s="8">
        <v>1</v>
      </c>
      <c r="BH49" s="8">
        <f t="shared" si="24"/>
        <v>7</v>
      </c>
      <c r="BI49" s="8">
        <f t="shared" si="25"/>
        <v>37</v>
      </c>
      <c r="BJ49" s="8">
        <f t="shared" si="21"/>
        <v>0.5</v>
      </c>
      <c r="BK49" s="8">
        <f t="shared" si="22"/>
        <v>0.3728813559322034</v>
      </c>
      <c r="BL49" s="72">
        <f t="shared" si="23"/>
        <v>2.6634382566585946E-2</v>
      </c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</row>
    <row r="50" spans="1:75" x14ac:dyDescent="0.3">
      <c r="A50">
        <v>49</v>
      </c>
      <c r="C50" s="15">
        <v>1</v>
      </c>
      <c r="D50" s="15">
        <v>1</v>
      </c>
      <c r="E50" s="15">
        <v>0</v>
      </c>
      <c r="F50" s="15">
        <v>0</v>
      </c>
      <c r="G50" s="15">
        <v>1</v>
      </c>
      <c r="H50" s="15">
        <v>1</v>
      </c>
      <c r="I50" s="27">
        <v>0</v>
      </c>
      <c r="J50" s="15">
        <v>0</v>
      </c>
      <c r="K50" s="15">
        <v>1</v>
      </c>
      <c r="L50" s="48">
        <v>1</v>
      </c>
      <c r="N50" s="20">
        <f t="shared" si="2"/>
        <v>0</v>
      </c>
      <c r="O50" s="20">
        <f t="shared" si="3"/>
        <v>0</v>
      </c>
      <c r="P50" s="20">
        <f t="shared" si="4"/>
        <v>0</v>
      </c>
      <c r="Q50" s="20">
        <f t="shared" si="5"/>
        <v>0</v>
      </c>
      <c r="R50" s="20">
        <f t="shared" si="6"/>
        <v>0</v>
      </c>
      <c r="S50" s="20">
        <f t="shared" si="7"/>
        <v>0</v>
      </c>
      <c r="T50" s="20">
        <f t="shared" si="8"/>
        <v>0</v>
      </c>
      <c r="U50" s="20">
        <f t="shared" si="9"/>
        <v>0</v>
      </c>
      <c r="V50" s="20">
        <f t="shared" si="10"/>
        <v>0</v>
      </c>
      <c r="W50" s="69">
        <f t="shared" si="11"/>
        <v>0</v>
      </c>
      <c r="X50" s="8">
        <f t="shared" si="12"/>
        <v>1</v>
      </c>
      <c r="Y50" s="54">
        <f t="shared" si="13"/>
        <v>1</v>
      </c>
      <c r="Z50" s="71">
        <f t="shared" si="14"/>
        <v>0</v>
      </c>
      <c r="AA50" s="71">
        <f t="shared" si="15"/>
        <v>0.5</v>
      </c>
      <c r="AB50" s="77">
        <f t="shared" si="16"/>
        <v>0.5</v>
      </c>
      <c r="AC50" s="78">
        <f t="shared" si="17"/>
        <v>0.5</v>
      </c>
      <c r="AD50" s="77">
        <f t="shared" si="18"/>
        <v>-0.69314718055994529</v>
      </c>
      <c r="AE50" s="78">
        <f t="shared" si="19"/>
        <v>0</v>
      </c>
      <c r="AF50" s="71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>
        <v>0.5</v>
      </c>
      <c r="BF50" s="8">
        <v>1</v>
      </c>
      <c r="BG50" s="8">
        <v>0</v>
      </c>
      <c r="BH50" s="8">
        <f t="shared" si="24"/>
        <v>8</v>
      </c>
      <c r="BI50" s="8">
        <f t="shared" si="25"/>
        <v>37</v>
      </c>
      <c r="BJ50" s="8">
        <f t="shared" si="21"/>
        <v>0.4285714285714286</v>
      </c>
      <c r="BK50" s="8">
        <f t="shared" si="22"/>
        <v>0.3728813559322034</v>
      </c>
      <c r="BL50" s="72">
        <f t="shared" si="23"/>
        <v>2.6634382566585988E-2</v>
      </c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</row>
    <row r="51" spans="1:75" x14ac:dyDescent="0.3">
      <c r="A51">
        <v>50</v>
      </c>
      <c r="C51" s="15">
        <v>1</v>
      </c>
      <c r="D51" s="15">
        <v>1</v>
      </c>
      <c r="E51" s="15">
        <v>1</v>
      </c>
      <c r="F51" s="15">
        <v>1</v>
      </c>
      <c r="G51" s="15">
        <v>1</v>
      </c>
      <c r="H51" s="15">
        <v>1</v>
      </c>
      <c r="I51" s="27">
        <v>0</v>
      </c>
      <c r="J51" s="15">
        <v>0</v>
      </c>
      <c r="K51" s="15">
        <v>1</v>
      </c>
      <c r="L51" s="48">
        <v>1</v>
      </c>
      <c r="N51" s="20">
        <f t="shared" si="2"/>
        <v>1</v>
      </c>
      <c r="O51" s="20">
        <f t="shared" si="3"/>
        <v>1</v>
      </c>
      <c r="P51" s="20">
        <f t="shared" si="4"/>
        <v>1</v>
      </c>
      <c r="Q51" s="20">
        <f t="shared" si="5"/>
        <v>1</v>
      </c>
      <c r="R51" s="20">
        <f t="shared" si="6"/>
        <v>1</v>
      </c>
      <c r="S51" s="20">
        <f t="shared" si="7"/>
        <v>1</v>
      </c>
      <c r="T51" s="20">
        <f t="shared" si="8"/>
        <v>0</v>
      </c>
      <c r="U51" s="20">
        <f t="shared" si="9"/>
        <v>0</v>
      </c>
      <c r="V51" s="20">
        <f t="shared" si="10"/>
        <v>1</v>
      </c>
      <c r="W51" s="69">
        <f t="shared" si="11"/>
        <v>1</v>
      </c>
      <c r="X51" s="8">
        <f t="shared" si="12"/>
        <v>0</v>
      </c>
      <c r="Y51" s="54">
        <f t="shared" si="13"/>
        <v>1</v>
      </c>
      <c r="Z51" s="71">
        <f t="shared" si="14"/>
        <v>1</v>
      </c>
      <c r="AA51" s="71">
        <f t="shared" si="15"/>
        <v>0.5</v>
      </c>
      <c r="AB51" s="77">
        <f t="shared" si="16"/>
        <v>0.5</v>
      </c>
      <c r="AC51" s="78">
        <f t="shared" si="17"/>
        <v>0.5</v>
      </c>
      <c r="AD51" s="77">
        <f t="shared" si="18"/>
        <v>-0.69314718055994529</v>
      </c>
      <c r="AE51" s="78">
        <f t="shared" si="19"/>
        <v>100</v>
      </c>
      <c r="AF51" s="71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>
        <v>0.5</v>
      </c>
      <c r="BF51" s="8">
        <v>1</v>
      </c>
      <c r="BG51" s="8">
        <v>0</v>
      </c>
      <c r="BH51" s="8">
        <f t="shared" si="24"/>
        <v>9</v>
      </c>
      <c r="BI51" s="8">
        <f t="shared" si="25"/>
        <v>37</v>
      </c>
      <c r="BJ51" s="8">
        <f t="shared" si="21"/>
        <v>0.3571428571428571</v>
      </c>
      <c r="BK51" s="8">
        <f t="shared" si="22"/>
        <v>0.3728813559322034</v>
      </c>
      <c r="BL51" s="72">
        <f t="shared" si="23"/>
        <v>0</v>
      </c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</row>
    <row r="52" spans="1:75" x14ac:dyDescent="0.3">
      <c r="A52">
        <v>51</v>
      </c>
      <c r="C52" s="15">
        <v>1</v>
      </c>
      <c r="D52" s="15">
        <v>1</v>
      </c>
      <c r="E52" s="15">
        <v>1</v>
      </c>
      <c r="F52" s="15">
        <v>1</v>
      </c>
      <c r="G52" s="15">
        <v>1</v>
      </c>
      <c r="H52" s="15">
        <v>1</v>
      </c>
      <c r="I52" s="27">
        <v>0</v>
      </c>
      <c r="J52" s="15">
        <v>0</v>
      </c>
      <c r="K52" s="15">
        <v>1</v>
      </c>
      <c r="L52" s="48">
        <v>1</v>
      </c>
      <c r="N52" s="20">
        <f t="shared" si="2"/>
        <v>1</v>
      </c>
      <c r="O52" s="20">
        <f t="shared" si="3"/>
        <v>1</v>
      </c>
      <c r="P52" s="20">
        <f t="shared" si="4"/>
        <v>1</v>
      </c>
      <c r="Q52" s="20">
        <f t="shared" si="5"/>
        <v>1</v>
      </c>
      <c r="R52" s="20">
        <f t="shared" si="6"/>
        <v>1</v>
      </c>
      <c r="S52" s="20">
        <f t="shared" si="7"/>
        <v>1</v>
      </c>
      <c r="T52" s="20">
        <f t="shared" si="8"/>
        <v>0</v>
      </c>
      <c r="U52" s="20">
        <f t="shared" si="9"/>
        <v>0</v>
      </c>
      <c r="V52" s="20">
        <f t="shared" si="10"/>
        <v>1</v>
      </c>
      <c r="W52" s="69">
        <f t="shared" si="11"/>
        <v>1</v>
      </c>
      <c r="X52" s="8">
        <f t="shared" si="12"/>
        <v>0</v>
      </c>
      <c r="Y52" s="54">
        <f t="shared" si="13"/>
        <v>1</v>
      </c>
      <c r="Z52" s="71">
        <f t="shared" si="14"/>
        <v>1</v>
      </c>
      <c r="AA52" s="71">
        <f t="shared" si="15"/>
        <v>0.5</v>
      </c>
      <c r="AB52" s="77">
        <f t="shared" si="16"/>
        <v>0.5</v>
      </c>
      <c r="AC52" s="78">
        <f t="shared" si="17"/>
        <v>0.5</v>
      </c>
      <c r="AD52" s="77">
        <f t="shared" si="18"/>
        <v>-0.69314718055994529</v>
      </c>
      <c r="AE52" s="78">
        <f t="shared" si="19"/>
        <v>100</v>
      </c>
      <c r="AF52" s="71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>
        <v>0.5</v>
      </c>
      <c r="BF52" s="8">
        <v>0</v>
      </c>
      <c r="BG52" s="8">
        <v>1</v>
      </c>
      <c r="BH52" s="8">
        <f t="shared" si="24"/>
        <v>9</v>
      </c>
      <c r="BI52" s="8">
        <f t="shared" si="25"/>
        <v>38</v>
      </c>
      <c r="BJ52" s="8">
        <f t="shared" si="21"/>
        <v>0.3571428571428571</v>
      </c>
      <c r="BK52" s="8">
        <f t="shared" si="22"/>
        <v>0.35593220338983056</v>
      </c>
      <c r="BL52" s="72">
        <f t="shared" si="23"/>
        <v>0</v>
      </c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</row>
    <row r="53" spans="1:75" x14ac:dyDescent="0.3">
      <c r="A53">
        <v>52</v>
      </c>
      <c r="C53" s="15">
        <v>1</v>
      </c>
      <c r="D53" s="15">
        <v>1</v>
      </c>
      <c r="E53" s="15">
        <v>1</v>
      </c>
      <c r="F53" s="15">
        <v>1</v>
      </c>
      <c r="G53" s="15">
        <v>1</v>
      </c>
      <c r="H53" s="15">
        <v>1</v>
      </c>
      <c r="I53" s="27">
        <v>0</v>
      </c>
      <c r="J53" s="15">
        <v>0</v>
      </c>
      <c r="K53" s="15">
        <v>1</v>
      </c>
      <c r="L53" s="48">
        <v>1</v>
      </c>
      <c r="N53" s="20">
        <f t="shared" si="2"/>
        <v>1</v>
      </c>
      <c r="O53" s="20">
        <f t="shared" si="3"/>
        <v>1</v>
      </c>
      <c r="P53" s="20">
        <f t="shared" si="4"/>
        <v>0</v>
      </c>
      <c r="Q53" s="20">
        <f t="shared" si="5"/>
        <v>0</v>
      </c>
      <c r="R53" s="20">
        <f t="shared" si="6"/>
        <v>1</v>
      </c>
      <c r="S53" s="20">
        <f t="shared" si="7"/>
        <v>1</v>
      </c>
      <c r="T53" s="20">
        <f t="shared" si="8"/>
        <v>0</v>
      </c>
      <c r="U53" s="20">
        <f t="shared" si="9"/>
        <v>0</v>
      </c>
      <c r="V53" s="20">
        <f t="shared" si="10"/>
        <v>1</v>
      </c>
      <c r="W53" s="69">
        <f t="shared" si="11"/>
        <v>1</v>
      </c>
      <c r="X53" s="8">
        <f t="shared" si="12"/>
        <v>0</v>
      </c>
      <c r="Y53" s="54">
        <f t="shared" si="13"/>
        <v>1</v>
      </c>
      <c r="Z53" s="71">
        <f t="shared" si="14"/>
        <v>1</v>
      </c>
      <c r="AA53" s="71">
        <f t="shared" si="15"/>
        <v>0.5</v>
      </c>
      <c r="AB53" s="77">
        <f t="shared" si="16"/>
        <v>0.5</v>
      </c>
      <c r="AC53" s="78">
        <f t="shared" si="17"/>
        <v>0.5</v>
      </c>
      <c r="AD53" s="77">
        <f t="shared" si="18"/>
        <v>-0.69314718055994529</v>
      </c>
      <c r="AE53" s="78">
        <f t="shared" si="19"/>
        <v>100</v>
      </c>
      <c r="AF53" s="71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>
        <v>0.5</v>
      </c>
      <c r="BF53" s="8">
        <v>0</v>
      </c>
      <c r="BG53" s="8">
        <v>1</v>
      </c>
      <c r="BH53" s="8">
        <f t="shared" si="24"/>
        <v>9</v>
      </c>
      <c r="BI53" s="8">
        <f t="shared" si="25"/>
        <v>39</v>
      </c>
      <c r="BJ53" s="8">
        <f t="shared" si="21"/>
        <v>0.3571428571428571</v>
      </c>
      <c r="BK53" s="8">
        <f t="shared" si="22"/>
        <v>0.33898305084745761</v>
      </c>
      <c r="BL53" s="72">
        <f t="shared" si="23"/>
        <v>0</v>
      </c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</row>
    <row r="54" spans="1:75" x14ac:dyDescent="0.3">
      <c r="A54">
        <v>53</v>
      </c>
      <c r="C54" s="15">
        <v>1</v>
      </c>
      <c r="D54" s="15">
        <v>1</v>
      </c>
      <c r="E54" s="15">
        <v>0</v>
      </c>
      <c r="F54" s="15">
        <v>1</v>
      </c>
      <c r="G54" s="15">
        <v>1</v>
      </c>
      <c r="H54" s="15">
        <v>1</v>
      </c>
      <c r="I54" s="27">
        <v>0</v>
      </c>
      <c r="J54" s="15">
        <v>0</v>
      </c>
      <c r="K54" s="15">
        <v>1</v>
      </c>
      <c r="L54" s="48">
        <v>1</v>
      </c>
      <c r="N54" s="20">
        <f t="shared" si="2"/>
        <v>1</v>
      </c>
      <c r="O54" s="20">
        <f t="shared" si="3"/>
        <v>1</v>
      </c>
      <c r="P54" s="20">
        <f t="shared" si="4"/>
        <v>1</v>
      </c>
      <c r="Q54" s="20">
        <f t="shared" si="5"/>
        <v>1</v>
      </c>
      <c r="R54" s="20">
        <f t="shared" si="6"/>
        <v>1</v>
      </c>
      <c r="S54" s="20">
        <f t="shared" si="7"/>
        <v>1</v>
      </c>
      <c r="T54" s="20">
        <f t="shared" si="8"/>
        <v>0</v>
      </c>
      <c r="U54" s="20">
        <f t="shared" si="9"/>
        <v>0</v>
      </c>
      <c r="V54" s="20">
        <f t="shared" si="10"/>
        <v>1</v>
      </c>
      <c r="W54" s="69">
        <f t="shared" si="11"/>
        <v>1</v>
      </c>
      <c r="X54" s="8">
        <f t="shared" si="12"/>
        <v>0</v>
      </c>
      <c r="Y54" s="54">
        <f t="shared" si="13"/>
        <v>1</v>
      </c>
      <c r="Z54" s="71">
        <f t="shared" si="14"/>
        <v>1</v>
      </c>
      <c r="AA54" s="71">
        <f t="shared" si="15"/>
        <v>0.5</v>
      </c>
      <c r="AB54" s="77">
        <f t="shared" si="16"/>
        <v>0.5</v>
      </c>
      <c r="AC54" s="78">
        <f t="shared" si="17"/>
        <v>0.5</v>
      </c>
      <c r="AD54" s="77">
        <f t="shared" si="18"/>
        <v>-0.69314718055994529</v>
      </c>
      <c r="AE54" s="78">
        <f t="shared" si="19"/>
        <v>100</v>
      </c>
      <c r="AF54" s="71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>
        <v>0.5</v>
      </c>
      <c r="BF54" s="8">
        <v>0</v>
      </c>
      <c r="BG54" s="8">
        <v>1</v>
      </c>
      <c r="BH54" s="8">
        <f t="shared" si="24"/>
        <v>9</v>
      </c>
      <c r="BI54" s="8">
        <f t="shared" si="25"/>
        <v>40</v>
      </c>
      <c r="BJ54" s="8">
        <f t="shared" si="21"/>
        <v>0.3571428571428571</v>
      </c>
      <c r="BK54" s="8">
        <f t="shared" si="22"/>
        <v>0.32203389830508478</v>
      </c>
      <c r="BL54" s="72">
        <f t="shared" si="23"/>
        <v>0</v>
      </c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</row>
    <row r="55" spans="1:75" x14ac:dyDescent="0.3">
      <c r="A55">
        <v>54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5">
        <v>0</v>
      </c>
      <c r="J55" s="2">
        <v>0</v>
      </c>
      <c r="K55" s="2">
        <v>0</v>
      </c>
      <c r="L55" s="48">
        <v>0</v>
      </c>
      <c r="N55" s="20">
        <f t="shared" si="2"/>
        <v>1</v>
      </c>
      <c r="O55" s="20">
        <f t="shared" si="3"/>
        <v>1</v>
      </c>
      <c r="P55" s="20">
        <f t="shared" si="4"/>
        <v>1</v>
      </c>
      <c r="Q55" s="20">
        <f t="shared" si="5"/>
        <v>1</v>
      </c>
      <c r="R55" s="20">
        <f t="shared" si="6"/>
        <v>1</v>
      </c>
      <c r="S55" s="20">
        <f t="shared" si="7"/>
        <v>1</v>
      </c>
      <c r="T55" s="20">
        <f t="shared" si="8"/>
        <v>0</v>
      </c>
      <c r="U55" s="20">
        <f t="shared" si="9"/>
        <v>0</v>
      </c>
      <c r="V55" s="20">
        <f t="shared" si="10"/>
        <v>1</v>
      </c>
      <c r="W55" s="69">
        <f t="shared" si="11"/>
        <v>1</v>
      </c>
      <c r="X55" s="8">
        <f t="shared" si="12"/>
        <v>0</v>
      </c>
      <c r="Y55" s="54">
        <f t="shared" si="13"/>
        <v>1</v>
      </c>
      <c r="Z55" s="71">
        <f t="shared" si="14"/>
        <v>1</v>
      </c>
      <c r="AA55" s="71">
        <f t="shared" si="15"/>
        <v>0.5</v>
      </c>
      <c r="AB55" s="77">
        <f t="shared" si="16"/>
        <v>0.5</v>
      </c>
      <c r="AC55" s="78">
        <f t="shared" si="17"/>
        <v>0.5</v>
      </c>
      <c r="AD55" s="77">
        <f t="shared" si="18"/>
        <v>-0.69314718055994529</v>
      </c>
      <c r="AE55" s="78">
        <f t="shared" si="19"/>
        <v>100</v>
      </c>
      <c r="AF55" s="71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>
        <v>0.5</v>
      </c>
      <c r="BF55" s="8">
        <v>0</v>
      </c>
      <c r="BG55" s="8">
        <v>1</v>
      </c>
      <c r="BH55" s="8">
        <f t="shared" si="24"/>
        <v>9</v>
      </c>
      <c r="BI55" s="8">
        <f t="shared" si="25"/>
        <v>41</v>
      </c>
      <c r="BJ55" s="8">
        <f t="shared" si="21"/>
        <v>0.3571428571428571</v>
      </c>
      <c r="BK55" s="8">
        <f t="shared" si="22"/>
        <v>0.30508474576271183</v>
      </c>
      <c r="BL55" s="72">
        <f t="shared" si="23"/>
        <v>0</v>
      </c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</row>
    <row r="56" spans="1:75" x14ac:dyDescent="0.3">
      <c r="A56">
        <v>55</v>
      </c>
      <c r="C56">
        <v>1</v>
      </c>
      <c r="D56">
        <v>1</v>
      </c>
      <c r="E56">
        <v>1</v>
      </c>
      <c r="F56">
        <v>1</v>
      </c>
      <c r="G56">
        <v>0</v>
      </c>
      <c r="H56">
        <v>0</v>
      </c>
      <c r="I56" s="25">
        <v>0</v>
      </c>
      <c r="J56">
        <v>1</v>
      </c>
      <c r="K56">
        <v>0</v>
      </c>
      <c r="L56" s="48">
        <v>1</v>
      </c>
      <c r="N56" s="20">
        <f t="shared" si="2"/>
        <v>1</v>
      </c>
      <c r="O56" s="20">
        <f t="shared" si="3"/>
        <v>1</v>
      </c>
      <c r="P56" s="20">
        <f t="shared" si="4"/>
        <v>1</v>
      </c>
      <c r="Q56" s="20">
        <f t="shared" si="5"/>
        <v>1</v>
      </c>
      <c r="R56" s="20">
        <f t="shared" si="6"/>
        <v>1</v>
      </c>
      <c r="S56" s="20">
        <f t="shared" si="7"/>
        <v>1</v>
      </c>
      <c r="T56" s="20">
        <f t="shared" si="8"/>
        <v>0</v>
      </c>
      <c r="U56" s="20">
        <f t="shared" si="9"/>
        <v>0</v>
      </c>
      <c r="V56" s="20">
        <f t="shared" si="10"/>
        <v>1</v>
      </c>
      <c r="W56" s="69">
        <f t="shared" si="11"/>
        <v>1</v>
      </c>
      <c r="X56" s="8">
        <f t="shared" si="12"/>
        <v>0</v>
      </c>
      <c r="Y56" s="54">
        <f t="shared" si="13"/>
        <v>1</v>
      </c>
      <c r="Z56" s="71">
        <f t="shared" si="14"/>
        <v>1</v>
      </c>
      <c r="AA56" s="71">
        <f t="shared" si="15"/>
        <v>0.5</v>
      </c>
      <c r="AB56" s="77">
        <f t="shared" si="16"/>
        <v>0.5</v>
      </c>
      <c r="AC56" s="78">
        <f t="shared" si="17"/>
        <v>0.5</v>
      </c>
      <c r="AD56" s="77">
        <f t="shared" si="18"/>
        <v>-0.69314718055994529</v>
      </c>
      <c r="AE56" s="78">
        <f t="shared" si="19"/>
        <v>100</v>
      </c>
      <c r="AF56" s="71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>
        <v>0.5</v>
      </c>
      <c r="BF56" s="8">
        <v>0</v>
      </c>
      <c r="BG56" s="8">
        <v>1</v>
      </c>
      <c r="BH56" s="8">
        <f t="shared" si="24"/>
        <v>9</v>
      </c>
      <c r="BI56" s="8">
        <f t="shared" si="25"/>
        <v>42</v>
      </c>
      <c r="BJ56" s="8">
        <f t="shared" si="21"/>
        <v>0.3571428571428571</v>
      </c>
      <c r="BK56" s="8">
        <f t="shared" si="22"/>
        <v>0.28813559322033899</v>
      </c>
      <c r="BL56" s="72">
        <f t="shared" si="23"/>
        <v>0</v>
      </c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</row>
    <row r="57" spans="1:75" x14ac:dyDescent="0.3">
      <c r="A57">
        <v>56</v>
      </c>
      <c r="C57" s="6">
        <v>1</v>
      </c>
      <c r="D57" s="6">
        <v>1</v>
      </c>
      <c r="E57" s="6">
        <v>0</v>
      </c>
      <c r="F57" s="6">
        <v>0</v>
      </c>
      <c r="G57" s="6">
        <v>0</v>
      </c>
      <c r="H57" s="6">
        <v>0</v>
      </c>
      <c r="I57" s="25">
        <v>0</v>
      </c>
      <c r="J57" s="6">
        <v>0</v>
      </c>
      <c r="K57" s="6">
        <v>1</v>
      </c>
      <c r="L57" s="48">
        <v>0</v>
      </c>
      <c r="N57" s="20">
        <f t="shared" si="2"/>
        <v>1</v>
      </c>
      <c r="O57" s="20">
        <f t="shared" si="3"/>
        <v>1</v>
      </c>
      <c r="P57" s="20">
        <f t="shared" si="4"/>
        <v>0</v>
      </c>
      <c r="Q57" s="20">
        <f t="shared" si="5"/>
        <v>1</v>
      </c>
      <c r="R57" s="20">
        <f t="shared" si="6"/>
        <v>1</v>
      </c>
      <c r="S57" s="20">
        <f t="shared" si="7"/>
        <v>1</v>
      </c>
      <c r="T57" s="20">
        <f t="shared" si="8"/>
        <v>0</v>
      </c>
      <c r="U57" s="20">
        <f t="shared" si="9"/>
        <v>0</v>
      </c>
      <c r="V57" s="20">
        <f t="shared" si="10"/>
        <v>1</v>
      </c>
      <c r="W57" s="69">
        <f t="shared" si="11"/>
        <v>1</v>
      </c>
      <c r="X57" s="8">
        <f t="shared" si="12"/>
        <v>0</v>
      </c>
      <c r="Y57" s="54">
        <f t="shared" si="13"/>
        <v>1</v>
      </c>
      <c r="Z57" s="71">
        <f t="shared" si="14"/>
        <v>1</v>
      </c>
      <c r="AA57" s="71">
        <f t="shared" si="15"/>
        <v>0.5</v>
      </c>
      <c r="AB57" s="77">
        <f t="shared" si="16"/>
        <v>0.5</v>
      </c>
      <c r="AC57" s="78">
        <f t="shared" si="17"/>
        <v>0.5</v>
      </c>
      <c r="AD57" s="77">
        <f t="shared" si="18"/>
        <v>-0.69314718055994529</v>
      </c>
      <c r="AE57" s="78">
        <f t="shared" si="19"/>
        <v>100</v>
      </c>
      <c r="AF57" s="71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>
        <v>0.5</v>
      </c>
      <c r="BF57" s="8">
        <v>0</v>
      </c>
      <c r="BG57" s="8">
        <v>1</v>
      </c>
      <c r="BH57" s="8">
        <f t="shared" si="24"/>
        <v>9</v>
      </c>
      <c r="BI57" s="8">
        <f t="shared" si="25"/>
        <v>43</v>
      </c>
      <c r="BJ57" s="8">
        <f t="shared" si="21"/>
        <v>0.3571428571428571</v>
      </c>
      <c r="BK57" s="8">
        <f t="shared" si="22"/>
        <v>0.27118644067796616</v>
      </c>
      <c r="BL57" s="72">
        <f t="shared" si="23"/>
        <v>0</v>
      </c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</row>
    <row r="58" spans="1:75" x14ac:dyDescent="0.3">
      <c r="A58">
        <v>57</v>
      </c>
      <c r="C58">
        <v>1</v>
      </c>
      <c r="D58">
        <v>1</v>
      </c>
      <c r="E58">
        <v>1</v>
      </c>
      <c r="F58">
        <v>1</v>
      </c>
      <c r="G58">
        <v>0</v>
      </c>
      <c r="H58">
        <v>0</v>
      </c>
      <c r="I58" s="25">
        <v>0</v>
      </c>
      <c r="J58">
        <v>0</v>
      </c>
      <c r="K58">
        <v>1</v>
      </c>
      <c r="L58" s="48">
        <v>1</v>
      </c>
      <c r="N58" s="20">
        <f t="shared" si="2"/>
        <v>0</v>
      </c>
      <c r="O58" s="20">
        <f t="shared" si="3"/>
        <v>0</v>
      </c>
      <c r="P58" s="20">
        <f t="shared" si="4"/>
        <v>0</v>
      </c>
      <c r="Q58" s="20">
        <f t="shared" si="5"/>
        <v>0</v>
      </c>
      <c r="R58" s="20">
        <f t="shared" si="6"/>
        <v>0</v>
      </c>
      <c r="S58" s="20">
        <f t="shared" si="7"/>
        <v>0</v>
      </c>
      <c r="T58" s="20">
        <f t="shared" si="8"/>
        <v>0</v>
      </c>
      <c r="U58" s="20">
        <f t="shared" si="9"/>
        <v>0</v>
      </c>
      <c r="V58" s="20">
        <f t="shared" si="10"/>
        <v>0</v>
      </c>
      <c r="W58" s="69">
        <f t="shared" si="11"/>
        <v>0</v>
      </c>
      <c r="X58" s="8">
        <f t="shared" si="12"/>
        <v>1</v>
      </c>
      <c r="Y58" s="54">
        <f t="shared" si="13"/>
        <v>1</v>
      </c>
      <c r="Z58" s="71">
        <f t="shared" si="14"/>
        <v>0</v>
      </c>
      <c r="AA58" s="71">
        <f t="shared" si="15"/>
        <v>0.5</v>
      </c>
      <c r="AB58" s="77">
        <f t="shared" si="16"/>
        <v>0.5</v>
      </c>
      <c r="AC58" s="78">
        <f t="shared" si="17"/>
        <v>0.5</v>
      </c>
      <c r="AD58" s="77">
        <f t="shared" si="18"/>
        <v>-0.69314718055994529</v>
      </c>
      <c r="AE58" s="78">
        <f t="shared" si="19"/>
        <v>0</v>
      </c>
      <c r="AF58" s="71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>
        <v>0.5</v>
      </c>
      <c r="BF58" s="8">
        <v>0</v>
      </c>
      <c r="BG58" s="8">
        <v>1</v>
      </c>
      <c r="BH58" s="8">
        <f t="shared" si="24"/>
        <v>9</v>
      </c>
      <c r="BI58" s="8">
        <f t="shared" si="25"/>
        <v>44</v>
      </c>
      <c r="BJ58" s="8">
        <f t="shared" si="21"/>
        <v>0.3571428571428571</v>
      </c>
      <c r="BK58" s="8">
        <f t="shared" si="22"/>
        <v>0.25423728813559321</v>
      </c>
      <c r="BL58" s="72">
        <f t="shared" si="23"/>
        <v>1.8159806295399507E-2</v>
      </c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</row>
    <row r="59" spans="1:75" x14ac:dyDescent="0.3">
      <c r="A59">
        <v>58</v>
      </c>
      <c r="C59">
        <v>1</v>
      </c>
      <c r="D59">
        <v>1</v>
      </c>
      <c r="E59">
        <v>0</v>
      </c>
      <c r="F59">
        <v>1</v>
      </c>
      <c r="G59">
        <v>1</v>
      </c>
      <c r="H59">
        <v>1</v>
      </c>
      <c r="I59" s="25">
        <v>0</v>
      </c>
      <c r="J59">
        <v>0</v>
      </c>
      <c r="K59">
        <v>1</v>
      </c>
      <c r="L59" s="48">
        <v>1</v>
      </c>
      <c r="N59" s="20">
        <f t="shared" si="2"/>
        <v>1</v>
      </c>
      <c r="O59" s="20">
        <f t="shared" si="3"/>
        <v>1</v>
      </c>
      <c r="P59" s="20">
        <f t="shared" si="4"/>
        <v>1</v>
      </c>
      <c r="Q59" s="20">
        <f t="shared" si="5"/>
        <v>1</v>
      </c>
      <c r="R59" s="20">
        <f t="shared" si="6"/>
        <v>0</v>
      </c>
      <c r="S59" s="20">
        <f t="shared" si="7"/>
        <v>0</v>
      </c>
      <c r="T59" s="20">
        <f t="shared" si="8"/>
        <v>0</v>
      </c>
      <c r="U59" s="20">
        <f t="shared" si="9"/>
        <v>1</v>
      </c>
      <c r="V59" s="20">
        <f t="shared" si="10"/>
        <v>0</v>
      </c>
      <c r="W59" s="69">
        <f t="shared" si="11"/>
        <v>1</v>
      </c>
      <c r="X59" s="8">
        <f t="shared" si="12"/>
        <v>0</v>
      </c>
      <c r="Y59" s="54">
        <f t="shared" si="13"/>
        <v>1</v>
      </c>
      <c r="Z59" s="71">
        <f t="shared" si="14"/>
        <v>1</v>
      </c>
      <c r="AA59" s="71">
        <f t="shared" si="15"/>
        <v>0.5</v>
      </c>
      <c r="AB59" s="77">
        <f t="shared" si="16"/>
        <v>0.5</v>
      </c>
      <c r="AC59" s="78">
        <f t="shared" si="17"/>
        <v>0.5</v>
      </c>
      <c r="AD59" s="77">
        <f t="shared" si="18"/>
        <v>-0.69314718055994529</v>
      </c>
      <c r="AE59" s="78">
        <f t="shared" si="19"/>
        <v>100</v>
      </c>
      <c r="AF59" s="71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>
        <v>0.5</v>
      </c>
      <c r="BF59" s="8">
        <v>1</v>
      </c>
      <c r="BG59" s="8">
        <v>0</v>
      </c>
      <c r="BH59" s="8">
        <f t="shared" si="24"/>
        <v>10</v>
      </c>
      <c r="BI59" s="8">
        <f t="shared" si="25"/>
        <v>44</v>
      </c>
      <c r="BJ59" s="8">
        <f t="shared" si="21"/>
        <v>0.2857142857142857</v>
      </c>
      <c r="BK59" s="8">
        <f t="shared" si="22"/>
        <v>0.25423728813559321</v>
      </c>
      <c r="BL59" s="72">
        <f t="shared" si="23"/>
        <v>0</v>
      </c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</row>
    <row r="60" spans="1:75" x14ac:dyDescent="0.3">
      <c r="A60">
        <v>59</v>
      </c>
      <c r="C60">
        <v>1</v>
      </c>
      <c r="D60">
        <v>1</v>
      </c>
      <c r="E60">
        <v>0</v>
      </c>
      <c r="F60">
        <v>1</v>
      </c>
      <c r="G60">
        <v>1</v>
      </c>
      <c r="H60">
        <v>1</v>
      </c>
      <c r="I60" s="25">
        <v>0</v>
      </c>
      <c r="J60">
        <v>0</v>
      </c>
      <c r="K60">
        <v>1</v>
      </c>
      <c r="L60" s="48">
        <v>1</v>
      </c>
      <c r="N60" s="20">
        <f t="shared" si="2"/>
        <v>1</v>
      </c>
      <c r="O60" s="20">
        <f t="shared" si="3"/>
        <v>1</v>
      </c>
      <c r="P60" s="20">
        <f t="shared" si="4"/>
        <v>0</v>
      </c>
      <c r="Q60" s="20">
        <f t="shared" si="5"/>
        <v>0</v>
      </c>
      <c r="R60" s="20">
        <f t="shared" si="6"/>
        <v>0</v>
      </c>
      <c r="S60" s="20">
        <f t="shared" si="7"/>
        <v>0</v>
      </c>
      <c r="T60" s="20">
        <f t="shared" si="8"/>
        <v>0</v>
      </c>
      <c r="U60" s="20">
        <f t="shared" si="9"/>
        <v>0</v>
      </c>
      <c r="V60" s="20">
        <f t="shared" si="10"/>
        <v>1</v>
      </c>
      <c r="W60" s="69">
        <f t="shared" si="11"/>
        <v>0</v>
      </c>
      <c r="X60" s="8">
        <f t="shared" si="12"/>
        <v>1</v>
      </c>
      <c r="Y60" s="54">
        <f t="shared" si="13"/>
        <v>1</v>
      </c>
      <c r="Z60" s="71">
        <f t="shared" si="14"/>
        <v>0</v>
      </c>
      <c r="AA60" s="71">
        <f t="shared" si="15"/>
        <v>0.5</v>
      </c>
      <c r="AB60" s="77">
        <f t="shared" si="16"/>
        <v>0.5</v>
      </c>
      <c r="AC60" s="78">
        <f t="shared" si="17"/>
        <v>0.5</v>
      </c>
      <c r="AD60" s="77">
        <f t="shared" si="18"/>
        <v>-0.69314718055994529</v>
      </c>
      <c r="AE60" s="78">
        <f t="shared" si="19"/>
        <v>0</v>
      </c>
      <c r="AF60" s="71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>
        <v>0.5</v>
      </c>
      <c r="BF60" s="8">
        <v>0</v>
      </c>
      <c r="BG60" s="8">
        <v>1</v>
      </c>
      <c r="BH60" s="8">
        <f t="shared" si="24"/>
        <v>10</v>
      </c>
      <c r="BI60" s="8">
        <f t="shared" si="25"/>
        <v>45</v>
      </c>
      <c r="BJ60" s="8">
        <f t="shared" si="21"/>
        <v>0.2857142857142857</v>
      </c>
      <c r="BK60" s="8">
        <f t="shared" si="22"/>
        <v>0.23728813559322037</v>
      </c>
      <c r="BL60" s="72">
        <f t="shared" si="23"/>
        <v>1.6949152542372878E-2</v>
      </c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</row>
    <row r="61" spans="1:75" x14ac:dyDescent="0.3">
      <c r="A61">
        <v>60</v>
      </c>
      <c r="C61" s="13">
        <v>0</v>
      </c>
      <c r="D61" s="13">
        <v>0</v>
      </c>
      <c r="E61" s="13">
        <v>0</v>
      </c>
      <c r="F61" s="13">
        <v>0</v>
      </c>
      <c r="G61" s="13">
        <v>0</v>
      </c>
      <c r="H61" s="13">
        <v>0</v>
      </c>
      <c r="I61" s="25">
        <v>0</v>
      </c>
      <c r="J61" s="13">
        <v>0</v>
      </c>
      <c r="K61" s="13">
        <v>0</v>
      </c>
      <c r="L61" s="48">
        <v>0</v>
      </c>
      <c r="N61" s="20">
        <f t="shared" si="2"/>
        <v>1</v>
      </c>
      <c r="O61" s="20">
        <f t="shared" si="3"/>
        <v>1</v>
      </c>
      <c r="P61" s="20">
        <f t="shared" si="4"/>
        <v>1</v>
      </c>
      <c r="Q61" s="20">
        <f t="shared" si="5"/>
        <v>1</v>
      </c>
      <c r="R61" s="20">
        <f t="shared" si="6"/>
        <v>0</v>
      </c>
      <c r="S61" s="20">
        <f t="shared" si="7"/>
        <v>0</v>
      </c>
      <c r="T61" s="20">
        <f t="shared" si="8"/>
        <v>0</v>
      </c>
      <c r="U61" s="20">
        <f t="shared" si="9"/>
        <v>0</v>
      </c>
      <c r="V61" s="20">
        <f t="shared" si="10"/>
        <v>1</v>
      </c>
      <c r="W61" s="69">
        <f t="shared" si="11"/>
        <v>1</v>
      </c>
      <c r="X61" s="8">
        <f t="shared" si="12"/>
        <v>0</v>
      </c>
      <c r="Y61" s="54">
        <f t="shared" si="13"/>
        <v>1</v>
      </c>
      <c r="Z61" s="71">
        <f t="shared" si="14"/>
        <v>1</v>
      </c>
      <c r="AA61" s="71">
        <f t="shared" si="15"/>
        <v>0.5</v>
      </c>
      <c r="AB61" s="77">
        <f t="shared" si="16"/>
        <v>0.5</v>
      </c>
      <c r="AC61" s="78">
        <f t="shared" si="17"/>
        <v>0.5</v>
      </c>
      <c r="AD61" s="77">
        <f t="shared" si="18"/>
        <v>-0.69314718055994529</v>
      </c>
      <c r="AE61" s="78">
        <f t="shared" si="19"/>
        <v>100</v>
      </c>
      <c r="AF61" s="71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>
        <v>0.5</v>
      </c>
      <c r="BF61" s="8">
        <v>1</v>
      </c>
      <c r="BG61" s="8">
        <v>0</v>
      </c>
      <c r="BH61" s="8">
        <f t="shared" si="24"/>
        <v>11</v>
      </c>
      <c r="BI61" s="8">
        <f t="shared" si="25"/>
        <v>45</v>
      </c>
      <c r="BJ61" s="8">
        <f t="shared" si="21"/>
        <v>0.2142857142857143</v>
      </c>
      <c r="BK61" s="8">
        <f t="shared" si="22"/>
        <v>0.23728813559322037</v>
      </c>
      <c r="BL61" s="72">
        <f t="shared" si="23"/>
        <v>0</v>
      </c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</row>
    <row r="62" spans="1:75" x14ac:dyDescent="0.3">
      <c r="A62">
        <v>61</v>
      </c>
      <c r="C62">
        <v>1</v>
      </c>
      <c r="D62">
        <v>1</v>
      </c>
      <c r="E62">
        <v>0</v>
      </c>
      <c r="F62">
        <v>1</v>
      </c>
      <c r="G62">
        <v>0</v>
      </c>
      <c r="H62">
        <v>0</v>
      </c>
      <c r="I62" s="25">
        <v>0</v>
      </c>
      <c r="J62">
        <v>0</v>
      </c>
      <c r="K62">
        <v>1</v>
      </c>
      <c r="L62" s="48">
        <v>1</v>
      </c>
      <c r="N62" s="20">
        <f t="shared" si="2"/>
        <v>1</v>
      </c>
      <c r="O62" s="20">
        <f t="shared" si="3"/>
        <v>1</v>
      </c>
      <c r="P62" s="20">
        <f t="shared" si="4"/>
        <v>0</v>
      </c>
      <c r="Q62" s="20">
        <f t="shared" si="5"/>
        <v>1</v>
      </c>
      <c r="R62" s="20">
        <f t="shared" si="6"/>
        <v>1</v>
      </c>
      <c r="S62" s="20">
        <f t="shared" si="7"/>
        <v>1</v>
      </c>
      <c r="T62" s="20">
        <f t="shared" si="8"/>
        <v>0</v>
      </c>
      <c r="U62" s="20">
        <f t="shared" si="9"/>
        <v>0</v>
      </c>
      <c r="V62" s="20">
        <f t="shared" si="10"/>
        <v>1</v>
      </c>
      <c r="W62" s="69">
        <f t="shared" si="11"/>
        <v>1</v>
      </c>
      <c r="X62" s="8">
        <f t="shared" si="12"/>
        <v>0</v>
      </c>
      <c r="Y62" s="54">
        <f t="shared" si="13"/>
        <v>1</v>
      </c>
      <c r="Z62" s="71">
        <f t="shared" si="14"/>
        <v>1</v>
      </c>
      <c r="AA62" s="71">
        <f t="shared" si="15"/>
        <v>0.5</v>
      </c>
      <c r="AB62" s="77">
        <f t="shared" si="16"/>
        <v>0.5</v>
      </c>
      <c r="AC62" s="78">
        <f t="shared" si="17"/>
        <v>0.5</v>
      </c>
      <c r="AD62" s="77">
        <f t="shared" si="18"/>
        <v>-0.69314718055994529</v>
      </c>
      <c r="AE62" s="78">
        <f t="shared" si="19"/>
        <v>100</v>
      </c>
      <c r="AF62" s="71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>
        <v>0.5</v>
      </c>
      <c r="BF62" s="8">
        <v>0</v>
      </c>
      <c r="BG62" s="8">
        <v>1</v>
      </c>
      <c r="BH62" s="8">
        <f t="shared" si="24"/>
        <v>11</v>
      </c>
      <c r="BI62" s="8">
        <f t="shared" si="25"/>
        <v>46</v>
      </c>
      <c r="BJ62" s="8">
        <f t="shared" si="21"/>
        <v>0.2142857142857143</v>
      </c>
      <c r="BK62" s="8">
        <f t="shared" si="22"/>
        <v>0.22033898305084743</v>
      </c>
      <c r="BL62" s="72">
        <f t="shared" si="23"/>
        <v>0</v>
      </c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</row>
    <row r="63" spans="1:75" x14ac:dyDescent="0.3">
      <c r="A63">
        <v>62</v>
      </c>
      <c r="C63" s="4">
        <v>1</v>
      </c>
      <c r="D63" s="4">
        <v>1</v>
      </c>
      <c r="E63" s="4">
        <v>0</v>
      </c>
      <c r="F63" s="4">
        <v>1</v>
      </c>
      <c r="G63" s="4">
        <v>1</v>
      </c>
      <c r="H63" s="4">
        <v>1</v>
      </c>
      <c r="I63" s="25">
        <v>0</v>
      </c>
      <c r="J63" s="4">
        <v>1</v>
      </c>
      <c r="K63" s="4">
        <v>1</v>
      </c>
      <c r="L63" s="48">
        <v>1</v>
      </c>
      <c r="N63" s="20">
        <f t="shared" si="2"/>
        <v>1</v>
      </c>
      <c r="O63" s="20">
        <f t="shared" si="3"/>
        <v>1</v>
      </c>
      <c r="P63" s="20">
        <f t="shared" si="4"/>
        <v>0</v>
      </c>
      <c r="Q63" s="20">
        <f t="shared" si="5"/>
        <v>1</v>
      </c>
      <c r="R63" s="20">
        <f t="shared" si="6"/>
        <v>1</v>
      </c>
      <c r="S63" s="20">
        <f t="shared" si="7"/>
        <v>1</v>
      </c>
      <c r="T63" s="20">
        <f t="shared" si="8"/>
        <v>0</v>
      </c>
      <c r="U63" s="20">
        <f t="shared" si="9"/>
        <v>0</v>
      </c>
      <c r="V63" s="20">
        <f t="shared" si="10"/>
        <v>1</v>
      </c>
      <c r="W63" s="69">
        <f t="shared" si="11"/>
        <v>1</v>
      </c>
      <c r="X63" s="8">
        <f t="shared" si="12"/>
        <v>0</v>
      </c>
      <c r="Y63" s="54">
        <f t="shared" si="13"/>
        <v>1</v>
      </c>
      <c r="Z63" s="71">
        <f t="shared" si="14"/>
        <v>1</v>
      </c>
      <c r="AA63" s="71">
        <f t="shared" si="15"/>
        <v>0.5</v>
      </c>
      <c r="AB63" s="77">
        <f t="shared" si="16"/>
        <v>0.5</v>
      </c>
      <c r="AC63" s="78">
        <f t="shared" si="17"/>
        <v>0.5</v>
      </c>
      <c r="AD63" s="77">
        <f t="shared" si="18"/>
        <v>-0.69314718055994529</v>
      </c>
      <c r="AE63" s="78">
        <f t="shared" si="19"/>
        <v>100</v>
      </c>
      <c r="AF63" s="71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>
        <v>0.5</v>
      </c>
      <c r="BF63" s="8">
        <v>0</v>
      </c>
      <c r="BG63" s="8">
        <v>1</v>
      </c>
      <c r="BH63" s="8">
        <f t="shared" si="24"/>
        <v>11</v>
      </c>
      <c r="BI63" s="8">
        <f t="shared" si="25"/>
        <v>47</v>
      </c>
      <c r="BJ63" s="8">
        <f t="shared" si="21"/>
        <v>0.2142857142857143</v>
      </c>
      <c r="BK63" s="8">
        <f t="shared" si="22"/>
        <v>0.20338983050847459</v>
      </c>
      <c r="BL63" s="72">
        <f t="shared" si="23"/>
        <v>0</v>
      </c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</row>
    <row r="64" spans="1:75" x14ac:dyDescent="0.3">
      <c r="A64">
        <v>63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5">
        <v>0</v>
      </c>
      <c r="J64" s="2">
        <v>0</v>
      </c>
      <c r="K64" s="2">
        <v>0</v>
      </c>
      <c r="L64" s="48">
        <v>0</v>
      </c>
      <c r="N64" s="20">
        <f t="shared" si="2"/>
        <v>0</v>
      </c>
      <c r="O64" s="20">
        <f t="shared" si="3"/>
        <v>0</v>
      </c>
      <c r="P64" s="20">
        <f t="shared" si="4"/>
        <v>0</v>
      </c>
      <c r="Q64" s="20">
        <f t="shared" si="5"/>
        <v>0</v>
      </c>
      <c r="R64" s="20">
        <f t="shared" si="6"/>
        <v>0</v>
      </c>
      <c r="S64" s="20">
        <f t="shared" si="7"/>
        <v>0</v>
      </c>
      <c r="T64" s="20">
        <f t="shared" si="8"/>
        <v>0</v>
      </c>
      <c r="U64" s="20">
        <f t="shared" si="9"/>
        <v>0</v>
      </c>
      <c r="V64" s="20">
        <f t="shared" si="10"/>
        <v>0</v>
      </c>
      <c r="W64" s="69">
        <f t="shared" si="11"/>
        <v>0</v>
      </c>
      <c r="X64" s="8">
        <f t="shared" si="12"/>
        <v>1</v>
      </c>
      <c r="Y64" s="54">
        <f t="shared" si="13"/>
        <v>1</v>
      </c>
      <c r="Z64" s="71">
        <f t="shared" si="14"/>
        <v>0</v>
      </c>
      <c r="AA64" s="71">
        <f t="shared" si="15"/>
        <v>0.5</v>
      </c>
      <c r="AB64" s="77">
        <f t="shared" si="16"/>
        <v>0.5</v>
      </c>
      <c r="AC64" s="78">
        <f t="shared" si="17"/>
        <v>0.5</v>
      </c>
      <c r="AD64" s="77">
        <f t="shared" si="18"/>
        <v>-0.69314718055994529</v>
      </c>
      <c r="AE64" s="78">
        <f t="shared" si="19"/>
        <v>0</v>
      </c>
      <c r="AF64" s="71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>
        <v>0.5</v>
      </c>
      <c r="BF64" s="8">
        <v>0</v>
      </c>
      <c r="BG64" s="8">
        <v>1</v>
      </c>
      <c r="BH64" s="8">
        <f t="shared" si="24"/>
        <v>11</v>
      </c>
      <c r="BI64" s="8">
        <f t="shared" si="25"/>
        <v>48</v>
      </c>
      <c r="BJ64" s="8">
        <f t="shared" si="21"/>
        <v>0.2142857142857143</v>
      </c>
      <c r="BK64" s="8">
        <f t="shared" si="22"/>
        <v>0.18644067796610164</v>
      </c>
      <c r="BL64" s="72">
        <f t="shared" si="23"/>
        <v>1.3317191283292968E-2</v>
      </c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</row>
    <row r="65" spans="1:75" x14ac:dyDescent="0.3">
      <c r="A65">
        <v>64</v>
      </c>
      <c r="C65" s="4">
        <v>1</v>
      </c>
      <c r="D65" s="4">
        <v>1</v>
      </c>
      <c r="E65" s="4">
        <v>0</v>
      </c>
      <c r="F65" s="4">
        <v>1</v>
      </c>
      <c r="G65" s="4">
        <v>1</v>
      </c>
      <c r="H65" s="4">
        <v>1</v>
      </c>
      <c r="I65" s="25">
        <v>0</v>
      </c>
      <c r="J65" s="4">
        <v>0</v>
      </c>
      <c r="K65" s="4">
        <v>1</v>
      </c>
      <c r="L65" s="48">
        <v>1</v>
      </c>
      <c r="N65" s="20">
        <f t="shared" si="2"/>
        <v>1</v>
      </c>
      <c r="O65" s="20">
        <f t="shared" si="3"/>
        <v>1</v>
      </c>
      <c r="P65" s="20">
        <f t="shared" si="4"/>
        <v>0</v>
      </c>
      <c r="Q65" s="20">
        <f t="shared" si="5"/>
        <v>1</v>
      </c>
      <c r="R65" s="20">
        <f t="shared" si="6"/>
        <v>0</v>
      </c>
      <c r="S65" s="20">
        <f t="shared" si="7"/>
        <v>0</v>
      </c>
      <c r="T65" s="20">
        <f t="shared" si="8"/>
        <v>0</v>
      </c>
      <c r="U65" s="20">
        <f t="shared" si="9"/>
        <v>0</v>
      </c>
      <c r="V65" s="20">
        <f t="shared" si="10"/>
        <v>1</v>
      </c>
      <c r="W65" s="69">
        <f t="shared" si="11"/>
        <v>1</v>
      </c>
      <c r="X65" s="8">
        <f t="shared" si="12"/>
        <v>0</v>
      </c>
      <c r="Y65" s="54">
        <f t="shared" si="13"/>
        <v>1</v>
      </c>
      <c r="Z65" s="71">
        <f t="shared" si="14"/>
        <v>1</v>
      </c>
      <c r="AA65" s="71">
        <f t="shared" si="15"/>
        <v>0.5</v>
      </c>
      <c r="AB65" s="77">
        <f t="shared" si="16"/>
        <v>0.5</v>
      </c>
      <c r="AC65" s="78">
        <f t="shared" si="17"/>
        <v>0.5</v>
      </c>
      <c r="AD65" s="77">
        <f t="shared" si="18"/>
        <v>-0.69314718055994529</v>
      </c>
      <c r="AE65" s="78">
        <f t="shared" si="19"/>
        <v>100</v>
      </c>
      <c r="AF65" s="71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>
        <v>0.5</v>
      </c>
      <c r="BF65" s="8">
        <v>1</v>
      </c>
      <c r="BG65" s="8">
        <v>0</v>
      </c>
      <c r="BH65" s="8">
        <f t="shared" si="24"/>
        <v>12</v>
      </c>
      <c r="BI65" s="8">
        <f t="shared" si="25"/>
        <v>48</v>
      </c>
      <c r="BJ65" s="8">
        <f t="shared" si="21"/>
        <v>0.1428571428571429</v>
      </c>
      <c r="BK65" s="8">
        <f t="shared" si="22"/>
        <v>0.18644067796610164</v>
      </c>
      <c r="BL65" s="72">
        <f t="shared" si="23"/>
        <v>0</v>
      </c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</row>
    <row r="66" spans="1:75" x14ac:dyDescent="0.3">
      <c r="A66">
        <v>65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25">
        <v>0</v>
      </c>
      <c r="J66" s="6">
        <v>0</v>
      </c>
      <c r="K66" s="6">
        <v>0</v>
      </c>
      <c r="L66" s="48">
        <v>0</v>
      </c>
      <c r="N66" s="20">
        <f t="shared" si="2"/>
        <v>1</v>
      </c>
      <c r="O66" s="20">
        <f t="shared" si="3"/>
        <v>1</v>
      </c>
      <c r="P66" s="20">
        <f t="shared" si="4"/>
        <v>0</v>
      </c>
      <c r="Q66" s="20">
        <f t="shared" si="5"/>
        <v>1</v>
      </c>
      <c r="R66" s="20">
        <f t="shared" si="6"/>
        <v>1</v>
      </c>
      <c r="S66" s="20">
        <f t="shared" si="7"/>
        <v>1</v>
      </c>
      <c r="T66" s="20">
        <f t="shared" si="8"/>
        <v>0</v>
      </c>
      <c r="U66" s="20">
        <f t="shared" si="9"/>
        <v>1</v>
      </c>
      <c r="V66" s="20">
        <f t="shared" si="10"/>
        <v>1</v>
      </c>
      <c r="W66" s="69">
        <f t="shared" si="11"/>
        <v>1</v>
      </c>
      <c r="X66" s="8">
        <f t="shared" si="12"/>
        <v>0</v>
      </c>
      <c r="Y66" s="54">
        <f t="shared" si="13"/>
        <v>1</v>
      </c>
      <c r="Z66" s="71">
        <f t="shared" si="14"/>
        <v>1</v>
      </c>
      <c r="AA66" s="71">
        <f t="shared" si="15"/>
        <v>0.5</v>
      </c>
      <c r="AB66" s="77">
        <f t="shared" si="16"/>
        <v>0.5</v>
      </c>
      <c r="AC66" s="78">
        <f t="shared" si="17"/>
        <v>0.5</v>
      </c>
      <c r="AD66" s="77">
        <f t="shared" si="18"/>
        <v>-0.69314718055994529</v>
      </c>
      <c r="AE66" s="78">
        <f t="shared" si="19"/>
        <v>100</v>
      </c>
      <c r="AF66" s="71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>
        <v>0.5</v>
      </c>
      <c r="BF66" s="8">
        <v>0</v>
      </c>
      <c r="BG66" s="8">
        <v>1</v>
      </c>
      <c r="BH66" s="8">
        <f t="shared" si="24"/>
        <v>12</v>
      </c>
      <c r="BI66" s="8">
        <f t="shared" si="25"/>
        <v>49</v>
      </c>
      <c r="BJ66" s="8">
        <f t="shared" si="21"/>
        <v>0.1428571428571429</v>
      </c>
      <c r="BK66" s="8">
        <f t="shared" si="22"/>
        <v>0.16949152542372881</v>
      </c>
      <c r="BL66" s="72">
        <f t="shared" si="23"/>
        <v>0</v>
      </c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</row>
    <row r="67" spans="1:75" x14ac:dyDescent="0.3">
      <c r="A67">
        <v>66</v>
      </c>
      <c r="C67" s="4">
        <v>1</v>
      </c>
      <c r="D67" s="4">
        <v>1</v>
      </c>
      <c r="E67" s="4">
        <v>0</v>
      </c>
      <c r="F67" s="4">
        <v>1</v>
      </c>
      <c r="G67" s="4">
        <v>1</v>
      </c>
      <c r="H67" s="4">
        <v>1</v>
      </c>
      <c r="I67" s="25">
        <v>0</v>
      </c>
      <c r="J67" s="4">
        <v>0</v>
      </c>
      <c r="K67" s="4">
        <v>1</v>
      </c>
      <c r="L67" s="48">
        <v>1</v>
      </c>
      <c r="N67" s="20">
        <f t="shared" si="2"/>
        <v>0</v>
      </c>
      <c r="O67" s="20">
        <f t="shared" si="3"/>
        <v>0</v>
      </c>
      <c r="P67" s="20">
        <f t="shared" si="4"/>
        <v>0</v>
      </c>
      <c r="Q67" s="20">
        <f t="shared" si="5"/>
        <v>0</v>
      </c>
      <c r="R67" s="20">
        <f t="shared" si="6"/>
        <v>0</v>
      </c>
      <c r="S67" s="20">
        <f t="shared" si="7"/>
        <v>0</v>
      </c>
      <c r="T67" s="20">
        <f t="shared" si="8"/>
        <v>0</v>
      </c>
      <c r="U67" s="20">
        <f t="shared" si="9"/>
        <v>0</v>
      </c>
      <c r="V67" s="20">
        <f t="shared" si="10"/>
        <v>0</v>
      </c>
      <c r="W67" s="69">
        <f t="shared" si="11"/>
        <v>0</v>
      </c>
      <c r="X67" s="8">
        <f t="shared" si="12"/>
        <v>1</v>
      </c>
      <c r="Y67" s="54">
        <f t="shared" si="13"/>
        <v>1</v>
      </c>
      <c r="Z67" s="71">
        <f t="shared" si="14"/>
        <v>0</v>
      </c>
      <c r="AA67" s="71">
        <f t="shared" si="15"/>
        <v>0.5</v>
      </c>
      <c r="AB67" s="77">
        <f t="shared" si="16"/>
        <v>0.5</v>
      </c>
      <c r="AC67" s="78">
        <f t="shared" si="17"/>
        <v>0.5</v>
      </c>
      <c r="AD67" s="77">
        <f t="shared" si="18"/>
        <v>-0.69314718055994529</v>
      </c>
      <c r="AE67" s="78">
        <f t="shared" si="19"/>
        <v>0</v>
      </c>
      <c r="AF67" s="71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>
        <v>0.5</v>
      </c>
      <c r="BF67" s="8">
        <v>0</v>
      </c>
      <c r="BG67" s="8">
        <v>1</v>
      </c>
      <c r="BH67" s="8">
        <f t="shared" si="24"/>
        <v>12</v>
      </c>
      <c r="BI67" s="8">
        <f t="shared" si="25"/>
        <v>50</v>
      </c>
      <c r="BJ67" s="8">
        <f t="shared" si="21"/>
        <v>0.1428571428571429</v>
      </c>
      <c r="BK67" s="8">
        <f t="shared" si="22"/>
        <v>0.15254237288135597</v>
      </c>
      <c r="BL67" s="72">
        <f t="shared" si="23"/>
        <v>1.0895883777239724E-2</v>
      </c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</row>
    <row r="68" spans="1:75" x14ac:dyDescent="0.3">
      <c r="A68">
        <v>67</v>
      </c>
      <c r="C68" s="4">
        <v>1</v>
      </c>
      <c r="D68" s="4">
        <v>1</v>
      </c>
      <c r="E68" s="4">
        <v>1</v>
      </c>
      <c r="F68" s="4">
        <v>1</v>
      </c>
      <c r="G68" s="4">
        <v>1</v>
      </c>
      <c r="H68" s="4">
        <v>1</v>
      </c>
      <c r="I68" s="25">
        <v>0</v>
      </c>
      <c r="J68" s="4">
        <v>0</v>
      </c>
      <c r="K68" s="4">
        <v>1</v>
      </c>
      <c r="L68" s="48">
        <v>1</v>
      </c>
      <c r="N68" s="20">
        <f t="shared" si="2"/>
        <v>1</v>
      </c>
      <c r="O68" s="20">
        <f t="shared" si="3"/>
        <v>1</v>
      </c>
      <c r="P68" s="20">
        <f t="shared" si="4"/>
        <v>0</v>
      </c>
      <c r="Q68" s="20">
        <f t="shared" si="5"/>
        <v>1</v>
      </c>
      <c r="R68" s="20">
        <f t="shared" si="6"/>
        <v>1</v>
      </c>
      <c r="S68" s="20">
        <f t="shared" si="7"/>
        <v>1</v>
      </c>
      <c r="T68" s="20">
        <f t="shared" si="8"/>
        <v>0</v>
      </c>
      <c r="U68" s="20">
        <f t="shared" si="9"/>
        <v>0</v>
      </c>
      <c r="V68" s="20">
        <f t="shared" si="10"/>
        <v>1</v>
      </c>
      <c r="W68" s="69">
        <f t="shared" si="11"/>
        <v>1</v>
      </c>
      <c r="X68" s="8">
        <f t="shared" si="12"/>
        <v>0</v>
      </c>
      <c r="Y68" s="54">
        <f t="shared" si="13"/>
        <v>1</v>
      </c>
      <c r="Z68" s="71">
        <f t="shared" si="14"/>
        <v>1</v>
      </c>
      <c r="AA68" s="71">
        <f t="shared" si="15"/>
        <v>0.5</v>
      </c>
      <c r="AB68" s="77">
        <f t="shared" si="16"/>
        <v>0.5</v>
      </c>
      <c r="AC68" s="78">
        <f t="shared" si="17"/>
        <v>0.5</v>
      </c>
      <c r="AD68" s="77">
        <f t="shared" si="18"/>
        <v>-0.69314718055994529</v>
      </c>
      <c r="AE68" s="78">
        <f t="shared" si="19"/>
        <v>100</v>
      </c>
      <c r="AF68" s="71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>
        <v>0.5</v>
      </c>
      <c r="BF68" s="8">
        <v>1</v>
      </c>
      <c r="BG68" s="8">
        <v>0</v>
      </c>
      <c r="BH68" s="8">
        <f t="shared" si="24"/>
        <v>13</v>
      </c>
      <c r="BI68" s="8">
        <f t="shared" si="25"/>
        <v>50</v>
      </c>
      <c r="BJ68" s="8">
        <f t="shared" si="21"/>
        <v>7.1428571428571397E-2</v>
      </c>
      <c r="BK68" s="8">
        <f t="shared" si="22"/>
        <v>0.15254237288135597</v>
      </c>
      <c r="BL68" s="72">
        <f t="shared" si="23"/>
        <v>0</v>
      </c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</row>
    <row r="69" spans="1:75" x14ac:dyDescent="0.3">
      <c r="A69">
        <v>68</v>
      </c>
      <c r="C69" s="4">
        <v>1</v>
      </c>
      <c r="D69" s="4">
        <v>1</v>
      </c>
      <c r="E69" s="4">
        <v>1</v>
      </c>
      <c r="F69" s="4">
        <v>1</v>
      </c>
      <c r="G69" s="4">
        <v>1</v>
      </c>
      <c r="H69" s="4">
        <v>1</v>
      </c>
      <c r="I69" s="25">
        <v>0</v>
      </c>
      <c r="J69" s="4">
        <v>0</v>
      </c>
      <c r="K69" s="4">
        <v>1</v>
      </c>
      <c r="L69" s="48">
        <v>1</v>
      </c>
      <c r="N69" s="20">
        <f t="shared" si="2"/>
        <v>0</v>
      </c>
      <c r="O69" s="20">
        <f t="shared" si="3"/>
        <v>0</v>
      </c>
      <c r="P69" s="20">
        <f t="shared" si="4"/>
        <v>0</v>
      </c>
      <c r="Q69" s="20">
        <f t="shared" si="5"/>
        <v>0</v>
      </c>
      <c r="R69" s="20">
        <f t="shared" si="6"/>
        <v>0</v>
      </c>
      <c r="S69" s="20">
        <f t="shared" si="7"/>
        <v>0</v>
      </c>
      <c r="T69" s="20">
        <f t="shared" si="8"/>
        <v>0</v>
      </c>
      <c r="U69" s="20">
        <f t="shared" si="9"/>
        <v>0</v>
      </c>
      <c r="V69" s="20">
        <f t="shared" si="10"/>
        <v>0</v>
      </c>
      <c r="W69" s="69">
        <f t="shared" si="11"/>
        <v>0</v>
      </c>
      <c r="X69" s="8">
        <f t="shared" si="12"/>
        <v>1</v>
      </c>
      <c r="Y69" s="54">
        <f t="shared" si="13"/>
        <v>1</v>
      </c>
      <c r="Z69" s="71">
        <f t="shared" si="14"/>
        <v>0</v>
      </c>
      <c r="AA69" s="71">
        <f t="shared" si="15"/>
        <v>0.5</v>
      </c>
      <c r="AB69" s="77">
        <f t="shared" si="16"/>
        <v>0.5</v>
      </c>
      <c r="AC69" s="78">
        <f t="shared" si="17"/>
        <v>0.5</v>
      </c>
      <c r="AD69" s="77">
        <f t="shared" si="18"/>
        <v>-0.69314718055994529</v>
      </c>
      <c r="AE69" s="78">
        <f t="shared" si="19"/>
        <v>0</v>
      </c>
      <c r="AF69" s="71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>
        <v>0.5</v>
      </c>
      <c r="BF69" s="8">
        <v>0</v>
      </c>
      <c r="BG69" s="8">
        <v>1</v>
      </c>
      <c r="BH69" s="8">
        <f t="shared" si="24"/>
        <v>13</v>
      </c>
      <c r="BI69" s="8">
        <f t="shared" si="25"/>
        <v>51</v>
      </c>
      <c r="BJ69" s="8">
        <f t="shared" si="21"/>
        <v>7.1428571428571397E-2</v>
      </c>
      <c r="BK69" s="8">
        <f t="shared" si="22"/>
        <v>0.13559322033898302</v>
      </c>
      <c r="BL69" s="72">
        <f t="shared" si="23"/>
        <v>9.6852300242130686E-3</v>
      </c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</row>
    <row r="70" spans="1:75" x14ac:dyDescent="0.3">
      <c r="A70">
        <v>69</v>
      </c>
      <c r="C70" s="4">
        <v>1</v>
      </c>
      <c r="D70" s="4">
        <v>1</v>
      </c>
      <c r="E70" s="4">
        <v>1</v>
      </c>
      <c r="F70" s="4">
        <v>1</v>
      </c>
      <c r="G70" s="4">
        <v>1</v>
      </c>
      <c r="H70" s="4">
        <v>1</v>
      </c>
      <c r="I70" s="25">
        <v>0</v>
      </c>
      <c r="J70" s="4">
        <v>0</v>
      </c>
      <c r="K70" s="4">
        <v>1</v>
      </c>
      <c r="L70" s="48">
        <v>1</v>
      </c>
      <c r="N70" s="20">
        <f t="shared" ref="N70:N77" si="26">C67</f>
        <v>1</v>
      </c>
      <c r="O70" s="20">
        <f t="shared" ref="O70:O77" si="27">D67</f>
        <v>1</v>
      </c>
      <c r="P70" s="20">
        <f t="shared" ref="P70:P77" si="28">E67</f>
        <v>0</v>
      </c>
      <c r="Q70" s="20">
        <f t="shared" ref="Q70:Q77" si="29">F67</f>
        <v>1</v>
      </c>
      <c r="R70" s="20">
        <f t="shared" ref="R70:R77" si="30">G67</f>
        <v>1</v>
      </c>
      <c r="S70" s="20">
        <f t="shared" ref="S70:S77" si="31">H67</f>
        <v>1</v>
      </c>
      <c r="T70" s="20">
        <f t="shared" ref="T70:T77" si="32">I67</f>
        <v>0</v>
      </c>
      <c r="U70" s="20">
        <f t="shared" ref="U70:U77" si="33">J67</f>
        <v>0</v>
      </c>
      <c r="V70" s="20">
        <f t="shared" ref="V70:V77" si="34">K67</f>
        <v>1</v>
      </c>
      <c r="W70" s="69">
        <f t="shared" ref="W70:W77" si="35">L67</f>
        <v>1</v>
      </c>
      <c r="X70" s="8">
        <f t="shared" ref="X70:X77" si="36">1-W70</f>
        <v>0</v>
      </c>
      <c r="Y70" s="54">
        <f t="shared" ref="Y70:Y77" si="37">W70+X70</f>
        <v>1</v>
      </c>
      <c r="Z70" s="71">
        <f t="shared" ref="Z70:Z77" si="38">IF(Y70=0,"",W70/Y70)</f>
        <v>1</v>
      </c>
      <c r="AA70" s="71">
        <f t="shared" ref="AA70:AA77" si="39">1/(1+EXP(-$AH$6-MMULT(N70:V70,$AH$7:$AH$15)))</f>
        <v>0.5</v>
      </c>
      <c r="AB70" s="77">
        <f t="shared" ref="AB70:AB77" si="40">Y70*AA70</f>
        <v>0.5</v>
      </c>
      <c r="AC70" s="78">
        <f t="shared" ref="AC70:AC77" si="41">Y70-AB70</f>
        <v>0.5</v>
      </c>
      <c r="AD70" s="77">
        <f t="shared" ref="AD70:AD77" si="42">IFERROR(Y70*(Z70*LN(AA70)+(1-Z70)*LN(1-AA70)),0)</f>
        <v>-0.69314718055994529</v>
      </c>
      <c r="AE70" s="78">
        <f t="shared" ref="AE70:AE77" si="43">100*IF(AA70&gt;=$BA$11,W70/Y70,X70/Y70)</f>
        <v>100</v>
      </c>
      <c r="AF70" s="71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>
        <v>0.5</v>
      </c>
      <c r="BF70" s="8">
        <v>1</v>
      </c>
      <c r="BG70" s="8">
        <v>0</v>
      </c>
      <c r="BH70" s="8">
        <f t="shared" si="24"/>
        <v>14</v>
      </c>
      <c r="BI70" s="8">
        <f t="shared" si="25"/>
        <v>51</v>
      </c>
      <c r="BJ70" s="8">
        <f t="shared" ref="BJ70:BJ78" si="44">1-BH70/BH$78</f>
        <v>0</v>
      </c>
      <c r="BK70" s="8">
        <f t="shared" ref="BK70:BK78" si="45">1-BI70/BI$78</f>
        <v>0.13559322033898302</v>
      </c>
      <c r="BL70" s="72">
        <f t="shared" ref="BL70:BL78" si="46">(BJ70-BJ71)*BK70</f>
        <v>0</v>
      </c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</row>
    <row r="71" spans="1:75" x14ac:dyDescent="0.3">
      <c r="A71">
        <v>70</v>
      </c>
      <c r="C71" s="4">
        <v>1</v>
      </c>
      <c r="D71" s="4">
        <v>1</v>
      </c>
      <c r="E71" s="4">
        <v>0</v>
      </c>
      <c r="F71" s="4">
        <v>1</v>
      </c>
      <c r="G71" s="4">
        <v>1</v>
      </c>
      <c r="H71" s="4">
        <v>1</v>
      </c>
      <c r="I71" s="25">
        <v>0</v>
      </c>
      <c r="J71" s="4">
        <v>0</v>
      </c>
      <c r="K71" s="4">
        <v>1</v>
      </c>
      <c r="L71" s="48">
        <v>1</v>
      </c>
      <c r="N71" s="20">
        <f t="shared" si="26"/>
        <v>1</v>
      </c>
      <c r="O71" s="20">
        <f t="shared" si="27"/>
        <v>1</v>
      </c>
      <c r="P71" s="20">
        <f t="shared" si="28"/>
        <v>1</v>
      </c>
      <c r="Q71" s="20">
        <f t="shared" si="29"/>
        <v>1</v>
      </c>
      <c r="R71" s="20">
        <f t="shared" si="30"/>
        <v>1</v>
      </c>
      <c r="S71" s="20">
        <f t="shared" si="31"/>
        <v>1</v>
      </c>
      <c r="T71" s="20">
        <f t="shared" si="32"/>
        <v>0</v>
      </c>
      <c r="U71" s="20">
        <f t="shared" si="33"/>
        <v>0</v>
      </c>
      <c r="V71" s="20">
        <f t="shared" si="34"/>
        <v>1</v>
      </c>
      <c r="W71" s="69">
        <f t="shared" si="35"/>
        <v>1</v>
      </c>
      <c r="X71" s="8">
        <f t="shared" si="36"/>
        <v>0</v>
      </c>
      <c r="Y71" s="54">
        <f t="shared" si="37"/>
        <v>1</v>
      </c>
      <c r="Z71" s="71">
        <f t="shared" si="38"/>
        <v>1</v>
      </c>
      <c r="AA71" s="71">
        <f t="shared" si="39"/>
        <v>0.5</v>
      </c>
      <c r="AB71" s="77">
        <f t="shared" si="40"/>
        <v>0.5</v>
      </c>
      <c r="AC71" s="78">
        <f t="shared" si="41"/>
        <v>0.5</v>
      </c>
      <c r="AD71" s="77">
        <f t="shared" si="42"/>
        <v>-0.69314718055994529</v>
      </c>
      <c r="AE71" s="78">
        <f t="shared" si="43"/>
        <v>100</v>
      </c>
      <c r="AF71" s="71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>
        <v>0.5</v>
      </c>
      <c r="BF71" s="8">
        <v>0</v>
      </c>
      <c r="BG71" s="8">
        <v>1</v>
      </c>
      <c r="BH71" s="8">
        <f t="shared" ref="BH71:BH78" si="47">BH70+BF71</f>
        <v>14</v>
      </c>
      <c r="BI71" s="8">
        <f t="shared" ref="BI71:BI78" si="48">BI70+BG71</f>
        <v>52</v>
      </c>
      <c r="BJ71" s="8">
        <f t="shared" si="44"/>
        <v>0</v>
      </c>
      <c r="BK71" s="8">
        <f t="shared" si="45"/>
        <v>0.11864406779661019</v>
      </c>
      <c r="BL71" s="72">
        <f t="shared" si="46"/>
        <v>0</v>
      </c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</row>
    <row r="72" spans="1:75" x14ac:dyDescent="0.3">
      <c r="A72">
        <v>71</v>
      </c>
      <c r="C72" s="4">
        <v>1</v>
      </c>
      <c r="D72" s="4">
        <v>1</v>
      </c>
      <c r="E72" s="4">
        <v>0</v>
      </c>
      <c r="F72" s="4">
        <v>1</v>
      </c>
      <c r="G72" s="4">
        <v>1</v>
      </c>
      <c r="H72" s="4">
        <v>1</v>
      </c>
      <c r="I72" s="25">
        <v>0</v>
      </c>
      <c r="J72" s="4">
        <v>0</v>
      </c>
      <c r="K72" s="4">
        <v>0</v>
      </c>
      <c r="L72" s="48">
        <v>1</v>
      </c>
      <c r="N72" s="20">
        <f t="shared" si="26"/>
        <v>1</v>
      </c>
      <c r="O72" s="20">
        <f t="shared" si="27"/>
        <v>1</v>
      </c>
      <c r="P72" s="20">
        <f t="shared" si="28"/>
        <v>1</v>
      </c>
      <c r="Q72" s="20">
        <f t="shared" si="29"/>
        <v>1</v>
      </c>
      <c r="R72" s="20">
        <f t="shared" si="30"/>
        <v>1</v>
      </c>
      <c r="S72" s="20">
        <f t="shared" si="31"/>
        <v>1</v>
      </c>
      <c r="T72" s="20">
        <f t="shared" si="32"/>
        <v>0</v>
      </c>
      <c r="U72" s="20">
        <f t="shared" si="33"/>
        <v>0</v>
      </c>
      <c r="V72" s="20">
        <f t="shared" si="34"/>
        <v>1</v>
      </c>
      <c r="W72" s="69">
        <f t="shared" si="35"/>
        <v>1</v>
      </c>
      <c r="X72" s="8">
        <f t="shared" si="36"/>
        <v>0</v>
      </c>
      <c r="Y72" s="54">
        <f t="shared" si="37"/>
        <v>1</v>
      </c>
      <c r="Z72" s="71">
        <f t="shared" si="38"/>
        <v>1</v>
      </c>
      <c r="AA72" s="71">
        <f t="shared" si="39"/>
        <v>0.5</v>
      </c>
      <c r="AB72" s="77">
        <f t="shared" si="40"/>
        <v>0.5</v>
      </c>
      <c r="AC72" s="78">
        <f t="shared" si="41"/>
        <v>0.5</v>
      </c>
      <c r="AD72" s="77">
        <f t="shared" si="42"/>
        <v>-0.69314718055994529</v>
      </c>
      <c r="AE72" s="78">
        <f t="shared" si="43"/>
        <v>100</v>
      </c>
      <c r="AF72" s="71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>
        <v>0.5</v>
      </c>
      <c r="BF72" s="8">
        <v>0</v>
      </c>
      <c r="BG72" s="8">
        <v>1</v>
      </c>
      <c r="BH72" s="8">
        <f t="shared" si="47"/>
        <v>14</v>
      </c>
      <c r="BI72" s="8">
        <f t="shared" si="48"/>
        <v>53</v>
      </c>
      <c r="BJ72" s="8">
        <f t="shared" si="44"/>
        <v>0</v>
      </c>
      <c r="BK72" s="8">
        <f t="shared" si="45"/>
        <v>0.10169491525423724</v>
      </c>
      <c r="BL72" s="72">
        <f t="shared" si="46"/>
        <v>0</v>
      </c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</row>
    <row r="73" spans="1:75" x14ac:dyDescent="0.3">
      <c r="A73">
        <v>72</v>
      </c>
      <c r="C73" s="4">
        <v>1</v>
      </c>
      <c r="D73" s="4">
        <v>1</v>
      </c>
      <c r="E73" s="4">
        <v>1</v>
      </c>
      <c r="F73" s="4">
        <v>1</v>
      </c>
      <c r="G73" s="4">
        <v>1</v>
      </c>
      <c r="H73" s="4">
        <v>1</v>
      </c>
      <c r="I73" s="25">
        <v>0</v>
      </c>
      <c r="J73" s="4">
        <v>0</v>
      </c>
      <c r="K73" s="4">
        <v>0</v>
      </c>
      <c r="L73" s="48">
        <v>1</v>
      </c>
      <c r="N73" s="20">
        <f t="shared" si="26"/>
        <v>1</v>
      </c>
      <c r="O73" s="20">
        <f t="shared" si="27"/>
        <v>1</v>
      </c>
      <c r="P73" s="20">
        <f t="shared" si="28"/>
        <v>1</v>
      </c>
      <c r="Q73" s="20">
        <f t="shared" si="29"/>
        <v>1</v>
      </c>
      <c r="R73" s="20">
        <f t="shared" si="30"/>
        <v>1</v>
      </c>
      <c r="S73" s="20">
        <f t="shared" si="31"/>
        <v>1</v>
      </c>
      <c r="T73" s="20">
        <f t="shared" si="32"/>
        <v>0</v>
      </c>
      <c r="U73" s="20">
        <f t="shared" si="33"/>
        <v>0</v>
      </c>
      <c r="V73" s="20">
        <f t="shared" si="34"/>
        <v>1</v>
      </c>
      <c r="W73" s="69">
        <f t="shared" si="35"/>
        <v>1</v>
      </c>
      <c r="X73" s="8">
        <f t="shared" si="36"/>
        <v>0</v>
      </c>
      <c r="Y73" s="54">
        <f t="shared" si="37"/>
        <v>1</v>
      </c>
      <c r="Z73" s="71">
        <f t="shared" si="38"/>
        <v>1</v>
      </c>
      <c r="AA73" s="71">
        <f t="shared" si="39"/>
        <v>0.5</v>
      </c>
      <c r="AB73" s="77">
        <f t="shared" si="40"/>
        <v>0.5</v>
      </c>
      <c r="AC73" s="78">
        <f t="shared" si="41"/>
        <v>0.5</v>
      </c>
      <c r="AD73" s="77">
        <f t="shared" si="42"/>
        <v>-0.69314718055994529</v>
      </c>
      <c r="AE73" s="78">
        <f t="shared" si="43"/>
        <v>100</v>
      </c>
      <c r="AF73" s="71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>
        <v>0.5</v>
      </c>
      <c r="BF73" s="8">
        <v>0</v>
      </c>
      <c r="BG73" s="8">
        <v>1</v>
      </c>
      <c r="BH73" s="8">
        <f t="shared" si="47"/>
        <v>14</v>
      </c>
      <c r="BI73" s="8">
        <f t="shared" si="48"/>
        <v>54</v>
      </c>
      <c r="BJ73" s="8">
        <f t="shared" si="44"/>
        <v>0</v>
      </c>
      <c r="BK73" s="8">
        <f t="shared" si="45"/>
        <v>8.4745762711864403E-2</v>
      </c>
      <c r="BL73" s="72">
        <f t="shared" si="46"/>
        <v>0</v>
      </c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</row>
    <row r="74" spans="1:75" x14ac:dyDescent="0.3">
      <c r="A74">
        <v>73</v>
      </c>
      <c r="C74" s="4">
        <v>1</v>
      </c>
      <c r="D74" s="4">
        <v>1</v>
      </c>
      <c r="E74" s="4">
        <v>1</v>
      </c>
      <c r="F74" s="4">
        <v>1</v>
      </c>
      <c r="G74" s="4">
        <v>1</v>
      </c>
      <c r="H74" s="4">
        <v>1</v>
      </c>
      <c r="I74" s="25">
        <v>0</v>
      </c>
      <c r="J74" s="4">
        <v>0</v>
      </c>
      <c r="K74" s="4">
        <v>1</v>
      </c>
      <c r="L74" s="48">
        <v>1</v>
      </c>
      <c r="N74" s="20">
        <f t="shared" si="26"/>
        <v>1</v>
      </c>
      <c r="O74" s="20">
        <f t="shared" si="27"/>
        <v>1</v>
      </c>
      <c r="P74" s="20">
        <f t="shared" si="28"/>
        <v>0</v>
      </c>
      <c r="Q74" s="20">
        <f t="shared" si="29"/>
        <v>1</v>
      </c>
      <c r="R74" s="20">
        <f t="shared" si="30"/>
        <v>1</v>
      </c>
      <c r="S74" s="20">
        <f t="shared" si="31"/>
        <v>1</v>
      </c>
      <c r="T74" s="20">
        <f t="shared" si="32"/>
        <v>0</v>
      </c>
      <c r="U74" s="20">
        <f t="shared" si="33"/>
        <v>0</v>
      </c>
      <c r="V74" s="20">
        <f t="shared" si="34"/>
        <v>1</v>
      </c>
      <c r="W74" s="69">
        <f t="shared" si="35"/>
        <v>1</v>
      </c>
      <c r="X74" s="8">
        <f t="shared" si="36"/>
        <v>0</v>
      </c>
      <c r="Y74" s="54">
        <f t="shared" si="37"/>
        <v>1</v>
      </c>
      <c r="Z74" s="71">
        <f t="shared" si="38"/>
        <v>1</v>
      </c>
      <c r="AA74" s="71">
        <f t="shared" si="39"/>
        <v>0.5</v>
      </c>
      <c r="AB74" s="77">
        <f t="shared" si="40"/>
        <v>0.5</v>
      </c>
      <c r="AC74" s="78">
        <f t="shared" si="41"/>
        <v>0.5</v>
      </c>
      <c r="AD74" s="77">
        <f t="shared" si="42"/>
        <v>-0.69314718055994529</v>
      </c>
      <c r="AE74" s="78">
        <f t="shared" si="43"/>
        <v>100</v>
      </c>
      <c r="AF74" s="71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>
        <v>0.5</v>
      </c>
      <c r="BF74" s="8">
        <v>0</v>
      </c>
      <c r="BG74" s="8">
        <v>1</v>
      </c>
      <c r="BH74" s="8">
        <f t="shared" si="47"/>
        <v>14</v>
      </c>
      <c r="BI74" s="8">
        <f t="shared" si="48"/>
        <v>55</v>
      </c>
      <c r="BJ74" s="8">
        <f t="shared" si="44"/>
        <v>0</v>
      </c>
      <c r="BK74" s="8">
        <f t="shared" si="45"/>
        <v>6.7796610169491567E-2</v>
      </c>
      <c r="BL74" s="72">
        <f t="shared" si="46"/>
        <v>0</v>
      </c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</row>
    <row r="75" spans="1:75" x14ac:dyDescent="0.3">
      <c r="N75" s="20">
        <f t="shared" si="26"/>
        <v>1</v>
      </c>
      <c r="O75" s="20">
        <f t="shared" si="27"/>
        <v>1</v>
      </c>
      <c r="P75" s="20">
        <f t="shared" si="28"/>
        <v>0</v>
      </c>
      <c r="Q75" s="20">
        <f t="shared" si="29"/>
        <v>1</v>
      </c>
      <c r="R75" s="20">
        <f t="shared" si="30"/>
        <v>1</v>
      </c>
      <c r="S75" s="20">
        <f t="shared" si="31"/>
        <v>1</v>
      </c>
      <c r="T75" s="20">
        <f t="shared" si="32"/>
        <v>0</v>
      </c>
      <c r="U75" s="20">
        <f t="shared" si="33"/>
        <v>0</v>
      </c>
      <c r="V75" s="20">
        <f t="shared" si="34"/>
        <v>0</v>
      </c>
      <c r="W75" s="69">
        <f t="shared" si="35"/>
        <v>1</v>
      </c>
      <c r="X75" s="8">
        <f t="shared" si="36"/>
        <v>0</v>
      </c>
      <c r="Y75" s="54">
        <f t="shared" si="37"/>
        <v>1</v>
      </c>
      <c r="Z75" s="71">
        <f t="shared" si="38"/>
        <v>1</v>
      </c>
      <c r="AA75" s="71">
        <f t="shared" si="39"/>
        <v>0.5</v>
      </c>
      <c r="AB75" s="77">
        <f t="shared" si="40"/>
        <v>0.5</v>
      </c>
      <c r="AC75" s="78">
        <f t="shared" si="41"/>
        <v>0.5</v>
      </c>
      <c r="AD75" s="77">
        <f t="shared" si="42"/>
        <v>-0.69314718055994529</v>
      </c>
      <c r="AE75" s="78">
        <f t="shared" si="43"/>
        <v>100</v>
      </c>
      <c r="AF75" s="71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>
        <v>0.5</v>
      </c>
      <c r="BF75" s="8">
        <v>0</v>
      </c>
      <c r="BG75" s="8">
        <v>1</v>
      </c>
      <c r="BH75" s="8">
        <f t="shared" si="47"/>
        <v>14</v>
      </c>
      <c r="BI75" s="8">
        <f t="shared" si="48"/>
        <v>56</v>
      </c>
      <c r="BJ75" s="8">
        <f t="shared" si="44"/>
        <v>0</v>
      </c>
      <c r="BK75" s="8">
        <f t="shared" si="45"/>
        <v>5.084745762711862E-2</v>
      </c>
      <c r="BL75" s="72">
        <f t="shared" si="46"/>
        <v>0</v>
      </c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</row>
    <row r="76" spans="1:75" x14ac:dyDescent="0.3">
      <c r="N76" s="20">
        <f t="shared" si="26"/>
        <v>1</v>
      </c>
      <c r="O76" s="20">
        <f t="shared" si="27"/>
        <v>1</v>
      </c>
      <c r="P76" s="20">
        <f t="shared" si="28"/>
        <v>1</v>
      </c>
      <c r="Q76" s="20">
        <f t="shared" si="29"/>
        <v>1</v>
      </c>
      <c r="R76" s="20">
        <f t="shared" si="30"/>
        <v>1</v>
      </c>
      <c r="S76" s="20">
        <f t="shared" si="31"/>
        <v>1</v>
      </c>
      <c r="T76" s="20">
        <f t="shared" si="32"/>
        <v>0</v>
      </c>
      <c r="U76" s="20">
        <f t="shared" si="33"/>
        <v>0</v>
      </c>
      <c r="V76" s="20">
        <f t="shared" si="34"/>
        <v>0</v>
      </c>
      <c r="W76" s="69">
        <f t="shared" si="35"/>
        <v>1</v>
      </c>
      <c r="X76" s="8">
        <f t="shared" si="36"/>
        <v>0</v>
      </c>
      <c r="Y76" s="54">
        <f t="shared" si="37"/>
        <v>1</v>
      </c>
      <c r="Z76" s="71">
        <f t="shared" si="38"/>
        <v>1</v>
      </c>
      <c r="AA76" s="71">
        <f t="shared" si="39"/>
        <v>0.5</v>
      </c>
      <c r="AB76" s="77">
        <f t="shared" si="40"/>
        <v>0.5</v>
      </c>
      <c r="AC76" s="78">
        <f t="shared" si="41"/>
        <v>0.5</v>
      </c>
      <c r="AD76" s="77">
        <f t="shared" si="42"/>
        <v>-0.69314718055994529</v>
      </c>
      <c r="AE76" s="78">
        <f t="shared" si="43"/>
        <v>100</v>
      </c>
      <c r="AF76" s="71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>
        <v>0.5</v>
      </c>
      <c r="BF76" s="8">
        <v>0</v>
      </c>
      <c r="BG76" s="8">
        <v>1</v>
      </c>
      <c r="BH76" s="8">
        <f t="shared" si="47"/>
        <v>14</v>
      </c>
      <c r="BI76" s="8">
        <f t="shared" si="48"/>
        <v>57</v>
      </c>
      <c r="BJ76" s="8">
        <f t="shared" si="44"/>
        <v>0</v>
      </c>
      <c r="BK76" s="8">
        <f t="shared" si="45"/>
        <v>3.3898305084745783E-2</v>
      </c>
      <c r="BL76" s="72">
        <f t="shared" si="46"/>
        <v>0</v>
      </c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</row>
    <row r="77" spans="1:75" x14ac:dyDescent="0.3">
      <c r="N77" s="20">
        <f t="shared" si="26"/>
        <v>1</v>
      </c>
      <c r="O77" s="20">
        <f t="shared" si="27"/>
        <v>1</v>
      </c>
      <c r="P77" s="20">
        <f t="shared" si="28"/>
        <v>1</v>
      </c>
      <c r="Q77" s="20">
        <f t="shared" si="29"/>
        <v>1</v>
      </c>
      <c r="R77" s="20">
        <f t="shared" si="30"/>
        <v>1</v>
      </c>
      <c r="S77" s="20">
        <f t="shared" si="31"/>
        <v>1</v>
      </c>
      <c r="T77" s="20">
        <f t="shared" si="32"/>
        <v>0</v>
      </c>
      <c r="U77" s="20">
        <f t="shared" si="33"/>
        <v>0</v>
      </c>
      <c r="V77" s="20">
        <f t="shared" si="34"/>
        <v>1</v>
      </c>
      <c r="W77" s="70">
        <f t="shared" si="35"/>
        <v>1</v>
      </c>
      <c r="X77" s="56">
        <f t="shared" si="36"/>
        <v>0</v>
      </c>
      <c r="Y77" s="54">
        <f t="shared" si="37"/>
        <v>1</v>
      </c>
      <c r="Z77" s="71">
        <f t="shared" si="38"/>
        <v>1</v>
      </c>
      <c r="AA77" s="71">
        <f t="shared" si="39"/>
        <v>0.5</v>
      </c>
      <c r="AB77" s="77">
        <f t="shared" si="40"/>
        <v>0.5</v>
      </c>
      <c r="AC77" s="78">
        <f t="shared" si="41"/>
        <v>0.5</v>
      </c>
      <c r="AD77" s="77">
        <f t="shared" si="42"/>
        <v>-0.69314718055994529</v>
      </c>
      <c r="AE77" s="78">
        <f t="shared" si="43"/>
        <v>100</v>
      </c>
      <c r="AF77" s="71"/>
      <c r="BE77">
        <v>0.5</v>
      </c>
      <c r="BF77">
        <v>0</v>
      </c>
      <c r="BG77">
        <v>1</v>
      </c>
      <c r="BH77" s="8">
        <f t="shared" si="47"/>
        <v>14</v>
      </c>
      <c r="BI77" s="8">
        <f t="shared" si="48"/>
        <v>58</v>
      </c>
      <c r="BJ77" s="8">
        <f t="shared" si="44"/>
        <v>0</v>
      </c>
      <c r="BK77" s="8">
        <f t="shared" si="45"/>
        <v>1.6949152542372836E-2</v>
      </c>
      <c r="BL77" s="72">
        <f t="shared" si="46"/>
        <v>0</v>
      </c>
    </row>
    <row r="78" spans="1:75" x14ac:dyDescent="0.3">
      <c r="N78" s="49"/>
      <c r="O78" s="49"/>
      <c r="P78" s="49"/>
      <c r="Q78" s="49"/>
      <c r="R78" s="49"/>
      <c r="S78" s="49"/>
      <c r="T78" s="49"/>
      <c r="U78" s="49"/>
      <c r="V78" s="49"/>
      <c r="W78" s="49">
        <f>SUM(W5:W77)</f>
        <v>59</v>
      </c>
      <c r="X78" s="49">
        <f t="shared" ref="X78:Y78" si="49">SUM(X5:X77)</f>
        <v>14</v>
      </c>
      <c r="Y78" s="59">
        <f t="shared" si="49"/>
        <v>73</v>
      </c>
      <c r="Z78" s="59"/>
      <c r="AA78" s="59"/>
      <c r="AB78" s="59">
        <f>SUM(AB5:AB77)</f>
        <v>36.5</v>
      </c>
      <c r="AC78" s="59">
        <f t="shared" ref="AC78:AD78" si="50">SUM(AC5:AC77)</f>
        <v>36.5</v>
      </c>
      <c r="AD78" s="59">
        <f t="shared" si="50"/>
        <v>-50.599744180876016</v>
      </c>
      <c r="AE78" s="59">
        <f>SUMPRODUCT(AE5:AE77,Y5:Y77)/Y78</f>
        <v>80.821917808219183</v>
      </c>
      <c r="AF78" s="59">
        <f>SUM(AF5:AF77)</f>
        <v>0</v>
      </c>
      <c r="BE78" s="65">
        <v>0.5</v>
      </c>
      <c r="BF78" s="65">
        <v>0</v>
      </c>
      <c r="BG78" s="65">
        <v>1</v>
      </c>
      <c r="BH78" s="65">
        <f t="shared" si="47"/>
        <v>14</v>
      </c>
      <c r="BI78" s="65">
        <f t="shared" si="48"/>
        <v>59</v>
      </c>
      <c r="BJ78" s="65">
        <f t="shared" si="44"/>
        <v>0</v>
      </c>
      <c r="BK78" s="65">
        <f t="shared" si="45"/>
        <v>0</v>
      </c>
      <c r="BL78" s="82">
        <f t="shared" si="46"/>
        <v>0</v>
      </c>
    </row>
    <row r="79" spans="1:75" ht="15" thickBot="1" x14ac:dyDescent="0.35">
      <c r="BL79">
        <f>SUM(BL5:BL78)</f>
        <v>0.47215496368038745</v>
      </c>
    </row>
    <row r="80" spans="1:75" ht="15" thickTop="1" x14ac:dyDescent="0.3">
      <c r="N80" s="64"/>
      <c r="O80" s="64" t="s">
        <v>157</v>
      </c>
      <c r="P80" s="64" t="s">
        <v>158</v>
      </c>
      <c r="Q80" s="64" t="s">
        <v>159</v>
      </c>
      <c r="R80" s="64" t="s">
        <v>150</v>
      </c>
      <c r="S80" s="64" t="s">
        <v>160</v>
      </c>
      <c r="T80" s="64" t="s">
        <v>161</v>
      </c>
      <c r="U80" s="64" t="s">
        <v>162</v>
      </c>
    </row>
    <row r="81" spans="14:21" x14ac:dyDescent="0.3">
      <c r="N81" t="s">
        <v>163</v>
      </c>
      <c r="O81">
        <f t="array" ref="O81:O90">AH6:AH15</f>
        <v>0</v>
      </c>
      <c r="P81" t="e">
        <f t="array" ref="P81:P90">SQRT([1]!DIAG(AM5:AV14))</f>
        <v>#NUM!</v>
      </c>
      <c r="Q81" t="e">
        <f>(O81/P81)^2</f>
        <v>#NUM!</v>
      </c>
      <c r="R81" t="e">
        <f>CHIDIST(Q81,1)</f>
        <v>#NUM!</v>
      </c>
      <c r="S81">
        <f>EXP(O81)</f>
        <v>1</v>
      </c>
    </row>
    <row r="82" spans="14:21" x14ac:dyDescent="0.3">
      <c r="N82" t="str">
        <f t="array" ref="N82:N90">TRANSPOSE(N4:V4)</f>
        <v>К1</v>
      </c>
      <c r="O82">
        <v>0</v>
      </c>
      <c r="P82" t="e">
        <v>#NUM!</v>
      </c>
      <c r="Q82" t="e">
        <f t="shared" ref="Q82:Q90" si="51">(O82/P82)^2</f>
        <v>#NUM!</v>
      </c>
      <c r="R82" t="e">
        <f t="shared" ref="R82:R90" si="52">CHIDIST(Q82,1)</f>
        <v>#NUM!</v>
      </c>
      <c r="S82">
        <f t="shared" ref="S82:S90" si="53">EXP(O82)</f>
        <v>1</v>
      </c>
      <c r="T82" t="e">
        <f>EXP(O82-P82*NORMSINV(1-$AK$10/2))</f>
        <v>#NUM!</v>
      </c>
      <c r="U82" t="e">
        <f>EXP(O82+P82*NORMSINV(1-$AK$10/2))</f>
        <v>#NUM!</v>
      </c>
    </row>
    <row r="83" spans="14:21" x14ac:dyDescent="0.3">
      <c r="N83" t="str">
        <v>к2</v>
      </c>
      <c r="O83">
        <v>0</v>
      </c>
      <c r="P83" t="e">
        <v>#NUM!</v>
      </c>
      <c r="Q83" t="e">
        <f t="shared" si="51"/>
        <v>#NUM!</v>
      </c>
      <c r="R83" t="e">
        <f t="shared" si="52"/>
        <v>#NUM!</v>
      </c>
      <c r="S83">
        <f t="shared" si="53"/>
        <v>1</v>
      </c>
      <c r="T83" t="e">
        <f t="shared" ref="T83:T90" si="54">EXP(O83-P83*NORMSINV(1-$AK$10/2))</f>
        <v>#NUM!</v>
      </c>
      <c r="U83" t="e">
        <f t="shared" ref="U83:U90" si="55">EXP(O83+P83*NORMSINV(1-$AK$10/2))</f>
        <v>#NUM!</v>
      </c>
    </row>
    <row r="84" spans="14:21" x14ac:dyDescent="0.3">
      <c r="N84" t="str">
        <v>К3</v>
      </c>
      <c r="O84">
        <v>0</v>
      </c>
      <c r="P84" t="e">
        <v>#NUM!</v>
      </c>
      <c r="Q84" t="e">
        <f t="shared" si="51"/>
        <v>#NUM!</v>
      </c>
      <c r="R84" t="e">
        <f t="shared" si="52"/>
        <v>#NUM!</v>
      </c>
      <c r="S84">
        <f t="shared" si="53"/>
        <v>1</v>
      </c>
      <c r="T84" t="e">
        <f t="shared" si="54"/>
        <v>#NUM!</v>
      </c>
      <c r="U84" t="e">
        <f t="shared" si="55"/>
        <v>#NUM!</v>
      </c>
    </row>
    <row r="85" spans="14:21" x14ac:dyDescent="0.3">
      <c r="N85" t="str">
        <v>К4</v>
      </c>
      <c r="O85">
        <v>0</v>
      </c>
      <c r="P85" t="e">
        <v>#NUM!</v>
      </c>
      <c r="Q85" t="e">
        <f t="shared" si="51"/>
        <v>#NUM!</v>
      </c>
      <c r="R85" t="e">
        <f t="shared" si="52"/>
        <v>#NUM!</v>
      </c>
      <c r="S85">
        <f t="shared" si="53"/>
        <v>1</v>
      </c>
      <c r="T85" t="e">
        <f t="shared" si="54"/>
        <v>#NUM!</v>
      </c>
      <c r="U85" t="e">
        <f t="shared" si="55"/>
        <v>#NUM!</v>
      </c>
    </row>
    <row r="86" spans="14:21" x14ac:dyDescent="0.3">
      <c r="N86" t="str">
        <v>К5</v>
      </c>
      <c r="O86">
        <v>0</v>
      </c>
      <c r="P86" t="e">
        <v>#NUM!</v>
      </c>
      <c r="Q86" t="e">
        <f t="shared" si="51"/>
        <v>#NUM!</v>
      </c>
      <c r="R86" t="e">
        <f t="shared" si="52"/>
        <v>#NUM!</v>
      </c>
      <c r="S86">
        <f t="shared" si="53"/>
        <v>1</v>
      </c>
      <c r="T86" t="e">
        <f t="shared" si="54"/>
        <v>#NUM!</v>
      </c>
      <c r="U86" t="e">
        <f t="shared" si="55"/>
        <v>#NUM!</v>
      </c>
    </row>
    <row r="87" spans="14:21" x14ac:dyDescent="0.3">
      <c r="N87" t="str">
        <v>К6</v>
      </c>
      <c r="O87">
        <v>0</v>
      </c>
      <c r="P87" t="e">
        <v>#NUM!</v>
      </c>
      <c r="Q87" t="e">
        <f t="shared" si="51"/>
        <v>#NUM!</v>
      </c>
      <c r="R87" t="e">
        <f t="shared" si="52"/>
        <v>#NUM!</v>
      </c>
      <c r="S87">
        <f t="shared" si="53"/>
        <v>1</v>
      </c>
      <c r="T87" t="e">
        <f t="shared" si="54"/>
        <v>#NUM!</v>
      </c>
      <c r="U87" t="e">
        <f t="shared" si="55"/>
        <v>#NUM!</v>
      </c>
    </row>
    <row r="88" spans="14:21" x14ac:dyDescent="0.3">
      <c r="N88" t="str">
        <v>К7</v>
      </c>
      <c r="O88">
        <v>0</v>
      </c>
      <c r="P88" t="e">
        <v>#NUM!</v>
      </c>
      <c r="Q88" t="e">
        <f t="shared" si="51"/>
        <v>#NUM!</v>
      </c>
      <c r="R88" t="e">
        <f t="shared" si="52"/>
        <v>#NUM!</v>
      </c>
      <c r="S88">
        <f t="shared" si="53"/>
        <v>1</v>
      </c>
      <c r="T88" t="e">
        <f t="shared" si="54"/>
        <v>#NUM!</v>
      </c>
      <c r="U88" t="e">
        <f t="shared" si="55"/>
        <v>#NUM!</v>
      </c>
    </row>
    <row r="89" spans="14:21" x14ac:dyDescent="0.3">
      <c r="N89" t="str">
        <v>К8</v>
      </c>
      <c r="O89">
        <v>0</v>
      </c>
      <c r="P89" t="e">
        <v>#NUM!</v>
      </c>
      <c r="Q89" t="e">
        <f t="shared" si="51"/>
        <v>#NUM!</v>
      </c>
      <c r="R89" t="e">
        <f t="shared" si="52"/>
        <v>#NUM!</v>
      </c>
      <c r="S89">
        <f t="shared" si="53"/>
        <v>1</v>
      </c>
      <c r="T89" t="e">
        <f t="shared" si="54"/>
        <v>#NUM!</v>
      </c>
      <c r="U89" t="e">
        <f t="shared" si="55"/>
        <v>#NUM!</v>
      </c>
    </row>
    <row r="90" spans="14:21" x14ac:dyDescent="0.3">
      <c r="N90" s="65" t="str">
        <v>К9</v>
      </c>
      <c r="O90" s="65">
        <v>0</v>
      </c>
      <c r="P90" s="65" t="e">
        <v>#NUM!</v>
      </c>
      <c r="Q90" s="65" t="e">
        <f t="shared" si="51"/>
        <v>#NUM!</v>
      </c>
      <c r="R90" s="65" t="e">
        <f t="shared" si="52"/>
        <v>#NUM!</v>
      </c>
      <c r="S90" s="65">
        <f t="shared" si="53"/>
        <v>1</v>
      </c>
      <c r="T90" s="65" t="e">
        <f t="shared" si="54"/>
        <v>#NUM!</v>
      </c>
      <c r="U90" s="65" t="e">
        <f t="shared" si="55"/>
        <v>#NUM!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89"/>
  <sheetViews>
    <sheetView topLeftCell="A2" workbookViewId="0">
      <selection activeCell="F21" sqref="F21"/>
    </sheetView>
  </sheetViews>
  <sheetFormatPr defaultRowHeight="14.4" x14ac:dyDescent="0.3"/>
  <sheetData>
    <row r="1" spans="1:51" x14ac:dyDescent="0.3">
      <c r="A1" t="s">
        <v>135</v>
      </c>
      <c r="AM1" t="s">
        <v>165</v>
      </c>
      <c r="AR1" t="s">
        <v>170</v>
      </c>
    </row>
    <row r="2" spans="1:51" ht="15" thickBot="1" x14ac:dyDescent="0.35"/>
    <row r="3" spans="1:51" ht="15" thickTop="1" x14ac:dyDescent="0.3">
      <c r="A3" s="58" t="str">
        <f>logit!C1</f>
        <v>К1</v>
      </c>
      <c r="B3" s="58" t="str">
        <f>logit!D1</f>
        <v>к2</v>
      </c>
      <c r="C3" s="58" t="str">
        <f>logit!E1</f>
        <v>К3</v>
      </c>
      <c r="D3" s="58" t="str">
        <f>logit!F1</f>
        <v>К4</v>
      </c>
      <c r="E3" s="58" t="str">
        <f>logit!G1</f>
        <v>К5</v>
      </c>
      <c r="F3" s="58" t="str">
        <f>logit!H1</f>
        <v>К6</v>
      </c>
      <c r="G3" s="58" t="str">
        <f>logit!I1</f>
        <v>К7</v>
      </c>
      <c r="H3" s="58" t="str">
        <f>logit!J1</f>
        <v>К8</v>
      </c>
      <c r="I3" s="58" t="str">
        <f>logit!K1</f>
        <v>К9</v>
      </c>
      <c r="J3" s="58" t="s">
        <v>136</v>
      </c>
      <c r="K3" s="58" t="s">
        <v>137</v>
      </c>
      <c r="L3" s="58" t="s">
        <v>138</v>
      </c>
      <c r="M3" s="58" t="s">
        <v>139</v>
      </c>
      <c r="N3" s="58" t="s">
        <v>140</v>
      </c>
      <c r="O3" s="58" t="s">
        <v>141</v>
      </c>
      <c r="P3" s="58" t="s">
        <v>142</v>
      </c>
      <c r="Q3" s="58" t="s">
        <v>143</v>
      </c>
      <c r="R3" s="58" t="s">
        <v>144</v>
      </c>
      <c r="S3" s="58" t="s">
        <v>145</v>
      </c>
      <c r="U3" t="s">
        <v>146</v>
      </c>
      <c r="W3" t="s">
        <v>147</v>
      </c>
      <c r="X3" s="60">
        <f>J77*LN(J77/L77)+K77*LN(K77/L77)</f>
        <v>-35.682027398781486</v>
      </c>
      <c r="Z3" t="s">
        <v>156</v>
      </c>
      <c r="AK3" t="s">
        <v>164</v>
      </c>
      <c r="AN3" s="17" t="s">
        <v>166</v>
      </c>
      <c r="AO3" s="17" t="s">
        <v>167</v>
      </c>
      <c r="AR3" s="64" t="s">
        <v>140</v>
      </c>
      <c r="AS3" s="64" t="s">
        <v>137</v>
      </c>
      <c r="AT3" s="64" t="s">
        <v>136</v>
      </c>
      <c r="AU3" s="64" t="s">
        <v>171</v>
      </c>
      <c r="AV3" s="64" t="s">
        <v>172</v>
      </c>
      <c r="AW3" s="64" t="s">
        <v>173</v>
      </c>
      <c r="AX3" s="64" t="s">
        <v>174</v>
      </c>
      <c r="AY3" s="64" t="s">
        <v>175</v>
      </c>
    </row>
    <row r="4" spans="1:51" x14ac:dyDescent="0.3">
      <c r="A4">
        <f>logit!C2</f>
        <v>1</v>
      </c>
      <c r="B4">
        <f>logit!D2</f>
        <v>1</v>
      </c>
      <c r="C4">
        <f>logit!E2</f>
        <v>0</v>
      </c>
      <c r="D4">
        <f>logit!F2</f>
        <v>1</v>
      </c>
      <c r="E4">
        <f>logit!G2</f>
        <v>1</v>
      </c>
      <c r="F4">
        <f>logit!H2</f>
        <v>1</v>
      </c>
      <c r="G4">
        <f>logit!I2</f>
        <v>0</v>
      </c>
      <c r="H4">
        <f>logit!J2</f>
        <v>0</v>
      </c>
      <c r="I4">
        <f>logit!K2</f>
        <v>1</v>
      </c>
      <c r="J4" s="53">
        <f>logit!L2</f>
        <v>1</v>
      </c>
      <c r="K4" s="8">
        <f>1-J4</f>
        <v>0</v>
      </c>
      <c r="L4" s="54">
        <f>J4+K4</f>
        <v>1</v>
      </c>
      <c r="M4">
        <f>IF(L4=0,"",J4/L4)</f>
        <v>1</v>
      </c>
      <c r="N4">
        <f>1/(1+EXP(-$U$5-MMULT(A4:I4,$U$6:$U$14)))</f>
        <v>0.5</v>
      </c>
      <c r="O4" s="50">
        <f>L4*N4</f>
        <v>0.5</v>
      </c>
      <c r="P4" s="52">
        <f>L4-O4</f>
        <v>0.5</v>
      </c>
      <c r="Q4" s="50">
        <f>IFERROR(L4*(M4*LN(N4)+(1-M4)*LN(1-N4)),0)</f>
        <v>-0.69314718055994529</v>
      </c>
      <c r="R4" s="52">
        <f>100*IF(N4&gt;=$AN$10,J4/L4,K4/L4)</f>
        <v>100</v>
      </c>
      <c r="S4" s="17" t="s">
        <v>176</v>
      </c>
      <c r="W4" t="s">
        <v>148</v>
      </c>
      <c r="X4" s="62">
        <f>Q77</f>
        <v>-50.599744180876016</v>
      </c>
      <c r="Z4" s="50" t="e">
        <f t="array" ref="Z4:AI13">MINVERSE(MMULT(TRANSPOSE([1]!DESIGN(A4:I76)),N4:N76*(1-N4:N76)*L4:L76*[1]!DESIGN(A4:I76)))</f>
        <v>#NUM!</v>
      </c>
      <c r="AA4" s="51" t="e">
        <v>#NUM!</v>
      </c>
      <c r="AB4" s="51" t="e">
        <v>#NUM!</v>
      </c>
      <c r="AC4" s="51" t="e">
        <v>#NUM!</v>
      </c>
      <c r="AD4" s="51" t="e">
        <v>#NUM!</v>
      </c>
      <c r="AE4" s="51" t="e">
        <v>#NUM!</v>
      </c>
      <c r="AF4" s="51" t="e">
        <v>#NUM!</v>
      </c>
      <c r="AG4" s="51" t="e">
        <v>#NUM!</v>
      </c>
      <c r="AH4" s="51" t="e">
        <v>#NUM!</v>
      </c>
      <c r="AI4" s="52" t="e">
        <v>#NUM!</v>
      </c>
      <c r="AK4" s="60" t="e">
        <f t="array" ref="AK4:AK13">MMULT(Z4:AI13,MMULT(TRANSPOSE([1]!DESIGN(A4:I76)),L4:L76*(M4:M76-N4:N76)))</f>
        <v>#NUM!</v>
      </c>
      <c r="AM4" t="s">
        <v>141</v>
      </c>
      <c r="AN4" s="50">
        <f>SUMIF(N4:N76,"&gt;="&amp;AN10,J4:J76)</f>
        <v>59</v>
      </c>
      <c r="AO4" s="52">
        <f>SUMIF(N4:N76,"&gt;="&amp;AN10,K4:K76)</f>
        <v>14</v>
      </c>
      <c r="AP4">
        <f>AN4+AO4</f>
        <v>73</v>
      </c>
      <c r="AU4">
        <v>0</v>
      </c>
      <c r="AV4">
        <v>0</v>
      </c>
      <c r="AW4">
        <f>1-AU4/AU$77</f>
        <v>1</v>
      </c>
      <c r="AX4">
        <f>1-AV4/AV$77</f>
        <v>1</v>
      </c>
      <c r="AY4">
        <f>(AW4-AW5)*AX4</f>
        <v>0</v>
      </c>
    </row>
    <row r="5" spans="1:51" x14ac:dyDescent="0.3">
      <c r="A5">
        <f>logit!C3</f>
        <v>1</v>
      </c>
      <c r="B5">
        <f>logit!D3</f>
        <v>1</v>
      </c>
      <c r="C5">
        <f>logit!E3</f>
        <v>1</v>
      </c>
      <c r="D5">
        <f>logit!F3</f>
        <v>1</v>
      </c>
      <c r="E5">
        <f>logit!G3</f>
        <v>0</v>
      </c>
      <c r="F5">
        <f>logit!H3</f>
        <v>0</v>
      </c>
      <c r="G5">
        <f>logit!I3</f>
        <v>1</v>
      </c>
      <c r="H5">
        <f>logit!J3</f>
        <v>0</v>
      </c>
      <c r="I5">
        <f>logit!K3</f>
        <v>0</v>
      </c>
      <c r="J5" s="53">
        <f>logit!L3</f>
        <v>1</v>
      </c>
      <c r="K5" s="8">
        <f t="shared" ref="K5:K68" si="0">1-J5</f>
        <v>0</v>
      </c>
      <c r="L5" s="54">
        <f t="shared" ref="L5:L68" si="1">J5+K5</f>
        <v>1</v>
      </c>
      <c r="M5">
        <f t="shared" ref="M5:M68" si="2">IF(L5=0,"",J5/L5)</f>
        <v>1</v>
      </c>
      <c r="N5">
        <f t="shared" ref="N5:N68" si="3">1/(1+EXP(-$U$5-MMULT(A5:I5,$U$6:$U$14)))</f>
        <v>0.5</v>
      </c>
      <c r="O5" s="53">
        <f t="shared" ref="O5:O68" si="4">L5*N5</f>
        <v>0.5</v>
      </c>
      <c r="P5" s="54">
        <f t="shared" ref="P5:P68" si="5">L5-O5</f>
        <v>0.5</v>
      </c>
      <c r="Q5" s="53">
        <f t="shared" ref="Q5:Q68" si="6">IFERROR(L5*(M5*LN(N5)+(1-M5)*LN(1-N5)),0)</f>
        <v>-0.69314718055994529</v>
      </c>
      <c r="R5" s="54">
        <f t="shared" ref="R5:R68" si="7">100*IF(N5&gt;=$AN$10,J5/L5,K5/L5)</f>
        <v>100</v>
      </c>
      <c r="U5" s="60">
        <f t="array" ref="U5:U14">[1]!LogitCoeff(A4:K76,,,,,20)</f>
        <v>0</v>
      </c>
      <c r="Z5" s="53" t="e">
        <v>#NUM!</v>
      </c>
      <c r="AA5" s="8" t="e">
        <v>#NUM!</v>
      </c>
      <c r="AB5" s="8" t="e">
        <v>#NUM!</v>
      </c>
      <c r="AC5" s="8" t="e">
        <v>#NUM!</v>
      </c>
      <c r="AD5" s="8" t="e">
        <v>#NUM!</v>
      </c>
      <c r="AE5" s="8" t="e">
        <v>#NUM!</v>
      </c>
      <c r="AF5" s="8" t="e">
        <v>#NUM!</v>
      </c>
      <c r="AG5" s="8" t="e">
        <v>#NUM!</v>
      </c>
      <c r="AH5" s="8" t="e">
        <v>#NUM!</v>
      </c>
      <c r="AI5" s="54" t="e">
        <v>#NUM!</v>
      </c>
      <c r="AK5" s="61" t="e">
        <v>#NUM!</v>
      </c>
      <c r="AM5" t="s">
        <v>142</v>
      </c>
      <c r="AN5" s="55">
        <f>AN6-AN4</f>
        <v>0</v>
      </c>
      <c r="AO5" s="57">
        <f>AO6-AO4</f>
        <v>0</v>
      </c>
      <c r="AP5">
        <f t="shared" ref="AP5:AP6" si="8">AN5+AO5</f>
        <v>0</v>
      </c>
      <c r="AR5">
        <f t="array" ref="AR5:AT77">[1]!SelectCols(J4:N76,"5,2,1",1)</f>
        <v>0.5</v>
      </c>
      <c r="AS5">
        <v>0</v>
      </c>
      <c r="AT5">
        <v>1</v>
      </c>
      <c r="AU5">
        <f>AU4+AS5</f>
        <v>0</v>
      </c>
      <c r="AV5">
        <f>AV4+AT5</f>
        <v>1</v>
      </c>
      <c r="AW5">
        <f t="shared" ref="AW5:AW68" si="9">1-AU5/AU$77</f>
        <v>1</v>
      </c>
      <c r="AX5">
        <f t="shared" ref="AX5:AX68" si="10">1-AV5/AV$77</f>
        <v>0.98305084745762716</v>
      </c>
      <c r="AY5">
        <f t="shared" ref="AY5:AY68" si="11">(AW5-AW6)*AX5</f>
        <v>0</v>
      </c>
    </row>
    <row r="6" spans="1:51" x14ac:dyDescent="0.3">
      <c r="A6">
        <f>logit!C4</f>
        <v>1</v>
      </c>
      <c r="B6">
        <f>logit!D4</f>
        <v>1</v>
      </c>
      <c r="C6">
        <f>logit!E4</f>
        <v>1</v>
      </c>
      <c r="D6">
        <f>logit!F4</f>
        <v>1</v>
      </c>
      <c r="E6">
        <f>logit!G4</f>
        <v>1</v>
      </c>
      <c r="F6">
        <f>logit!H4</f>
        <v>0</v>
      </c>
      <c r="G6">
        <f>logit!I4</f>
        <v>0</v>
      </c>
      <c r="H6">
        <f>logit!J4</f>
        <v>0</v>
      </c>
      <c r="I6">
        <f>logit!K4</f>
        <v>1</v>
      </c>
      <c r="J6" s="53">
        <f>logit!L4</f>
        <v>1</v>
      </c>
      <c r="K6" s="8">
        <f t="shared" si="0"/>
        <v>0</v>
      </c>
      <c r="L6" s="54">
        <f t="shared" si="1"/>
        <v>1</v>
      </c>
      <c r="M6">
        <f t="shared" si="2"/>
        <v>1</v>
      </c>
      <c r="N6">
        <f t="shared" si="3"/>
        <v>0.5</v>
      </c>
      <c r="O6" s="53">
        <f t="shared" si="4"/>
        <v>0.5</v>
      </c>
      <c r="P6" s="54">
        <f t="shared" si="5"/>
        <v>0.5</v>
      </c>
      <c r="Q6" s="53">
        <f t="shared" si="6"/>
        <v>-0.69314718055994529</v>
      </c>
      <c r="R6" s="54">
        <f t="shared" si="7"/>
        <v>100</v>
      </c>
      <c r="U6" s="61">
        <v>0</v>
      </c>
      <c r="W6" t="s">
        <v>149</v>
      </c>
      <c r="X6" s="60">
        <f>2*(X4-X3)</f>
        <v>-29.83543356418906</v>
      </c>
      <c r="Z6" s="53" t="e">
        <v>#NUM!</v>
      </c>
      <c r="AA6" s="8" t="e">
        <v>#NUM!</v>
      </c>
      <c r="AB6" s="8" t="e">
        <v>#NUM!</v>
      </c>
      <c r="AC6" s="8" t="e">
        <v>#NUM!</v>
      </c>
      <c r="AD6" s="8" t="e">
        <v>#NUM!</v>
      </c>
      <c r="AE6" s="8" t="e">
        <v>#NUM!</v>
      </c>
      <c r="AF6" s="8" t="e">
        <v>#NUM!</v>
      </c>
      <c r="AG6" s="8" t="e">
        <v>#NUM!</v>
      </c>
      <c r="AH6" s="8" t="e">
        <v>#NUM!</v>
      </c>
      <c r="AI6" s="54" t="e">
        <v>#NUM!</v>
      </c>
      <c r="AK6" s="61" t="e">
        <v>#NUM!</v>
      </c>
      <c r="AN6">
        <f>J77</f>
        <v>59</v>
      </c>
      <c r="AO6">
        <f>K77</f>
        <v>14</v>
      </c>
      <c r="AP6">
        <f t="shared" si="8"/>
        <v>73</v>
      </c>
      <c r="AR6">
        <v>0.5</v>
      </c>
      <c r="AS6">
        <v>0</v>
      </c>
      <c r="AT6">
        <v>1</v>
      </c>
      <c r="AU6">
        <f t="shared" ref="AU6:AU69" si="12">AU5+AS6</f>
        <v>0</v>
      </c>
      <c r="AV6">
        <f t="shared" ref="AV6:AV69" si="13">AV5+AT6</f>
        <v>2</v>
      </c>
      <c r="AW6">
        <f t="shared" si="9"/>
        <v>1</v>
      </c>
      <c r="AX6">
        <f t="shared" si="10"/>
        <v>0.96610169491525422</v>
      </c>
      <c r="AY6">
        <f t="shared" si="11"/>
        <v>0</v>
      </c>
    </row>
    <row r="7" spans="1:51" x14ac:dyDescent="0.3">
      <c r="A7">
        <f>logit!C5</f>
        <v>1</v>
      </c>
      <c r="B7">
        <f>logit!D5</f>
        <v>1</v>
      </c>
      <c r="C7">
        <f>logit!E5</f>
        <v>0</v>
      </c>
      <c r="D7">
        <f>logit!F5</f>
        <v>1</v>
      </c>
      <c r="E7">
        <f>logit!G5</f>
        <v>1</v>
      </c>
      <c r="F7">
        <f>logit!H5</f>
        <v>1</v>
      </c>
      <c r="G7">
        <f>logit!I5</f>
        <v>0</v>
      </c>
      <c r="H7">
        <f>logit!J5</f>
        <v>0</v>
      </c>
      <c r="I7">
        <f>logit!K5</f>
        <v>1</v>
      </c>
      <c r="J7" s="53">
        <f>logit!L5</f>
        <v>1</v>
      </c>
      <c r="K7" s="8">
        <f t="shared" si="0"/>
        <v>0</v>
      </c>
      <c r="L7" s="54">
        <f t="shared" si="1"/>
        <v>1</v>
      </c>
      <c r="M7">
        <f t="shared" si="2"/>
        <v>1</v>
      </c>
      <c r="N7">
        <f t="shared" si="3"/>
        <v>0.5</v>
      </c>
      <c r="O7" s="53">
        <f t="shared" si="4"/>
        <v>0.5</v>
      </c>
      <c r="P7" s="54">
        <f t="shared" si="5"/>
        <v>0.5</v>
      </c>
      <c r="Q7" s="53">
        <f t="shared" si="6"/>
        <v>-0.69314718055994529</v>
      </c>
      <c r="R7" s="54">
        <f t="shared" si="7"/>
        <v>100</v>
      </c>
      <c r="U7" s="61">
        <v>0</v>
      </c>
      <c r="W7" t="s">
        <v>122</v>
      </c>
      <c r="X7" s="61">
        <f>COUNT(A4:I4)</f>
        <v>9</v>
      </c>
      <c r="Z7" s="53" t="e">
        <v>#NUM!</v>
      </c>
      <c r="AA7" s="8" t="e">
        <v>#NUM!</v>
      </c>
      <c r="AB7" s="8" t="e">
        <v>#NUM!</v>
      </c>
      <c r="AC7" s="8" t="e">
        <v>#NUM!</v>
      </c>
      <c r="AD7" s="8" t="e">
        <v>#NUM!</v>
      </c>
      <c r="AE7" s="8" t="e">
        <v>#NUM!</v>
      </c>
      <c r="AF7" s="8" t="e">
        <v>#NUM!</v>
      </c>
      <c r="AG7" s="8" t="e">
        <v>#NUM!</v>
      </c>
      <c r="AH7" s="8" t="e">
        <v>#NUM!</v>
      </c>
      <c r="AI7" s="54" t="e">
        <v>#NUM!</v>
      </c>
      <c r="AK7" s="61" t="e">
        <v>#NUM!</v>
      </c>
      <c r="AR7">
        <v>0.5</v>
      </c>
      <c r="AS7">
        <v>0</v>
      </c>
      <c r="AT7">
        <v>1</v>
      </c>
      <c r="AU7">
        <f t="shared" si="12"/>
        <v>0</v>
      </c>
      <c r="AV7">
        <f t="shared" si="13"/>
        <v>3</v>
      </c>
      <c r="AW7">
        <f t="shared" si="9"/>
        <v>1</v>
      </c>
      <c r="AX7">
        <f t="shared" si="10"/>
        <v>0.94915254237288138</v>
      </c>
      <c r="AY7">
        <f t="shared" si="11"/>
        <v>0</v>
      </c>
    </row>
    <row r="8" spans="1:51" x14ac:dyDescent="0.3">
      <c r="A8">
        <f>logit!C6</f>
        <v>1</v>
      </c>
      <c r="B8">
        <f>logit!D6</f>
        <v>1</v>
      </c>
      <c r="C8">
        <f>logit!E6</f>
        <v>1</v>
      </c>
      <c r="D8">
        <f>logit!F6</f>
        <v>1</v>
      </c>
      <c r="E8">
        <f>logit!G6</f>
        <v>1</v>
      </c>
      <c r="F8">
        <f>logit!H6</f>
        <v>1</v>
      </c>
      <c r="G8">
        <f>logit!I6</f>
        <v>0</v>
      </c>
      <c r="H8">
        <f>logit!J6</f>
        <v>0</v>
      </c>
      <c r="I8">
        <f>logit!K6</f>
        <v>0</v>
      </c>
      <c r="J8" s="53">
        <f>logit!L6</f>
        <v>1</v>
      </c>
      <c r="K8" s="8">
        <f t="shared" si="0"/>
        <v>0</v>
      </c>
      <c r="L8" s="54">
        <f t="shared" si="1"/>
        <v>1</v>
      </c>
      <c r="M8">
        <f t="shared" si="2"/>
        <v>1</v>
      </c>
      <c r="N8">
        <f t="shared" si="3"/>
        <v>0.5</v>
      </c>
      <c r="O8" s="53">
        <f t="shared" si="4"/>
        <v>0.5</v>
      </c>
      <c r="P8" s="54">
        <f t="shared" si="5"/>
        <v>0.5</v>
      </c>
      <c r="Q8" s="53">
        <f t="shared" si="6"/>
        <v>-0.69314718055994529</v>
      </c>
      <c r="R8" s="54">
        <f t="shared" si="7"/>
        <v>100</v>
      </c>
      <c r="U8" s="61">
        <v>0</v>
      </c>
      <c r="W8" t="s">
        <v>150</v>
      </c>
      <c r="X8" s="61" t="e">
        <f>CHIDIST(X6,X7)</f>
        <v>#NUM!</v>
      </c>
      <c r="Z8" s="53" t="e">
        <v>#NUM!</v>
      </c>
      <c r="AA8" s="8" t="e">
        <v>#NUM!</v>
      </c>
      <c r="AB8" s="8" t="e">
        <v>#NUM!</v>
      </c>
      <c r="AC8" s="8" t="e">
        <v>#NUM!</v>
      </c>
      <c r="AD8" s="8" t="e">
        <v>#NUM!</v>
      </c>
      <c r="AE8" s="8" t="e">
        <v>#NUM!</v>
      </c>
      <c r="AF8" s="8" t="e">
        <v>#NUM!</v>
      </c>
      <c r="AG8" s="8" t="e">
        <v>#NUM!</v>
      </c>
      <c r="AH8" s="8" t="e">
        <v>#NUM!</v>
      </c>
      <c r="AI8" s="54" t="e">
        <v>#NUM!</v>
      </c>
      <c r="AK8" s="61" t="e">
        <v>#NUM!</v>
      </c>
      <c r="AM8" t="s">
        <v>168</v>
      </c>
      <c r="AN8" s="66">
        <f>AN4/AN6</f>
        <v>1</v>
      </c>
      <c r="AO8" s="67">
        <f>AO5/AO6</f>
        <v>0</v>
      </c>
      <c r="AP8">
        <f>(AN4+AO5)/AP6</f>
        <v>0.80821917808219179</v>
      </c>
      <c r="AR8">
        <v>0.5</v>
      </c>
      <c r="AS8">
        <v>0</v>
      </c>
      <c r="AT8">
        <v>1</v>
      </c>
      <c r="AU8">
        <f t="shared" si="12"/>
        <v>0</v>
      </c>
      <c r="AV8">
        <f t="shared" si="13"/>
        <v>4</v>
      </c>
      <c r="AW8">
        <f t="shared" si="9"/>
        <v>1</v>
      </c>
      <c r="AX8">
        <f t="shared" si="10"/>
        <v>0.93220338983050843</v>
      </c>
      <c r="AY8">
        <f t="shared" si="11"/>
        <v>0</v>
      </c>
    </row>
    <row r="9" spans="1:51" x14ac:dyDescent="0.3">
      <c r="A9">
        <f>logit!C7</f>
        <v>1</v>
      </c>
      <c r="B9">
        <f>logit!D7</f>
        <v>1</v>
      </c>
      <c r="C9">
        <f>logit!E7</f>
        <v>1</v>
      </c>
      <c r="D9">
        <f>logit!F7</f>
        <v>1</v>
      </c>
      <c r="E9">
        <f>logit!G7</f>
        <v>1</v>
      </c>
      <c r="F9">
        <f>logit!H7</f>
        <v>1</v>
      </c>
      <c r="G9">
        <f>logit!I7</f>
        <v>0</v>
      </c>
      <c r="H9">
        <f>logit!J7</f>
        <v>0</v>
      </c>
      <c r="I9">
        <f>logit!K7</f>
        <v>1</v>
      </c>
      <c r="J9" s="53">
        <f>logit!L7</f>
        <v>1</v>
      </c>
      <c r="K9" s="8">
        <f t="shared" si="0"/>
        <v>0</v>
      </c>
      <c r="L9" s="54">
        <f t="shared" si="1"/>
        <v>1</v>
      </c>
      <c r="M9">
        <f t="shared" si="2"/>
        <v>1</v>
      </c>
      <c r="N9">
        <f t="shared" si="3"/>
        <v>0.5</v>
      </c>
      <c r="O9" s="53">
        <f t="shared" si="4"/>
        <v>0.5</v>
      </c>
      <c r="P9" s="54">
        <f t="shared" si="5"/>
        <v>0.5</v>
      </c>
      <c r="Q9" s="53">
        <f t="shared" si="6"/>
        <v>-0.69314718055994529</v>
      </c>
      <c r="R9" s="54">
        <f t="shared" si="7"/>
        <v>100</v>
      </c>
      <c r="U9" s="61">
        <v>0</v>
      </c>
      <c r="W9" t="s">
        <v>151</v>
      </c>
      <c r="X9" s="61">
        <v>0.05</v>
      </c>
      <c r="Z9" s="53" t="e">
        <v>#NUM!</v>
      </c>
      <c r="AA9" s="8" t="e">
        <v>#NUM!</v>
      </c>
      <c r="AB9" s="8" t="e">
        <v>#NUM!</v>
      </c>
      <c r="AC9" s="8" t="e">
        <v>#NUM!</v>
      </c>
      <c r="AD9" s="8" t="e">
        <v>#NUM!</v>
      </c>
      <c r="AE9" s="8" t="e">
        <v>#NUM!</v>
      </c>
      <c r="AF9" s="8" t="e">
        <v>#NUM!</v>
      </c>
      <c r="AG9" s="8" t="e">
        <v>#NUM!</v>
      </c>
      <c r="AH9" s="8" t="e">
        <v>#NUM!</v>
      </c>
      <c r="AI9" s="54" t="e">
        <v>#NUM!</v>
      </c>
      <c r="AK9" s="61" t="e">
        <v>#NUM!</v>
      </c>
      <c r="AR9">
        <v>0.5</v>
      </c>
      <c r="AS9">
        <v>0</v>
      </c>
      <c r="AT9">
        <v>1</v>
      </c>
      <c r="AU9">
        <f t="shared" si="12"/>
        <v>0</v>
      </c>
      <c r="AV9">
        <f t="shared" si="13"/>
        <v>5</v>
      </c>
      <c r="AW9">
        <f t="shared" si="9"/>
        <v>1</v>
      </c>
      <c r="AX9">
        <f t="shared" si="10"/>
        <v>0.9152542372881356</v>
      </c>
      <c r="AY9">
        <f t="shared" si="11"/>
        <v>0</v>
      </c>
    </row>
    <row r="10" spans="1:51" x14ac:dyDescent="0.3">
      <c r="A10">
        <f>logit!C8</f>
        <v>1</v>
      </c>
      <c r="B10">
        <f>logit!D8</f>
        <v>1</v>
      </c>
      <c r="C10">
        <f>logit!E8</f>
        <v>0</v>
      </c>
      <c r="D10">
        <f>logit!F8</f>
        <v>0</v>
      </c>
      <c r="E10">
        <f>logit!G8</f>
        <v>1</v>
      </c>
      <c r="F10">
        <f>logit!H8</f>
        <v>1</v>
      </c>
      <c r="G10">
        <f>logit!I8</f>
        <v>0</v>
      </c>
      <c r="H10">
        <f>logit!J8</f>
        <v>0</v>
      </c>
      <c r="I10">
        <f>logit!K8</f>
        <v>1</v>
      </c>
      <c r="J10" s="53">
        <f>logit!L8</f>
        <v>1</v>
      </c>
      <c r="K10" s="8">
        <f t="shared" si="0"/>
        <v>0</v>
      </c>
      <c r="L10" s="54">
        <f t="shared" si="1"/>
        <v>1</v>
      </c>
      <c r="M10">
        <f t="shared" si="2"/>
        <v>1</v>
      </c>
      <c r="N10">
        <f t="shared" si="3"/>
        <v>0.5</v>
      </c>
      <c r="O10" s="53">
        <f t="shared" si="4"/>
        <v>0.5</v>
      </c>
      <c r="P10" s="54">
        <f t="shared" si="5"/>
        <v>0.5</v>
      </c>
      <c r="Q10" s="53">
        <f t="shared" si="6"/>
        <v>-0.69314718055994529</v>
      </c>
      <c r="R10" s="54">
        <f t="shared" si="7"/>
        <v>100</v>
      </c>
      <c r="U10" s="61">
        <v>0</v>
      </c>
      <c r="W10" t="s">
        <v>152</v>
      </c>
      <c r="X10" s="63" t="e">
        <f>IF(X8&lt;X9,"yes","no")</f>
        <v>#NUM!</v>
      </c>
      <c r="Z10" s="53" t="e">
        <v>#NUM!</v>
      </c>
      <c r="AA10" s="8" t="e">
        <v>#NUM!</v>
      </c>
      <c r="AB10" s="8" t="e">
        <v>#NUM!</v>
      </c>
      <c r="AC10" s="8" t="e">
        <v>#NUM!</v>
      </c>
      <c r="AD10" s="8" t="e">
        <v>#NUM!</v>
      </c>
      <c r="AE10" s="8" t="e">
        <v>#NUM!</v>
      </c>
      <c r="AF10" s="8" t="e">
        <v>#NUM!</v>
      </c>
      <c r="AG10" s="8" t="e">
        <v>#NUM!</v>
      </c>
      <c r="AH10" s="8" t="e">
        <v>#NUM!</v>
      </c>
      <c r="AI10" s="54" t="e">
        <v>#NUM!</v>
      </c>
      <c r="AK10" s="61" t="e">
        <v>#NUM!</v>
      </c>
      <c r="AM10" t="s">
        <v>169</v>
      </c>
      <c r="AN10" s="68">
        <v>0.5</v>
      </c>
      <c r="AR10">
        <v>0.5</v>
      </c>
      <c r="AS10">
        <v>0</v>
      </c>
      <c r="AT10">
        <v>1</v>
      </c>
      <c r="AU10">
        <f t="shared" si="12"/>
        <v>0</v>
      </c>
      <c r="AV10">
        <f t="shared" si="13"/>
        <v>6</v>
      </c>
      <c r="AW10">
        <f t="shared" si="9"/>
        <v>1</v>
      </c>
      <c r="AX10">
        <f t="shared" si="10"/>
        <v>0.89830508474576276</v>
      </c>
      <c r="AY10">
        <f t="shared" si="11"/>
        <v>0</v>
      </c>
    </row>
    <row r="11" spans="1:51" x14ac:dyDescent="0.3">
      <c r="A11">
        <f>logit!C9</f>
        <v>1</v>
      </c>
      <c r="B11">
        <f>logit!D9</f>
        <v>1</v>
      </c>
      <c r="C11">
        <f>logit!E9</f>
        <v>1</v>
      </c>
      <c r="D11">
        <f>logit!F9</f>
        <v>1</v>
      </c>
      <c r="E11">
        <f>logit!G9</f>
        <v>1</v>
      </c>
      <c r="F11">
        <f>logit!H9</f>
        <v>1</v>
      </c>
      <c r="G11">
        <f>logit!I9</f>
        <v>0</v>
      </c>
      <c r="H11">
        <f>logit!J9</f>
        <v>0</v>
      </c>
      <c r="I11">
        <f>logit!K9</f>
        <v>1</v>
      </c>
      <c r="J11" s="53">
        <f>logit!L9</f>
        <v>1</v>
      </c>
      <c r="K11" s="8">
        <f t="shared" si="0"/>
        <v>0</v>
      </c>
      <c r="L11" s="54">
        <f t="shared" si="1"/>
        <v>1</v>
      </c>
      <c r="M11">
        <f t="shared" si="2"/>
        <v>1</v>
      </c>
      <c r="N11">
        <f t="shared" si="3"/>
        <v>0.5</v>
      </c>
      <c r="O11" s="53">
        <f t="shared" si="4"/>
        <v>0.5</v>
      </c>
      <c r="P11" s="54">
        <f t="shared" si="5"/>
        <v>0.5</v>
      </c>
      <c r="Q11" s="53">
        <f t="shared" si="6"/>
        <v>-0.69314718055994529</v>
      </c>
      <c r="R11" s="54">
        <f t="shared" si="7"/>
        <v>100</v>
      </c>
      <c r="U11" s="61">
        <v>0</v>
      </c>
      <c r="Z11" s="53" t="e">
        <v>#NUM!</v>
      </c>
      <c r="AA11" s="8" t="e">
        <v>#NUM!</v>
      </c>
      <c r="AB11" s="8" t="e">
        <v>#NUM!</v>
      </c>
      <c r="AC11" s="8" t="e">
        <v>#NUM!</v>
      </c>
      <c r="AD11" s="8" t="e">
        <v>#NUM!</v>
      </c>
      <c r="AE11" s="8" t="e">
        <v>#NUM!</v>
      </c>
      <c r="AF11" s="8" t="e">
        <v>#NUM!</v>
      </c>
      <c r="AG11" s="8" t="e">
        <v>#NUM!</v>
      </c>
      <c r="AH11" s="8" t="e">
        <v>#NUM!</v>
      </c>
      <c r="AI11" s="54" t="e">
        <v>#NUM!</v>
      </c>
      <c r="AK11" s="61" t="e">
        <v>#NUM!</v>
      </c>
      <c r="AR11">
        <v>0.5</v>
      </c>
      <c r="AS11">
        <v>0</v>
      </c>
      <c r="AT11">
        <v>1</v>
      </c>
      <c r="AU11">
        <f t="shared" si="12"/>
        <v>0</v>
      </c>
      <c r="AV11">
        <f t="shared" si="13"/>
        <v>7</v>
      </c>
      <c r="AW11">
        <f t="shared" si="9"/>
        <v>1</v>
      </c>
      <c r="AX11">
        <f t="shared" si="10"/>
        <v>0.88135593220338981</v>
      </c>
      <c r="AY11">
        <f t="shared" si="11"/>
        <v>0</v>
      </c>
    </row>
    <row r="12" spans="1:51" x14ac:dyDescent="0.3">
      <c r="A12">
        <f>logit!C10</f>
        <v>0</v>
      </c>
      <c r="B12">
        <f>logit!D10</f>
        <v>0</v>
      </c>
      <c r="C12">
        <f>logit!E10</f>
        <v>0</v>
      </c>
      <c r="D12">
        <f>logit!F10</f>
        <v>0</v>
      </c>
      <c r="E12">
        <f>logit!G10</f>
        <v>0</v>
      </c>
      <c r="F12">
        <f>logit!H10</f>
        <v>0</v>
      </c>
      <c r="G12">
        <f>logit!I10</f>
        <v>0</v>
      </c>
      <c r="H12">
        <f>logit!J10</f>
        <v>0</v>
      </c>
      <c r="I12">
        <f>logit!K10</f>
        <v>0</v>
      </c>
      <c r="J12" s="53">
        <f>logit!L10</f>
        <v>0</v>
      </c>
      <c r="K12" s="8">
        <f t="shared" si="0"/>
        <v>1</v>
      </c>
      <c r="L12" s="54">
        <f t="shared" si="1"/>
        <v>1</v>
      </c>
      <c r="M12">
        <f t="shared" si="2"/>
        <v>0</v>
      </c>
      <c r="N12">
        <f t="shared" si="3"/>
        <v>0.5</v>
      </c>
      <c r="O12" s="53">
        <f t="shared" si="4"/>
        <v>0.5</v>
      </c>
      <c r="P12" s="54">
        <f t="shared" si="5"/>
        <v>0.5</v>
      </c>
      <c r="Q12" s="53">
        <f t="shared" si="6"/>
        <v>-0.69314718055994529</v>
      </c>
      <c r="R12" s="54">
        <f t="shared" si="7"/>
        <v>0</v>
      </c>
      <c r="U12" s="61">
        <v>0</v>
      </c>
      <c r="W12" t="s">
        <v>153</v>
      </c>
      <c r="X12" s="60">
        <f>1-X4/X3</f>
        <v>-0.41807368778053111</v>
      </c>
      <c r="Z12" s="53" t="e">
        <v>#NUM!</v>
      </c>
      <c r="AA12" s="8" t="e">
        <v>#NUM!</v>
      </c>
      <c r="AB12" s="8" t="e">
        <v>#NUM!</v>
      </c>
      <c r="AC12" s="8" t="e">
        <v>#NUM!</v>
      </c>
      <c r="AD12" s="8" t="e">
        <v>#NUM!</v>
      </c>
      <c r="AE12" s="8" t="e">
        <v>#NUM!</v>
      </c>
      <c r="AF12" s="8" t="e">
        <v>#NUM!</v>
      </c>
      <c r="AG12" s="8" t="e">
        <v>#NUM!</v>
      </c>
      <c r="AH12" s="8" t="e">
        <v>#NUM!</v>
      </c>
      <c r="AI12" s="54" t="e">
        <v>#NUM!</v>
      </c>
      <c r="AK12" s="61" t="e">
        <v>#NUM!</v>
      </c>
      <c r="AR12">
        <v>0.5</v>
      </c>
      <c r="AS12">
        <v>0</v>
      </c>
      <c r="AT12">
        <v>1</v>
      </c>
      <c r="AU12">
        <f t="shared" si="12"/>
        <v>0</v>
      </c>
      <c r="AV12">
        <f t="shared" si="13"/>
        <v>8</v>
      </c>
      <c r="AW12">
        <f t="shared" si="9"/>
        <v>1</v>
      </c>
      <c r="AX12">
        <f t="shared" si="10"/>
        <v>0.86440677966101698</v>
      </c>
      <c r="AY12">
        <f t="shared" si="11"/>
        <v>6.1743341404358325E-2</v>
      </c>
    </row>
    <row r="13" spans="1:51" x14ac:dyDescent="0.3">
      <c r="A13">
        <f>logit!C11</f>
        <v>1</v>
      </c>
      <c r="B13">
        <f>logit!D11</f>
        <v>1</v>
      </c>
      <c r="C13">
        <f>logit!E11</f>
        <v>1</v>
      </c>
      <c r="D13">
        <f>logit!F11</f>
        <v>1</v>
      </c>
      <c r="E13">
        <f>logit!G11</f>
        <v>1</v>
      </c>
      <c r="F13">
        <f>logit!H11</f>
        <v>1</v>
      </c>
      <c r="G13">
        <f>logit!I11</f>
        <v>0</v>
      </c>
      <c r="H13">
        <f>logit!J11</f>
        <v>0</v>
      </c>
      <c r="I13">
        <f>logit!K11</f>
        <v>1</v>
      </c>
      <c r="J13" s="53">
        <f>logit!L11</f>
        <v>1</v>
      </c>
      <c r="K13" s="8">
        <f t="shared" si="0"/>
        <v>0</v>
      </c>
      <c r="L13" s="54">
        <f t="shared" si="1"/>
        <v>1</v>
      </c>
      <c r="M13">
        <f t="shared" si="2"/>
        <v>1</v>
      </c>
      <c r="N13">
        <f t="shared" si="3"/>
        <v>0.5</v>
      </c>
      <c r="O13" s="53">
        <f t="shared" si="4"/>
        <v>0.5</v>
      </c>
      <c r="P13" s="54">
        <f t="shared" si="5"/>
        <v>0.5</v>
      </c>
      <c r="Q13" s="53">
        <f t="shared" si="6"/>
        <v>-0.69314718055994529</v>
      </c>
      <c r="R13" s="54">
        <f t="shared" si="7"/>
        <v>100</v>
      </c>
      <c r="U13" s="61">
        <v>0</v>
      </c>
      <c r="W13" t="s">
        <v>154</v>
      </c>
      <c r="X13" s="61">
        <f>1-EXP((-2/L77)*(X4-X3))</f>
        <v>-0.50486707098409722</v>
      </c>
      <c r="Z13" s="55" t="e">
        <v>#NUM!</v>
      </c>
      <c r="AA13" s="56" t="e">
        <v>#NUM!</v>
      </c>
      <c r="AB13" s="56" t="e">
        <v>#NUM!</v>
      </c>
      <c r="AC13" s="56" t="e">
        <v>#NUM!</v>
      </c>
      <c r="AD13" s="56" t="e">
        <v>#NUM!</v>
      </c>
      <c r="AE13" s="56" t="e">
        <v>#NUM!</v>
      </c>
      <c r="AF13" s="56" t="e">
        <v>#NUM!</v>
      </c>
      <c r="AG13" s="56" t="e">
        <v>#NUM!</v>
      </c>
      <c r="AH13" s="56" t="e">
        <v>#NUM!</v>
      </c>
      <c r="AI13" s="57" t="e">
        <v>#NUM!</v>
      </c>
      <c r="AK13" s="62" t="e">
        <v>#NUM!</v>
      </c>
      <c r="AR13">
        <v>0.5</v>
      </c>
      <c r="AS13">
        <v>1</v>
      </c>
      <c r="AT13">
        <v>0</v>
      </c>
      <c r="AU13">
        <f t="shared" si="12"/>
        <v>1</v>
      </c>
      <c r="AV13">
        <f t="shared" si="13"/>
        <v>8</v>
      </c>
      <c r="AW13">
        <f t="shared" si="9"/>
        <v>0.9285714285714286</v>
      </c>
      <c r="AX13">
        <f t="shared" si="10"/>
        <v>0.86440677966101698</v>
      </c>
      <c r="AY13">
        <f t="shared" si="11"/>
        <v>0</v>
      </c>
    </row>
    <row r="14" spans="1:51" x14ac:dyDescent="0.3">
      <c r="A14">
        <f>logit!C12</f>
        <v>0</v>
      </c>
      <c r="B14">
        <f>logit!D12</f>
        <v>0</v>
      </c>
      <c r="C14">
        <f>logit!E12</f>
        <v>0</v>
      </c>
      <c r="D14">
        <f>logit!F12</f>
        <v>0</v>
      </c>
      <c r="E14">
        <f>logit!G12</f>
        <v>0</v>
      </c>
      <c r="F14">
        <f>logit!H12</f>
        <v>0</v>
      </c>
      <c r="G14">
        <f>logit!I12</f>
        <v>0</v>
      </c>
      <c r="H14">
        <f>logit!J12</f>
        <v>0</v>
      </c>
      <c r="I14">
        <f>logit!K12</f>
        <v>0</v>
      </c>
      <c r="J14" s="53">
        <f>logit!L12</f>
        <v>0</v>
      </c>
      <c r="K14" s="8">
        <f t="shared" si="0"/>
        <v>1</v>
      </c>
      <c r="L14" s="54">
        <f t="shared" si="1"/>
        <v>1</v>
      </c>
      <c r="M14">
        <f t="shared" si="2"/>
        <v>0</v>
      </c>
      <c r="N14">
        <f t="shared" si="3"/>
        <v>0.5</v>
      </c>
      <c r="O14" s="53">
        <f t="shared" si="4"/>
        <v>0.5</v>
      </c>
      <c r="P14" s="54">
        <f t="shared" si="5"/>
        <v>0.5</v>
      </c>
      <c r="Q14" s="53">
        <f t="shared" si="6"/>
        <v>-0.69314718055994529</v>
      </c>
      <c r="R14" s="54">
        <f t="shared" si="7"/>
        <v>0</v>
      </c>
      <c r="U14" s="62">
        <v>0</v>
      </c>
      <c r="W14" t="s">
        <v>155</v>
      </c>
      <c r="X14" s="62">
        <f>X13/(1-EXP(2*X3/L77))</f>
        <v>-0.80936300445238418</v>
      </c>
      <c r="AR14">
        <v>0.5</v>
      </c>
      <c r="AS14">
        <v>0</v>
      </c>
      <c r="AT14">
        <v>1</v>
      </c>
      <c r="AU14">
        <f t="shared" si="12"/>
        <v>1</v>
      </c>
      <c r="AV14">
        <f t="shared" si="13"/>
        <v>9</v>
      </c>
      <c r="AW14">
        <f t="shared" si="9"/>
        <v>0.9285714285714286</v>
      </c>
      <c r="AX14">
        <f t="shared" si="10"/>
        <v>0.84745762711864403</v>
      </c>
      <c r="AY14">
        <f t="shared" si="11"/>
        <v>6.0532687651331692E-2</v>
      </c>
    </row>
    <row r="15" spans="1:51" x14ac:dyDescent="0.3">
      <c r="A15">
        <f>logit!C13</f>
        <v>1</v>
      </c>
      <c r="B15">
        <f>logit!D13</f>
        <v>1</v>
      </c>
      <c r="C15">
        <f>logit!E13</f>
        <v>1</v>
      </c>
      <c r="D15">
        <f>logit!F13</f>
        <v>1</v>
      </c>
      <c r="E15">
        <f>logit!G13</f>
        <v>0</v>
      </c>
      <c r="F15">
        <f>logit!H13</f>
        <v>0</v>
      </c>
      <c r="G15">
        <f>logit!I13</f>
        <v>0</v>
      </c>
      <c r="H15">
        <f>logit!J13</f>
        <v>0</v>
      </c>
      <c r="I15">
        <f>logit!K13</f>
        <v>0</v>
      </c>
      <c r="J15" s="53">
        <f>logit!L13</f>
        <v>1</v>
      </c>
      <c r="K15" s="8">
        <f t="shared" si="0"/>
        <v>0</v>
      </c>
      <c r="L15" s="54">
        <f t="shared" si="1"/>
        <v>1</v>
      </c>
      <c r="M15">
        <f t="shared" si="2"/>
        <v>1</v>
      </c>
      <c r="N15">
        <f t="shared" si="3"/>
        <v>0.5</v>
      </c>
      <c r="O15" s="53">
        <f t="shared" si="4"/>
        <v>0.5</v>
      </c>
      <c r="P15" s="54">
        <f t="shared" si="5"/>
        <v>0.5</v>
      </c>
      <c r="Q15" s="53">
        <f t="shared" si="6"/>
        <v>-0.69314718055994529</v>
      </c>
      <c r="R15" s="54">
        <f t="shared" si="7"/>
        <v>100</v>
      </c>
      <c r="AR15">
        <v>0.5</v>
      </c>
      <c r="AS15">
        <v>1</v>
      </c>
      <c r="AT15">
        <v>0</v>
      </c>
      <c r="AU15">
        <f t="shared" si="12"/>
        <v>2</v>
      </c>
      <c r="AV15">
        <f t="shared" si="13"/>
        <v>9</v>
      </c>
      <c r="AW15">
        <f t="shared" si="9"/>
        <v>0.85714285714285721</v>
      </c>
      <c r="AX15">
        <f t="shared" si="10"/>
        <v>0.84745762711864403</v>
      </c>
      <c r="AY15">
        <f t="shared" si="11"/>
        <v>0</v>
      </c>
    </row>
    <row r="16" spans="1:51" x14ac:dyDescent="0.3">
      <c r="A16">
        <f>logit!C14</f>
        <v>0</v>
      </c>
      <c r="B16">
        <f>logit!D14</f>
        <v>0</v>
      </c>
      <c r="C16">
        <f>logit!E14</f>
        <v>0</v>
      </c>
      <c r="D16">
        <f>logit!F14</f>
        <v>0</v>
      </c>
      <c r="E16">
        <f>logit!G14</f>
        <v>0</v>
      </c>
      <c r="F16">
        <f>logit!H14</f>
        <v>0</v>
      </c>
      <c r="G16">
        <f>logit!I14</f>
        <v>0</v>
      </c>
      <c r="H16">
        <f>logit!J14</f>
        <v>0</v>
      </c>
      <c r="I16">
        <f>logit!K14</f>
        <v>0</v>
      </c>
      <c r="J16" s="53">
        <f>logit!L14</f>
        <v>0</v>
      </c>
      <c r="K16" s="8">
        <f t="shared" si="0"/>
        <v>1</v>
      </c>
      <c r="L16" s="54">
        <f t="shared" si="1"/>
        <v>1</v>
      </c>
      <c r="M16">
        <f t="shared" si="2"/>
        <v>0</v>
      </c>
      <c r="N16">
        <f t="shared" si="3"/>
        <v>0.5</v>
      </c>
      <c r="O16" s="53">
        <f t="shared" si="4"/>
        <v>0.5</v>
      </c>
      <c r="P16" s="54">
        <f t="shared" si="5"/>
        <v>0.5</v>
      </c>
      <c r="Q16" s="53">
        <f t="shared" si="6"/>
        <v>-0.69314718055994529</v>
      </c>
      <c r="R16" s="54">
        <f t="shared" si="7"/>
        <v>0</v>
      </c>
      <c r="AR16">
        <v>0.5</v>
      </c>
      <c r="AS16">
        <v>0</v>
      </c>
      <c r="AT16">
        <v>1</v>
      </c>
      <c r="AU16">
        <f t="shared" si="12"/>
        <v>2</v>
      </c>
      <c r="AV16">
        <f t="shared" si="13"/>
        <v>10</v>
      </c>
      <c r="AW16">
        <f t="shared" si="9"/>
        <v>0.85714285714285721</v>
      </c>
      <c r="AX16">
        <f t="shared" si="10"/>
        <v>0.83050847457627119</v>
      </c>
      <c r="AY16">
        <f t="shared" si="11"/>
        <v>5.9322033898305149E-2</v>
      </c>
    </row>
    <row r="17" spans="1:51" x14ac:dyDescent="0.3">
      <c r="A17">
        <f>logit!C15</f>
        <v>1</v>
      </c>
      <c r="B17">
        <f>logit!D15</f>
        <v>1</v>
      </c>
      <c r="C17">
        <f>logit!E15</f>
        <v>1</v>
      </c>
      <c r="D17">
        <f>logit!F15</f>
        <v>1</v>
      </c>
      <c r="E17">
        <f>logit!G15</f>
        <v>1</v>
      </c>
      <c r="F17">
        <f>logit!H15</f>
        <v>1</v>
      </c>
      <c r="G17">
        <f>logit!I15</f>
        <v>0</v>
      </c>
      <c r="H17">
        <f>logit!J15</f>
        <v>1</v>
      </c>
      <c r="I17">
        <f>logit!K15</f>
        <v>1</v>
      </c>
      <c r="J17" s="53">
        <f>logit!L15</f>
        <v>1</v>
      </c>
      <c r="K17" s="8">
        <f t="shared" si="0"/>
        <v>0</v>
      </c>
      <c r="L17" s="54">
        <f t="shared" si="1"/>
        <v>1</v>
      </c>
      <c r="M17">
        <f t="shared" si="2"/>
        <v>1</v>
      </c>
      <c r="N17">
        <f t="shared" si="3"/>
        <v>0.5</v>
      </c>
      <c r="O17" s="53">
        <f t="shared" si="4"/>
        <v>0.5</v>
      </c>
      <c r="P17" s="54">
        <f t="shared" si="5"/>
        <v>0.5</v>
      </c>
      <c r="Q17" s="53">
        <f t="shared" si="6"/>
        <v>-0.69314718055994529</v>
      </c>
      <c r="R17" s="54">
        <f t="shared" si="7"/>
        <v>100</v>
      </c>
      <c r="AR17">
        <v>0.5</v>
      </c>
      <c r="AS17">
        <v>1</v>
      </c>
      <c r="AT17">
        <v>0</v>
      </c>
      <c r="AU17">
        <f t="shared" si="12"/>
        <v>3</v>
      </c>
      <c r="AV17">
        <f t="shared" si="13"/>
        <v>10</v>
      </c>
      <c r="AW17">
        <f t="shared" si="9"/>
        <v>0.7857142857142857</v>
      </c>
      <c r="AX17">
        <f t="shared" si="10"/>
        <v>0.83050847457627119</v>
      </c>
      <c r="AY17">
        <f t="shared" si="11"/>
        <v>0</v>
      </c>
    </row>
    <row r="18" spans="1:51" x14ac:dyDescent="0.3">
      <c r="A18">
        <f>logit!C16</f>
        <v>1</v>
      </c>
      <c r="B18">
        <f>logit!D16</f>
        <v>1</v>
      </c>
      <c r="C18">
        <f>logit!E16</f>
        <v>0</v>
      </c>
      <c r="D18">
        <f>logit!F16</f>
        <v>1</v>
      </c>
      <c r="E18">
        <f>logit!G16</f>
        <v>1</v>
      </c>
      <c r="F18">
        <f>logit!H16</f>
        <v>1</v>
      </c>
      <c r="G18">
        <f>logit!I16</f>
        <v>0</v>
      </c>
      <c r="H18">
        <f>logit!J16</f>
        <v>0</v>
      </c>
      <c r="I18">
        <f>logit!K16</f>
        <v>0</v>
      </c>
      <c r="J18" s="53">
        <f>logit!L16</f>
        <v>1</v>
      </c>
      <c r="K18" s="8">
        <f t="shared" si="0"/>
        <v>0</v>
      </c>
      <c r="L18" s="54">
        <f t="shared" si="1"/>
        <v>1</v>
      </c>
      <c r="M18">
        <f t="shared" si="2"/>
        <v>1</v>
      </c>
      <c r="N18">
        <f t="shared" si="3"/>
        <v>0.5</v>
      </c>
      <c r="O18" s="53">
        <f t="shared" si="4"/>
        <v>0.5</v>
      </c>
      <c r="P18" s="54">
        <f t="shared" si="5"/>
        <v>0.5</v>
      </c>
      <c r="Q18" s="53">
        <f t="shared" si="6"/>
        <v>-0.69314718055994529</v>
      </c>
      <c r="R18" s="54">
        <f t="shared" si="7"/>
        <v>100</v>
      </c>
      <c r="AR18">
        <v>0.5</v>
      </c>
      <c r="AS18">
        <v>0</v>
      </c>
      <c r="AT18">
        <v>1</v>
      </c>
      <c r="AU18">
        <f t="shared" si="12"/>
        <v>3</v>
      </c>
      <c r="AV18">
        <f t="shared" si="13"/>
        <v>11</v>
      </c>
      <c r="AW18">
        <f t="shared" si="9"/>
        <v>0.7857142857142857</v>
      </c>
      <c r="AX18">
        <f t="shared" si="10"/>
        <v>0.81355932203389836</v>
      </c>
      <c r="AY18">
        <f t="shared" si="11"/>
        <v>0</v>
      </c>
    </row>
    <row r="19" spans="1:51" x14ac:dyDescent="0.3">
      <c r="A19">
        <f>logit!C17</f>
        <v>1</v>
      </c>
      <c r="B19">
        <f>logit!D17</f>
        <v>1</v>
      </c>
      <c r="C19">
        <f>logit!E17</f>
        <v>0</v>
      </c>
      <c r="D19">
        <f>logit!F17</f>
        <v>1</v>
      </c>
      <c r="E19">
        <f>logit!G17</f>
        <v>1</v>
      </c>
      <c r="F19">
        <f>logit!H17</f>
        <v>1</v>
      </c>
      <c r="G19">
        <f>logit!I17</f>
        <v>0</v>
      </c>
      <c r="H19">
        <f>logit!J17</f>
        <v>0</v>
      </c>
      <c r="I19">
        <f>logit!K17</f>
        <v>1</v>
      </c>
      <c r="J19" s="53">
        <f>logit!L17</f>
        <v>1</v>
      </c>
      <c r="K19" s="8">
        <f t="shared" si="0"/>
        <v>0</v>
      </c>
      <c r="L19" s="54">
        <f t="shared" si="1"/>
        <v>1</v>
      </c>
      <c r="M19">
        <f t="shared" si="2"/>
        <v>1</v>
      </c>
      <c r="N19">
        <f t="shared" si="3"/>
        <v>0.5</v>
      </c>
      <c r="O19" s="53">
        <f t="shared" si="4"/>
        <v>0.5</v>
      </c>
      <c r="P19" s="54">
        <f t="shared" si="5"/>
        <v>0.5</v>
      </c>
      <c r="Q19" s="53">
        <f t="shared" si="6"/>
        <v>-0.69314718055994529</v>
      </c>
      <c r="R19" s="54">
        <f t="shared" si="7"/>
        <v>100</v>
      </c>
      <c r="AR19">
        <v>0.5</v>
      </c>
      <c r="AS19">
        <v>0</v>
      </c>
      <c r="AT19">
        <v>1</v>
      </c>
      <c r="AU19">
        <f t="shared" si="12"/>
        <v>3</v>
      </c>
      <c r="AV19">
        <f t="shared" si="13"/>
        <v>12</v>
      </c>
      <c r="AW19">
        <f t="shared" si="9"/>
        <v>0.7857142857142857</v>
      </c>
      <c r="AX19">
        <f t="shared" si="10"/>
        <v>0.79661016949152541</v>
      </c>
      <c r="AY19">
        <f t="shared" si="11"/>
        <v>0</v>
      </c>
    </row>
    <row r="20" spans="1:51" x14ac:dyDescent="0.3">
      <c r="A20">
        <f>logit!C18</f>
        <v>1</v>
      </c>
      <c r="B20">
        <f>logit!D18</f>
        <v>1</v>
      </c>
      <c r="C20">
        <f>logit!E18</f>
        <v>0</v>
      </c>
      <c r="D20">
        <f>logit!F18</f>
        <v>0</v>
      </c>
      <c r="E20">
        <f>logit!G18</f>
        <v>1</v>
      </c>
      <c r="F20">
        <f>logit!H18</f>
        <v>1</v>
      </c>
      <c r="G20">
        <f>logit!I18</f>
        <v>0</v>
      </c>
      <c r="H20">
        <f>logit!J18</f>
        <v>1</v>
      </c>
      <c r="I20">
        <f>logit!K18</f>
        <v>0</v>
      </c>
      <c r="J20" s="53">
        <f>logit!L18</f>
        <v>1</v>
      </c>
      <c r="K20" s="8">
        <f t="shared" si="0"/>
        <v>0</v>
      </c>
      <c r="L20" s="54">
        <f t="shared" si="1"/>
        <v>1</v>
      </c>
      <c r="M20">
        <f t="shared" si="2"/>
        <v>1</v>
      </c>
      <c r="N20">
        <f t="shared" si="3"/>
        <v>0.5</v>
      </c>
      <c r="O20" s="53">
        <f t="shared" si="4"/>
        <v>0.5</v>
      </c>
      <c r="P20" s="54">
        <f t="shared" si="5"/>
        <v>0.5</v>
      </c>
      <c r="Q20" s="53">
        <f t="shared" si="6"/>
        <v>-0.69314718055994529</v>
      </c>
      <c r="R20" s="54">
        <f t="shared" si="7"/>
        <v>100</v>
      </c>
      <c r="AR20">
        <v>0.5</v>
      </c>
      <c r="AS20">
        <v>0</v>
      </c>
      <c r="AT20">
        <v>1</v>
      </c>
      <c r="AU20">
        <f t="shared" si="12"/>
        <v>3</v>
      </c>
      <c r="AV20">
        <f t="shared" si="13"/>
        <v>13</v>
      </c>
      <c r="AW20">
        <f t="shared" si="9"/>
        <v>0.7857142857142857</v>
      </c>
      <c r="AX20">
        <f t="shared" si="10"/>
        <v>0.77966101694915257</v>
      </c>
      <c r="AY20">
        <f t="shared" si="11"/>
        <v>0</v>
      </c>
    </row>
    <row r="21" spans="1:51" x14ac:dyDescent="0.3">
      <c r="A21">
        <f>logit!C19</f>
        <v>1</v>
      </c>
      <c r="B21">
        <f>logit!D19</f>
        <v>1</v>
      </c>
      <c r="C21">
        <f>logit!E19</f>
        <v>0</v>
      </c>
      <c r="D21">
        <f>logit!F19</f>
        <v>1</v>
      </c>
      <c r="E21">
        <f>logit!G19</f>
        <v>1</v>
      </c>
      <c r="F21">
        <f>logit!H19</f>
        <v>1</v>
      </c>
      <c r="G21">
        <f>logit!I19</f>
        <v>0</v>
      </c>
      <c r="H21">
        <f>logit!J19</f>
        <v>0</v>
      </c>
      <c r="I21">
        <f>logit!K19</f>
        <v>1</v>
      </c>
      <c r="J21" s="53">
        <f>logit!L19</f>
        <v>1</v>
      </c>
      <c r="K21" s="8">
        <f t="shared" si="0"/>
        <v>0</v>
      </c>
      <c r="L21" s="54">
        <f t="shared" si="1"/>
        <v>1</v>
      </c>
      <c r="M21">
        <f t="shared" si="2"/>
        <v>1</v>
      </c>
      <c r="N21">
        <f t="shared" si="3"/>
        <v>0.5</v>
      </c>
      <c r="O21" s="53">
        <f t="shared" si="4"/>
        <v>0.5</v>
      </c>
      <c r="P21" s="54">
        <f t="shared" si="5"/>
        <v>0.5</v>
      </c>
      <c r="Q21" s="53">
        <f t="shared" si="6"/>
        <v>-0.69314718055994529</v>
      </c>
      <c r="R21" s="54">
        <f t="shared" si="7"/>
        <v>100</v>
      </c>
      <c r="AR21">
        <v>0.5</v>
      </c>
      <c r="AS21">
        <v>0</v>
      </c>
      <c r="AT21">
        <v>1</v>
      </c>
      <c r="AU21">
        <f t="shared" si="12"/>
        <v>3</v>
      </c>
      <c r="AV21">
        <f t="shared" si="13"/>
        <v>14</v>
      </c>
      <c r="AW21">
        <f t="shared" si="9"/>
        <v>0.7857142857142857</v>
      </c>
      <c r="AX21">
        <f t="shared" si="10"/>
        <v>0.76271186440677963</v>
      </c>
      <c r="AY21">
        <f t="shared" si="11"/>
        <v>0</v>
      </c>
    </row>
    <row r="22" spans="1:51" x14ac:dyDescent="0.3">
      <c r="A22">
        <f>logit!C20</f>
        <v>1</v>
      </c>
      <c r="B22">
        <f>logit!D20</f>
        <v>1</v>
      </c>
      <c r="C22">
        <f>logit!E20</f>
        <v>0</v>
      </c>
      <c r="D22">
        <f>logit!F20</f>
        <v>1</v>
      </c>
      <c r="E22">
        <f>logit!G20</f>
        <v>1</v>
      </c>
      <c r="F22">
        <f>logit!H20</f>
        <v>1</v>
      </c>
      <c r="G22">
        <f>logit!I20</f>
        <v>0</v>
      </c>
      <c r="H22">
        <f>logit!J20</f>
        <v>0</v>
      </c>
      <c r="I22">
        <f>logit!K20</f>
        <v>1</v>
      </c>
      <c r="J22" s="53">
        <f>logit!L20</f>
        <v>1</v>
      </c>
      <c r="K22" s="8">
        <f t="shared" si="0"/>
        <v>0</v>
      </c>
      <c r="L22" s="54">
        <f t="shared" si="1"/>
        <v>1</v>
      </c>
      <c r="M22">
        <f t="shared" si="2"/>
        <v>1</v>
      </c>
      <c r="N22">
        <f t="shared" si="3"/>
        <v>0.5</v>
      </c>
      <c r="O22" s="53">
        <f t="shared" si="4"/>
        <v>0.5</v>
      </c>
      <c r="P22" s="54">
        <f t="shared" si="5"/>
        <v>0.5</v>
      </c>
      <c r="Q22" s="53">
        <f t="shared" si="6"/>
        <v>-0.69314718055994529</v>
      </c>
      <c r="R22" s="54">
        <f t="shared" si="7"/>
        <v>100</v>
      </c>
      <c r="AR22">
        <v>0.5</v>
      </c>
      <c r="AS22">
        <v>0</v>
      </c>
      <c r="AT22">
        <v>1</v>
      </c>
      <c r="AU22">
        <f t="shared" si="12"/>
        <v>3</v>
      </c>
      <c r="AV22">
        <f t="shared" si="13"/>
        <v>15</v>
      </c>
      <c r="AW22">
        <f t="shared" si="9"/>
        <v>0.7857142857142857</v>
      </c>
      <c r="AX22">
        <f t="shared" si="10"/>
        <v>0.74576271186440679</v>
      </c>
      <c r="AY22">
        <f t="shared" si="11"/>
        <v>0</v>
      </c>
    </row>
    <row r="23" spans="1:51" x14ac:dyDescent="0.3">
      <c r="A23">
        <f>logit!C21</f>
        <v>1</v>
      </c>
      <c r="B23">
        <f>logit!D21</f>
        <v>1</v>
      </c>
      <c r="C23">
        <f>logit!E21</f>
        <v>1</v>
      </c>
      <c r="D23">
        <f>logit!F21</f>
        <v>1</v>
      </c>
      <c r="E23">
        <f>logit!G21</f>
        <v>1</v>
      </c>
      <c r="F23">
        <f>logit!H21</f>
        <v>0</v>
      </c>
      <c r="G23">
        <f>logit!I21</f>
        <v>0</v>
      </c>
      <c r="H23">
        <f>logit!J21</f>
        <v>0</v>
      </c>
      <c r="I23">
        <f>logit!K21</f>
        <v>0</v>
      </c>
      <c r="J23" s="53">
        <f>logit!L21</f>
        <v>1</v>
      </c>
      <c r="K23" s="8">
        <f t="shared" si="0"/>
        <v>0</v>
      </c>
      <c r="L23" s="54">
        <f t="shared" si="1"/>
        <v>1</v>
      </c>
      <c r="M23">
        <f t="shared" si="2"/>
        <v>1</v>
      </c>
      <c r="N23">
        <f t="shared" si="3"/>
        <v>0.5</v>
      </c>
      <c r="O23" s="53">
        <f t="shared" si="4"/>
        <v>0.5</v>
      </c>
      <c r="P23" s="54">
        <f t="shared" si="5"/>
        <v>0.5</v>
      </c>
      <c r="Q23" s="53">
        <f t="shared" si="6"/>
        <v>-0.69314718055994529</v>
      </c>
      <c r="R23" s="54">
        <f t="shared" si="7"/>
        <v>100</v>
      </c>
      <c r="AR23">
        <v>0.5</v>
      </c>
      <c r="AS23">
        <v>0</v>
      </c>
      <c r="AT23">
        <v>1</v>
      </c>
      <c r="AU23">
        <f t="shared" si="12"/>
        <v>3</v>
      </c>
      <c r="AV23">
        <f t="shared" si="13"/>
        <v>16</v>
      </c>
      <c r="AW23">
        <f t="shared" si="9"/>
        <v>0.7857142857142857</v>
      </c>
      <c r="AX23">
        <f t="shared" si="10"/>
        <v>0.72881355932203395</v>
      </c>
      <c r="AY23">
        <f t="shared" si="11"/>
        <v>0</v>
      </c>
    </row>
    <row r="24" spans="1:51" x14ac:dyDescent="0.3">
      <c r="A24">
        <f>logit!C22</f>
        <v>1</v>
      </c>
      <c r="B24">
        <f>logit!D22</f>
        <v>1</v>
      </c>
      <c r="C24">
        <f>logit!E22</f>
        <v>0</v>
      </c>
      <c r="D24">
        <f>logit!F22</f>
        <v>1</v>
      </c>
      <c r="E24">
        <f>logit!G22</f>
        <v>1</v>
      </c>
      <c r="F24">
        <f>logit!H22</f>
        <v>1</v>
      </c>
      <c r="G24">
        <f>logit!I22</f>
        <v>0</v>
      </c>
      <c r="H24">
        <f>logit!J22</f>
        <v>0</v>
      </c>
      <c r="I24">
        <f>logit!K22</f>
        <v>1</v>
      </c>
      <c r="J24" s="53">
        <f>logit!L22</f>
        <v>1</v>
      </c>
      <c r="K24" s="8">
        <f t="shared" si="0"/>
        <v>0</v>
      </c>
      <c r="L24" s="54">
        <f t="shared" si="1"/>
        <v>1</v>
      </c>
      <c r="M24">
        <f t="shared" si="2"/>
        <v>1</v>
      </c>
      <c r="N24">
        <f t="shared" si="3"/>
        <v>0.5</v>
      </c>
      <c r="O24" s="53">
        <f t="shared" si="4"/>
        <v>0.5</v>
      </c>
      <c r="P24" s="54">
        <f t="shared" si="5"/>
        <v>0.5</v>
      </c>
      <c r="Q24" s="53">
        <f t="shared" si="6"/>
        <v>-0.69314718055994529</v>
      </c>
      <c r="R24" s="54">
        <f t="shared" si="7"/>
        <v>100</v>
      </c>
      <c r="AR24">
        <v>0.5</v>
      </c>
      <c r="AS24">
        <v>0</v>
      </c>
      <c r="AT24">
        <v>1</v>
      </c>
      <c r="AU24">
        <f t="shared" si="12"/>
        <v>3</v>
      </c>
      <c r="AV24">
        <f t="shared" si="13"/>
        <v>17</v>
      </c>
      <c r="AW24">
        <f t="shared" si="9"/>
        <v>0.7857142857142857</v>
      </c>
      <c r="AX24">
        <f t="shared" si="10"/>
        <v>0.71186440677966101</v>
      </c>
      <c r="AY24">
        <f t="shared" si="11"/>
        <v>0</v>
      </c>
    </row>
    <row r="25" spans="1:51" x14ac:dyDescent="0.3">
      <c r="A25">
        <f>logit!C23</f>
        <v>1</v>
      </c>
      <c r="B25">
        <f>logit!D23</f>
        <v>1</v>
      </c>
      <c r="C25">
        <f>logit!E23</f>
        <v>0</v>
      </c>
      <c r="D25">
        <f>logit!F23</f>
        <v>1</v>
      </c>
      <c r="E25">
        <f>logit!G23</f>
        <v>1</v>
      </c>
      <c r="F25">
        <f>logit!H23</f>
        <v>1</v>
      </c>
      <c r="G25">
        <f>logit!I23</f>
        <v>0</v>
      </c>
      <c r="H25">
        <f>logit!J23</f>
        <v>0</v>
      </c>
      <c r="I25">
        <f>logit!K23</f>
        <v>1</v>
      </c>
      <c r="J25" s="53">
        <f>logit!L23</f>
        <v>1</v>
      </c>
      <c r="K25" s="8">
        <f t="shared" si="0"/>
        <v>0</v>
      </c>
      <c r="L25" s="54">
        <f t="shared" si="1"/>
        <v>1</v>
      </c>
      <c r="M25">
        <f t="shared" si="2"/>
        <v>1</v>
      </c>
      <c r="N25">
        <f t="shared" si="3"/>
        <v>0.5</v>
      </c>
      <c r="O25" s="53">
        <f t="shared" si="4"/>
        <v>0.5</v>
      </c>
      <c r="P25" s="54">
        <f t="shared" si="5"/>
        <v>0.5</v>
      </c>
      <c r="Q25" s="53">
        <f t="shared" si="6"/>
        <v>-0.69314718055994529</v>
      </c>
      <c r="R25" s="54">
        <f t="shared" si="7"/>
        <v>100</v>
      </c>
      <c r="AR25">
        <v>0.5</v>
      </c>
      <c r="AS25">
        <v>0</v>
      </c>
      <c r="AT25">
        <v>1</v>
      </c>
      <c r="AU25">
        <f t="shared" si="12"/>
        <v>3</v>
      </c>
      <c r="AV25">
        <f t="shared" si="13"/>
        <v>18</v>
      </c>
      <c r="AW25">
        <f t="shared" si="9"/>
        <v>0.7857142857142857</v>
      </c>
      <c r="AX25">
        <f t="shared" si="10"/>
        <v>0.69491525423728806</v>
      </c>
      <c r="AY25">
        <f t="shared" si="11"/>
        <v>0</v>
      </c>
    </row>
    <row r="26" spans="1:51" x14ac:dyDescent="0.3">
      <c r="A26">
        <f>logit!C24</f>
        <v>1</v>
      </c>
      <c r="B26">
        <f>logit!D24</f>
        <v>1</v>
      </c>
      <c r="C26">
        <f>logit!E24</f>
        <v>0</v>
      </c>
      <c r="D26">
        <f>logit!F24</f>
        <v>1</v>
      </c>
      <c r="E26">
        <f>logit!G24</f>
        <v>1</v>
      </c>
      <c r="F26">
        <f>logit!H24</f>
        <v>1</v>
      </c>
      <c r="G26">
        <f>logit!I24</f>
        <v>0</v>
      </c>
      <c r="H26">
        <f>logit!J24</f>
        <v>1</v>
      </c>
      <c r="I26">
        <f>logit!K24</f>
        <v>1</v>
      </c>
      <c r="J26" s="53">
        <f>logit!L24</f>
        <v>1</v>
      </c>
      <c r="K26" s="8">
        <f t="shared" si="0"/>
        <v>0</v>
      </c>
      <c r="L26" s="54">
        <f t="shared" si="1"/>
        <v>1</v>
      </c>
      <c r="M26">
        <f t="shared" si="2"/>
        <v>1</v>
      </c>
      <c r="N26">
        <f t="shared" si="3"/>
        <v>0.5</v>
      </c>
      <c r="O26" s="53">
        <f t="shared" si="4"/>
        <v>0.5</v>
      </c>
      <c r="P26" s="54">
        <f t="shared" si="5"/>
        <v>0.5</v>
      </c>
      <c r="Q26" s="53">
        <f t="shared" si="6"/>
        <v>-0.69314718055994529</v>
      </c>
      <c r="R26" s="54">
        <f t="shared" si="7"/>
        <v>100</v>
      </c>
      <c r="AR26">
        <v>0.5</v>
      </c>
      <c r="AS26">
        <v>0</v>
      </c>
      <c r="AT26">
        <v>1</v>
      </c>
      <c r="AU26">
        <f t="shared" si="12"/>
        <v>3</v>
      </c>
      <c r="AV26">
        <f t="shared" si="13"/>
        <v>19</v>
      </c>
      <c r="AW26">
        <f t="shared" si="9"/>
        <v>0.7857142857142857</v>
      </c>
      <c r="AX26">
        <f t="shared" si="10"/>
        <v>0.67796610169491522</v>
      </c>
      <c r="AY26">
        <f t="shared" si="11"/>
        <v>0</v>
      </c>
    </row>
    <row r="27" spans="1:51" x14ac:dyDescent="0.3">
      <c r="A27">
        <f>logit!C25</f>
        <v>1</v>
      </c>
      <c r="B27">
        <f>logit!D25</f>
        <v>1</v>
      </c>
      <c r="C27">
        <f>logit!E25</f>
        <v>0</v>
      </c>
      <c r="D27">
        <f>logit!F25</f>
        <v>1</v>
      </c>
      <c r="E27">
        <f>logit!G25</f>
        <v>1</v>
      </c>
      <c r="F27">
        <f>logit!H25</f>
        <v>1</v>
      </c>
      <c r="G27">
        <f>logit!I25</f>
        <v>0</v>
      </c>
      <c r="H27">
        <f>logit!J25</f>
        <v>0</v>
      </c>
      <c r="I27">
        <f>logit!K25</f>
        <v>1</v>
      </c>
      <c r="J27" s="53">
        <f>logit!L25</f>
        <v>1</v>
      </c>
      <c r="K27" s="8">
        <f t="shared" si="0"/>
        <v>0</v>
      </c>
      <c r="L27" s="54">
        <f t="shared" si="1"/>
        <v>1</v>
      </c>
      <c r="M27">
        <f t="shared" si="2"/>
        <v>1</v>
      </c>
      <c r="N27">
        <f t="shared" si="3"/>
        <v>0.5</v>
      </c>
      <c r="O27" s="53">
        <f t="shared" si="4"/>
        <v>0.5</v>
      </c>
      <c r="P27" s="54">
        <f t="shared" si="5"/>
        <v>0.5</v>
      </c>
      <c r="Q27" s="53">
        <f t="shared" si="6"/>
        <v>-0.69314718055994529</v>
      </c>
      <c r="R27" s="54">
        <f t="shared" si="7"/>
        <v>100</v>
      </c>
      <c r="AR27">
        <v>0.5</v>
      </c>
      <c r="AS27">
        <v>0</v>
      </c>
      <c r="AT27">
        <v>1</v>
      </c>
      <c r="AU27">
        <f t="shared" si="12"/>
        <v>3</v>
      </c>
      <c r="AV27">
        <f t="shared" si="13"/>
        <v>20</v>
      </c>
      <c r="AW27">
        <f t="shared" si="9"/>
        <v>0.7857142857142857</v>
      </c>
      <c r="AX27">
        <f t="shared" si="10"/>
        <v>0.66101694915254239</v>
      </c>
      <c r="AY27">
        <f t="shared" si="11"/>
        <v>0</v>
      </c>
    </row>
    <row r="28" spans="1:51" x14ac:dyDescent="0.3">
      <c r="A28">
        <f>logit!C26</f>
        <v>0</v>
      </c>
      <c r="B28">
        <f>logit!D26</f>
        <v>0</v>
      </c>
      <c r="C28">
        <f>logit!E26</f>
        <v>0</v>
      </c>
      <c r="D28">
        <f>logit!F26</f>
        <v>0</v>
      </c>
      <c r="E28">
        <f>logit!G26</f>
        <v>0</v>
      </c>
      <c r="F28">
        <f>logit!H26</f>
        <v>0</v>
      </c>
      <c r="G28">
        <f>logit!I26</f>
        <v>0</v>
      </c>
      <c r="H28">
        <f>logit!J26</f>
        <v>0</v>
      </c>
      <c r="I28">
        <f>logit!K26</f>
        <v>0</v>
      </c>
      <c r="J28" s="53">
        <f>logit!L26</f>
        <v>0</v>
      </c>
      <c r="K28" s="8">
        <f t="shared" si="0"/>
        <v>1</v>
      </c>
      <c r="L28" s="54">
        <f t="shared" si="1"/>
        <v>1</v>
      </c>
      <c r="M28">
        <f t="shared" si="2"/>
        <v>0</v>
      </c>
      <c r="N28">
        <f t="shared" si="3"/>
        <v>0.5</v>
      </c>
      <c r="O28" s="53">
        <f t="shared" si="4"/>
        <v>0.5</v>
      </c>
      <c r="P28" s="54">
        <f t="shared" si="5"/>
        <v>0.5</v>
      </c>
      <c r="Q28" s="53">
        <f t="shared" si="6"/>
        <v>-0.69314718055994529</v>
      </c>
      <c r="R28" s="54">
        <f t="shared" si="7"/>
        <v>0</v>
      </c>
      <c r="AR28">
        <v>0.5</v>
      </c>
      <c r="AS28">
        <v>0</v>
      </c>
      <c r="AT28">
        <v>1</v>
      </c>
      <c r="AU28">
        <f t="shared" si="12"/>
        <v>3</v>
      </c>
      <c r="AV28">
        <f t="shared" si="13"/>
        <v>21</v>
      </c>
      <c r="AW28">
        <f t="shared" si="9"/>
        <v>0.7857142857142857</v>
      </c>
      <c r="AX28">
        <f t="shared" si="10"/>
        <v>0.64406779661016955</v>
      </c>
      <c r="AY28">
        <f t="shared" si="11"/>
        <v>4.6004842615012087E-2</v>
      </c>
    </row>
    <row r="29" spans="1:51" x14ac:dyDescent="0.3">
      <c r="A29">
        <f>logit!C27</f>
        <v>1</v>
      </c>
      <c r="B29">
        <f>logit!D27</f>
        <v>1</v>
      </c>
      <c r="C29">
        <f>logit!E27</f>
        <v>0</v>
      </c>
      <c r="D29">
        <f>logit!F27</f>
        <v>1</v>
      </c>
      <c r="E29">
        <f>logit!G27</f>
        <v>1</v>
      </c>
      <c r="F29">
        <f>logit!H27</f>
        <v>1</v>
      </c>
      <c r="G29">
        <f>logit!I27</f>
        <v>0</v>
      </c>
      <c r="H29">
        <f>logit!J27</f>
        <v>1</v>
      </c>
      <c r="I29">
        <f>logit!K27</f>
        <v>1</v>
      </c>
      <c r="J29" s="53">
        <f>logit!L27</f>
        <v>1</v>
      </c>
      <c r="K29" s="8">
        <f t="shared" si="0"/>
        <v>0</v>
      </c>
      <c r="L29" s="54">
        <f t="shared" si="1"/>
        <v>1</v>
      </c>
      <c r="M29">
        <f t="shared" si="2"/>
        <v>1</v>
      </c>
      <c r="N29">
        <f t="shared" si="3"/>
        <v>0.5</v>
      </c>
      <c r="O29" s="53">
        <f t="shared" si="4"/>
        <v>0.5</v>
      </c>
      <c r="P29" s="54">
        <f t="shared" si="5"/>
        <v>0.5</v>
      </c>
      <c r="Q29" s="53">
        <f t="shared" si="6"/>
        <v>-0.69314718055994529</v>
      </c>
      <c r="R29" s="54">
        <f t="shared" si="7"/>
        <v>100</v>
      </c>
      <c r="AR29">
        <v>0.5</v>
      </c>
      <c r="AS29">
        <v>1</v>
      </c>
      <c r="AT29">
        <v>0</v>
      </c>
      <c r="AU29">
        <f t="shared" si="12"/>
        <v>4</v>
      </c>
      <c r="AV29">
        <f t="shared" si="13"/>
        <v>21</v>
      </c>
      <c r="AW29">
        <f t="shared" si="9"/>
        <v>0.7142857142857143</v>
      </c>
      <c r="AX29">
        <f t="shared" si="10"/>
        <v>0.64406779661016955</v>
      </c>
      <c r="AY29">
        <f t="shared" si="11"/>
        <v>0</v>
      </c>
    </row>
    <row r="30" spans="1:51" x14ac:dyDescent="0.3">
      <c r="A30">
        <f>logit!C28</f>
        <v>1</v>
      </c>
      <c r="B30">
        <f>logit!D28</f>
        <v>1</v>
      </c>
      <c r="C30">
        <f>logit!E28</f>
        <v>0</v>
      </c>
      <c r="D30">
        <f>logit!F28</f>
        <v>1</v>
      </c>
      <c r="E30">
        <f>logit!G28</f>
        <v>1</v>
      </c>
      <c r="F30">
        <f>logit!H28</f>
        <v>1</v>
      </c>
      <c r="G30">
        <f>logit!I28</f>
        <v>0</v>
      </c>
      <c r="H30">
        <f>logit!J28</f>
        <v>0</v>
      </c>
      <c r="I30">
        <f>logit!K28</f>
        <v>1</v>
      </c>
      <c r="J30" s="53">
        <f>logit!L28</f>
        <v>1</v>
      </c>
      <c r="K30" s="8">
        <f t="shared" si="0"/>
        <v>0</v>
      </c>
      <c r="L30" s="54">
        <f t="shared" si="1"/>
        <v>1</v>
      </c>
      <c r="M30">
        <f t="shared" si="2"/>
        <v>1</v>
      </c>
      <c r="N30">
        <f t="shared" si="3"/>
        <v>0.5</v>
      </c>
      <c r="O30" s="53">
        <f t="shared" si="4"/>
        <v>0.5</v>
      </c>
      <c r="P30" s="54">
        <f t="shared" si="5"/>
        <v>0.5</v>
      </c>
      <c r="Q30" s="53">
        <f t="shared" si="6"/>
        <v>-0.69314718055994529</v>
      </c>
      <c r="R30" s="54">
        <f t="shared" si="7"/>
        <v>100</v>
      </c>
      <c r="AR30">
        <v>0.5</v>
      </c>
      <c r="AS30">
        <v>0</v>
      </c>
      <c r="AT30">
        <v>1</v>
      </c>
      <c r="AU30">
        <f t="shared" si="12"/>
        <v>4</v>
      </c>
      <c r="AV30">
        <f t="shared" si="13"/>
        <v>22</v>
      </c>
      <c r="AW30">
        <f t="shared" si="9"/>
        <v>0.7142857142857143</v>
      </c>
      <c r="AX30">
        <f t="shared" si="10"/>
        <v>0.6271186440677966</v>
      </c>
      <c r="AY30">
        <f t="shared" si="11"/>
        <v>0</v>
      </c>
    </row>
    <row r="31" spans="1:51" x14ac:dyDescent="0.3">
      <c r="A31">
        <f>logit!C29</f>
        <v>1</v>
      </c>
      <c r="B31">
        <f>logit!D29</f>
        <v>1</v>
      </c>
      <c r="C31">
        <f>logit!E29</f>
        <v>1</v>
      </c>
      <c r="D31">
        <f>logit!F29</f>
        <v>0</v>
      </c>
      <c r="E31">
        <f>logit!G29</f>
        <v>0</v>
      </c>
      <c r="F31">
        <f>logit!H29</f>
        <v>0</v>
      </c>
      <c r="G31">
        <f>logit!I29</f>
        <v>0</v>
      </c>
      <c r="H31">
        <f>logit!J29</f>
        <v>0</v>
      </c>
      <c r="I31">
        <f>logit!K29</f>
        <v>0</v>
      </c>
      <c r="J31" s="53">
        <f>logit!L29</f>
        <v>0</v>
      </c>
      <c r="K31" s="8">
        <f t="shared" si="0"/>
        <v>1</v>
      </c>
      <c r="L31" s="54">
        <f t="shared" si="1"/>
        <v>1</v>
      </c>
      <c r="M31">
        <f t="shared" si="2"/>
        <v>0</v>
      </c>
      <c r="N31">
        <f t="shared" si="3"/>
        <v>0.5</v>
      </c>
      <c r="O31" s="53">
        <f t="shared" si="4"/>
        <v>0.5</v>
      </c>
      <c r="P31" s="54">
        <f t="shared" si="5"/>
        <v>0.5</v>
      </c>
      <c r="Q31" s="53">
        <f t="shared" si="6"/>
        <v>-0.69314718055994529</v>
      </c>
      <c r="R31" s="54">
        <f t="shared" si="7"/>
        <v>0</v>
      </c>
      <c r="AR31">
        <v>0.5</v>
      </c>
      <c r="AS31">
        <v>0</v>
      </c>
      <c r="AT31">
        <v>1</v>
      </c>
      <c r="AU31">
        <f t="shared" si="12"/>
        <v>4</v>
      </c>
      <c r="AV31">
        <f t="shared" si="13"/>
        <v>23</v>
      </c>
      <c r="AW31">
        <f t="shared" si="9"/>
        <v>0.7142857142857143</v>
      </c>
      <c r="AX31">
        <f t="shared" si="10"/>
        <v>0.61016949152542366</v>
      </c>
      <c r="AY31">
        <f t="shared" si="11"/>
        <v>4.3583535108958883E-2</v>
      </c>
    </row>
    <row r="32" spans="1:51" x14ac:dyDescent="0.3">
      <c r="A32">
        <f>logit!C30</f>
        <v>1</v>
      </c>
      <c r="B32">
        <f>logit!D30</f>
        <v>1</v>
      </c>
      <c r="C32">
        <f>logit!E30</f>
        <v>1</v>
      </c>
      <c r="D32">
        <f>logit!F30</f>
        <v>1</v>
      </c>
      <c r="E32">
        <f>logit!G30</f>
        <v>1</v>
      </c>
      <c r="F32">
        <f>logit!H30</f>
        <v>1</v>
      </c>
      <c r="G32">
        <f>logit!I30</f>
        <v>0</v>
      </c>
      <c r="H32">
        <f>logit!J30</f>
        <v>0</v>
      </c>
      <c r="I32">
        <f>logit!K30</f>
        <v>1</v>
      </c>
      <c r="J32" s="53">
        <f>logit!L30</f>
        <v>1</v>
      </c>
      <c r="K32" s="8">
        <f t="shared" si="0"/>
        <v>0</v>
      </c>
      <c r="L32" s="54">
        <f t="shared" si="1"/>
        <v>1</v>
      </c>
      <c r="M32">
        <f t="shared" si="2"/>
        <v>1</v>
      </c>
      <c r="N32">
        <f t="shared" si="3"/>
        <v>0.5</v>
      </c>
      <c r="O32" s="53">
        <f t="shared" si="4"/>
        <v>0.5</v>
      </c>
      <c r="P32" s="54">
        <f t="shared" si="5"/>
        <v>0.5</v>
      </c>
      <c r="Q32" s="53">
        <f t="shared" si="6"/>
        <v>-0.69314718055994529</v>
      </c>
      <c r="R32" s="54">
        <f t="shared" si="7"/>
        <v>100</v>
      </c>
      <c r="AR32">
        <v>0.5</v>
      </c>
      <c r="AS32">
        <v>1</v>
      </c>
      <c r="AT32">
        <v>0</v>
      </c>
      <c r="AU32">
        <f t="shared" si="12"/>
        <v>5</v>
      </c>
      <c r="AV32">
        <f t="shared" si="13"/>
        <v>23</v>
      </c>
      <c r="AW32">
        <f t="shared" si="9"/>
        <v>0.64285714285714279</v>
      </c>
      <c r="AX32">
        <f t="shared" si="10"/>
        <v>0.61016949152542366</v>
      </c>
      <c r="AY32">
        <f t="shared" si="11"/>
        <v>0</v>
      </c>
    </row>
    <row r="33" spans="1:51" x14ac:dyDescent="0.3">
      <c r="A33">
        <f>logit!C31</f>
        <v>1</v>
      </c>
      <c r="B33">
        <f>logit!D31</f>
        <v>1</v>
      </c>
      <c r="C33">
        <f>logit!E31</f>
        <v>1</v>
      </c>
      <c r="D33">
        <f>logit!F31</f>
        <v>0</v>
      </c>
      <c r="E33">
        <f>logit!G31</f>
        <v>0</v>
      </c>
      <c r="F33">
        <f>logit!H31</f>
        <v>0</v>
      </c>
      <c r="G33">
        <f>logit!I31</f>
        <v>0</v>
      </c>
      <c r="H33">
        <f>logit!J31</f>
        <v>0</v>
      </c>
      <c r="I33">
        <f>logit!K31</f>
        <v>0</v>
      </c>
      <c r="J33" s="53">
        <f>logit!L31</f>
        <v>0</v>
      </c>
      <c r="K33" s="8">
        <f t="shared" si="0"/>
        <v>1</v>
      </c>
      <c r="L33" s="54">
        <f t="shared" si="1"/>
        <v>1</v>
      </c>
      <c r="M33">
        <f t="shared" si="2"/>
        <v>0</v>
      </c>
      <c r="N33">
        <f t="shared" si="3"/>
        <v>0.5</v>
      </c>
      <c r="O33" s="53">
        <f t="shared" si="4"/>
        <v>0.5</v>
      </c>
      <c r="P33" s="54">
        <f t="shared" si="5"/>
        <v>0.5</v>
      </c>
      <c r="Q33" s="53">
        <f t="shared" si="6"/>
        <v>-0.69314718055994529</v>
      </c>
      <c r="R33" s="54">
        <f t="shared" si="7"/>
        <v>0</v>
      </c>
      <c r="AR33">
        <v>0.5</v>
      </c>
      <c r="AS33">
        <v>0</v>
      </c>
      <c r="AT33">
        <v>1</v>
      </c>
      <c r="AU33">
        <f t="shared" si="12"/>
        <v>5</v>
      </c>
      <c r="AV33">
        <f t="shared" si="13"/>
        <v>24</v>
      </c>
      <c r="AW33">
        <f t="shared" si="9"/>
        <v>0.64285714285714279</v>
      </c>
      <c r="AX33">
        <f t="shared" si="10"/>
        <v>0.59322033898305082</v>
      </c>
      <c r="AY33">
        <f t="shared" si="11"/>
        <v>4.2372881355932181E-2</v>
      </c>
    </row>
    <row r="34" spans="1:51" x14ac:dyDescent="0.3">
      <c r="A34">
        <f>logit!C32</f>
        <v>1</v>
      </c>
      <c r="B34">
        <f>logit!D32</f>
        <v>1</v>
      </c>
      <c r="C34">
        <f>logit!E32</f>
        <v>0</v>
      </c>
      <c r="D34">
        <f>logit!F32</f>
        <v>1</v>
      </c>
      <c r="E34">
        <f>logit!G32</f>
        <v>1</v>
      </c>
      <c r="F34">
        <f>logit!H32</f>
        <v>1</v>
      </c>
      <c r="G34">
        <f>logit!I32</f>
        <v>0</v>
      </c>
      <c r="H34">
        <f>logit!J32</f>
        <v>0</v>
      </c>
      <c r="I34">
        <f>logit!K32</f>
        <v>1</v>
      </c>
      <c r="J34" s="53">
        <f>logit!L32</f>
        <v>1</v>
      </c>
      <c r="K34" s="8">
        <f t="shared" si="0"/>
        <v>0</v>
      </c>
      <c r="L34" s="54">
        <f t="shared" si="1"/>
        <v>1</v>
      </c>
      <c r="M34">
        <f t="shared" si="2"/>
        <v>1</v>
      </c>
      <c r="N34">
        <f t="shared" si="3"/>
        <v>0.5</v>
      </c>
      <c r="O34" s="53">
        <f t="shared" si="4"/>
        <v>0.5</v>
      </c>
      <c r="P34" s="54">
        <f t="shared" si="5"/>
        <v>0.5</v>
      </c>
      <c r="Q34" s="53">
        <f t="shared" si="6"/>
        <v>-0.69314718055994529</v>
      </c>
      <c r="R34" s="54">
        <f t="shared" si="7"/>
        <v>100</v>
      </c>
      <c r="AR34">
        <v>0.5</v>
      </c>
      <c r="AS34">
        <v>1</v>
      </c>
      <c r="AT34">
        <v>0</v>
      </c>
      <c r="AU34">
        <f t="shared" si="12"/>
        <v>6</v>
      </c>
      <c r="AV34">
        <f t="shared" si="13"/>
        <v>24</v>
      </c>
      <c r="AW34">
        <f t="shared" si="9"/>
        <v>0.5714285714285714</v>
      </c>
      <c r="AX34">
        <f t="shared" si="10"/>
        <v>0.59322033898305082</v>
      </c>
      <c r="AY34">
        <f t="shared" si="11"/>
        <v>0</v>
      </c>
    </row>
    <row r="35" spans="1:51" x14ac:dyDescent="0.3">
      <c r="A35">
        <f>logit!C33</f>
        <v>1</v>
      </c>
      <c r="B35">
        <f>logit!D33</f>
        <v>1</v>
      </c>
      <c r="C35">
        <f>logit!E33</f>
        <v>0</v>
      </c>
      <c r="D35">
        <f>logit!F33</f>
        <v>1</v>
      </c>
      <c r="E35">
        <f>logit!G33</f>
        <v>1</v>
      </c>
      <c r="F35">
        <f>logit!H33</f>
        <v>1</v>
      </c>
      <c r="G35">
        <f>logit!I33</f>
        <v>0</v>
      </c>
      <c r="H35">
        <f>logit!J33</f>
        <v>0</v>
      </c>
      <c r="I35">
        <f>logit!K33</f>
        <v>1</v>
      </c>
      <c r="J35" s="53">
        <f>logit!L33</f>
        <v>1</v>
      </c>
      <c r="K35" s="8">
        <f t="shared" si="0"/>
        <v>0</v>
      </c>
      <c r="L35" s="54">
        <f t="shared" si="1"/>
        <v>1</v>
      </c>
      <c r="M35">
        <f t="shared" si="2"/>
        <v>1</v>
      </c>
      <c r="N35">
        <f t="shared" si="3"/>
        <v>0.5</v>
      </c>
      <c r="O35" s="53">
        <f t="shared" si="4"/>
        <v>0.5</v>
      </c>
      <c r="P35" s="54">
        <f t="shared" si="5"/>
        <v>0.5</v>
      </c>
      <c r="Q35" s="53">
        <f t="shared" si="6"/>
        <v>-0.69314718055994529</v>
      </c>
      <c r="R35" s="54">
        <f t="shared" si="7"/>
        <v>100</v>
      </c>
      <c r="AR35">
        <v>0.5</v>
      </c>
      <c r="AS35">
        <v>0</v>
      </c>
      <c r="AT35">
        <v>1</v>
      </c>
      <c r="AU35">
        <f t="shared" si="12"/>
        <v>6</v>
      </c>
      <c r="AV35">
        <f t="shared" si="13"/>
        <v>25</v>
      </c>
      <c r="AW35">
        <f t="shared" si="9"/>
        <v>0.5714285714285714</v>
      </c>
      <c r="AX35">
        <f t="shared" si="10"/>
        <v>0.57627118644067798</v>
      </c>
      <c r="AY35">
        <f t="shared" si="11"/>
        <v>0</v>
      </c>
    </row>
    <row r="36" spans="1:51" x14ac:dyDescent="0.3">
      <c r="A36">
        <f>logit!C34</f>
        <v>1</v>
      </c>
      <c r="B36">
        <f>logit!D34</f>
        <v>1</v>
      </c>
      <c r="C36">
        <f>logit!E34</f>
        <v>0</v>
      </c>
      <c r="D36">
        <f>logit!F34</f>
        <v>1</v>
      </c>
      <c r="E36">
        <f>logit!G34</f>
        <v>1</v>
      </c>
      <c r="F36">
        <f>logit!H34</f>
        <v>1</v>
      </c>
      <c r="G36">
        <f>logit!I34</f>
        <v>1</v>
      </c>
      <c r="H36">
        <f>logit!J34</f>
        <v>0</v>
      </c>
      <c r="I36">
        <f>logit!K34</f>
        <v>1</v>
      </c>
      <c r="J36" s="53">
        <f>logit!L34</f>
        <v>1</v>
      </c>
      <c r="K36" s="8">
        <f t="shared" si="0"/>
        <v>0</v>
      </c>
      <c r="L36" s="54">
        <f t="shared" si="1"/>
        <v>1</v>
      </c>
      <c r="M36">
        <f t="shared" si="2"/>
        <v>1</v>
      </c>
      <c r="N36">
        <f t="shared" si="3"/>
        <v>0.5</v>
      </c>
      <c r="O36" s="53">
        <f t="shared" si="4"/>
        <v>0.5</v>
      </c>
      <c r="P36" s="54">
        <f t="shared" si="5"/>
        <v>0.5</v>
      </c>
      <c r="Q36" s="53">
        <f t="shared" si="6"/>
        <v>-0.69314718055994529</v>
      </c>
      <c r="R36" s="54">
        <f t="shared" si="7"/>
        <v>100</v>
      </c>
      <c r="AR36">
        <v>0.5</v>
      </c>
      <c r="AS36">
        <v>0</v>
      </c>
      <c r="AT36">
        <v>1</v>
      </c>
      <c r="AU36">
        <f t="shared" si="12"/>
        <v>6</v>
      </c>
      <c r="AV36">
        <f t="shared" si="13"/>
        <v>26</v>
      </c>
      <c r="AW36">
        <f t="shared" si="9"/>
        <v>0.5714285714285714</v>
      </c>
      <c r="AX36">
        <f t="shared" si="10"/>
        <v>0.55932203389830515</v>
      </c>
      <c r="AY36">
        <f t="shared" si="11"/>
        <v>0</v>
      </c>
    </row>
    <row r="37" spans="1:51" x14ac:dyDescent="0.3">
      <c r="A37">
        <f>logit!C35</f>
        <v>1</v>
      </c>
      <c r="B37">
        <f>logit!D35</f>
        <v>1</v>
      </c>
      <c r="C37">
        <f>logit!E35</f>
        <v>1</v>
      </c>
      <c r="D37">
        <f>logit!F35</f>
        <v>1</v>
      </c>
      <c r="E37">
        <f>logit!G35</f>
        <v>1</v>
      </c>
      <c r="F37">
        <f>logit!H35</f>
        <v>1</v>
      </c>
      <c r="G37">
        <f>logit!I35</f>
        <v>0</v>
      </c>
      <c r="H37">
        <f>logit!J35</f>
        <v>1</v>
      </c>
      <c r="I37">
        <f>logit!K35</f>
        <v>1</v>
      </c>
      <c r="J37" s="53">
        <f>logit!L35</f>
        <v>1</v>
      </c>
      <c r="K37" s="8">
        <f t="shared" si="0"/>
        <v>0</v>
      </c>
      <c r="L37" s="54">
        <f t="shared" si="1"/>
        <v>1</v>
      </c>
      <c r="M37">
        <f t="shared" si="2"/>
        <v>1</v>
      </c>
      <c r="N37">
        <f t="shared" si="3"/>
        <v>0.5</v>
      </c>
      <c r="O37" s="53">
        <f t="shared" si="4"/>
        <v>0.5</v>
      </c>
      <c r="P37" s="54">
        <f t="shared" si="5"/>
        <v>0.5</v>
      </c>
      <c r="Q37" s="53">
        <f t="shared" si="6"/>
        <v>-0.69314718055994529</v>
      </c>
      <c r="R37" s="54">
        <f t="shared" si="7"/>
        <v>100</v>
      </c>
      <c r="AR37">
        <v>0.5</v>
      </c>
      <c r="AS37">
        <v>0</v>
      </c>
      <c r="AT37">
        <v>1</v>
      </c>
      <c r="AU37">
        <f t="shared" si="12"/>
        <v>6</v>
      </c>
      <c r="AV37">
        <f t="shared" si="13"/>
        <v>27</v>
      </c>
      <c r="AW37">
        <f t="shared" si="9"/>
        <v>0.5714285714285714</v>
      </c>
      <c r="AX37">
        <f t="shared" si="10"/>
        <v>0.5423728813559322</v>
      </c>
      <c r="AY37">
        <f t="shared" si="11"/>
        <v>0</v>
      </c>
    </row>
    <row r="38" spans="1:51" x14ac:dyDescent="0.3">
      <c r="A38">
        <f>logit!C36</f>
        <v>1</v>
      </c>
      <c r="B38">
        <f>logit!D36</f>
        <v>1</v>
      </c>
      <c r="C38">
        <f>logit!E36</f>
        <v>0</v>
      </c>
      <c r="D38">
        <f>logit!F36</f>
        <v>1</v>
      </c>
      <c r="E38">
        <f>logit!G36</f>
        <v>0</v>
      </c>
      <c r="F38">
        <f>logit!H36</f>
        <v>0</v>
      </c>
      <c r="G38">
        <f>logit!I36</f>
        <v>0</v>
      </c>
      <c r="H38">
        <f>logit!J36</f>
        <v>0</v>
      </c>
      <c r="I38">
        <f>logit!K36</f>
        <v>1</v>
      </c>
      <c r="J38" s="53">
        <f>logit!L36</f>
        <v>1</v>
      </c>
      <c r="K38" s="8">
        <f t="shared" si="0"/>
        <v>0</v>
      </c>
      <c r="L38" s="54">
        <f t="shared" si="1"/>
        <v>1</v>
      </c>
      <c r="M38">
        <f t="shared" si="2"/>
        <v>1</v>
      </c>
      <c r="N38">
        <f t="shared" si="3"/>
        <v>0.5</v>
      </c>
      <c r="O38" s="53">
        <f t="shared" si="4"/>
        <v>0.5</v>
      </c>
      <c r="P38" s="54">
        <f t="shared" si="5"/>
        <v>0.5</v>
      </c>
      <c r="Q38" s="53">
        <f t="shared" si="6"/>
        <v>-0.69314718055994529</v>
      </c>
      <c r="R38" s="54">
        <f t="shared" si="7"/>
        <v>100</v>
      </c>
      <c r="AR38">
        <v>0.5</v>
      </c>
      <c r="AS38">
        <v>0</v>
      </c>
      <c r="AT38">
        <v>1</v>
      </c>
      <c r="AU38">
        <f t="shared" si="12"/>
        <v>6</v>
      </c>
      <c r="AV38">
        <f t="shared" si="13"/>
        <v>28</v>
      </c>
      <c r="AW38">
        <f t="shared" si="9"/>
        <v>0.5714285714285714</v>
      </c>
      <c r="AX38">
        <f t="shared" si="10"/>
        <v>0.52542372881355925</v>
      </c>
      <c r="AY38">
        <f t="shared" si="11"/>
        <v>0</v>
      </c>
    </row>
    <row r="39" spans="1:51" x14ac:dyDescent="0.3">
      <c r="A39">
        <f>logit!C37</f>
        <v>0</v>
      </c>
      <c r="B39">
        <f>logit!D37</f>
        <v>0</v>
      </c>
      <c r="C39">
        <f>logit!E37</f>
        <v>0</v>
      </c>
      <c r="D39">
        <f>logit!F37</f>
        <v>0</v>
      </c>
      <c r="E39">
        <f>logit!G37</f>
        <v>0</v>
      </c>
      <c r="F39">
        <f>logit!H37</f>
        <v>0</v>
      </c>
      <c r="G39">
        <f>logit!I37</f>
        <v>0</v>
      </c>
      <c r="H39">
        <f>logit!J37</f>
        <v>0</v>
      </c>
      <c r="I39">
        <f>logit!K37</f>
        <v>0</v>
      </c>
      <c r="J39" s="53">
        <f>logit!L37</f>
        <v>0</v>
      </c>
      <c r="K39" s="8">
        <f t="shared" si="0"/>
        <v>1</v>
      </c>
      <c r="L39" s="54">
        <f t="shared" si="1"/>
        <v>1</v>
      </c>
      <c r="M39">
        <f t="shared" si="2"/>
        <v>0</v>
      </c>
      <c r="N39">
        <f t="shared" si="3"/>
        <v>0.5</v>
      </c>
      <c r="O39" s="53">
        <f t="shared" si="4"/>
        <v>0.5</v>
      </c>
      <c r="P39" s="54">
        <f t="shared" si="5"/>
        <v>0.5</v>
      </c>
      <c r="Q39" s="53">
        <f t="shared" si="6"/>
        <v>-0.69314718055994529</v>
      </c>
      <c r="R39" s="54">
        <f t="shared" si="7"/>
        <v>0</v>
      </c>
      <c r="AR39">
        <v>0.5</v>
      </c>
      <c r="AS39">
        <v>0</v>
      </c>
      <c r="AT39">
        <v>1</v>
      </c>
      <c r="AU39">
        <f t="shared" si="12"/>
        <v>6</v>
      </c>
      <c r="AV39">
        <f t="shared" si="13"/>
        <v>29</v>
      </c>
      <c r="AW39">
        <f t="shared" si="9"/>
        <v>0.5714285714285714</v>
      </c>
      <c r="AX39">
        <f t="shared" si="10"/>
        <v>0.50847457627118642</v>
      </c>
      <c r="AY39">
        <f t="shared" si="11"/>
        <v>3.6319612590799015E-2</v>
      </c>
    </row>
    <row r="40" spans="1:51" x14ac:dyDescent="0.3">
      <c r="A40">
        <f>logit!C38</f>
        <v>1</v>
      </c>
      <c r="B40">
        <f>logit!D38</f>
        <v>1</v>
      </c>
      <c r="C40">
        <f>logit!E38</f>
        <v>1</v>
      </c>
      <c r="D40">
        <f>logit!F38</f>
        <v>1</v>
      </c>
      <c r="E40">
        <f>logit!G38</f>
        <v>1</v>
      </c>
      <c r="F40">
        <f>logit!H38</f>
        <v>1</v>
      </c>
      <c r="G40">
        <f>logit!I38</f>
        <v>0</v>
      </c>
      <c r="H40">
        <f>logit!J38</f>
        <v>1</v>
      </c>
      <c r="I40">
        <f>logit!K38</f>
        <v>0</v>
      </c>
      <c r="J40" s="53">
        <f>logit!L38</f>
        <v>1</v>
      </c>
      <c r="K40" s="8">
        <f t="shared" si="0"/>
        <v>0</v>
      </c>
      <c r="L40" s="54">
        <f t="shared" si="1"/>
        <v>1</v>
      </c>
      <c r="M40">
        <f t="shared" si="2"/>
        <v>1</v>
      </c>
      <c r="N40">
        <f t="shared" si="3"/>
        <v>0.5</v>
      </c>
      <c r="O40" s="53">
        <f t="shared" si="4"/>
        <v>0.5</v>
      </c>
      <c r="P40" s="54">
        <f t="shared" si="5"/>
        <v>0.5</v>
      </c>
      <c r="Q40" s="53">
        <f t="shared" si="6"/>
        <v>-0.69314718055994529</v>
      </c>
      <c r="R40" s="54">
        <f t="shared" si="7"/>
        <v>100</v>
      </c>
      <c r="AR40">
        <v>0.5</v>
      </c>
      <c r="AS40">
        <v>1</v>
      </c>
      <c r="AT40">
        <v>0</v>
      </c>
      <c r="AU40">
        <f t="shared" si="12"/>
        <v>7</v>
      </c>
      <c r="AV40">
        <f t="shared" si="13"/>
        <v>29</v>
      </c>
      <c r="AW40">
        <f t="shared" si="9"/>
        <v>0.5</v>
      </c>
      <c r="AX40">
        <f t="shared" si="10"/>
        <v>0.50847457627118642</v>
      </c>
      <c r="AY40">
        <f t="shared" si="11"/>
        <v>0</v>
      </c>
    </row>
    <row r="41" spans="1:51" x14ac:dyDescent="0.3">
      <c r="A41">
        <f>logit!C39</f>
        <v>1</v>
      </c>
      <c r="B41">
        <f>logit!D39</f>
        <v>1</v>
      </c>
      <c r="C41">
        <f>logit!E39</f>
        <v>1</v>
      </c>
      <c r="D41">
        <f>logit!F39</f>
        <v>1</v>
      </c>
      <c r="E41">
        <f>logit!G39</f>
        <v>0</v>
      </c>
      <c r="F41">
        <f>logit!H39</f>
        <v>0</v>
      </c>
      <c r="G41">
        <f>logit!I39</f>
        <v>0</v>
      </c>
      <c r="H41">
        <f>logit!J39</f>
        <v>0</v>
      </c>
      <c r="I41">
        <f>logit!K39</f>
        <v>0</v>
      </c>
      <c r="J41" s="53">
        <f>logit!L39</f>
        <v>1</v>
      </c>
      <c r="K41" s="8">
        <f t="shared" si="0"/>
        <v>0</v>
      </c>
      <c r="L41" s="54">
        <f t="shared" si="1"/>
        <v>1</v>
      </c>
      <c r="M41">
        <f t="shared" si="2"/>
        <v>1</v>
      </c>
      <c r="N41">
        <f t="shared" si="3"/>
        <v>0.5</v>
      </c>
      <c r="O41" s="53">
        <f t="shared" si="4"/>
        <v>0.5</v>
      </c>
      <c r="P41" s="54">
        <f t="shared" si="5"/>
        <v>0.5</v>
      </c>
      <c r="Q41" s="53">
        <f t="shared" si="6"/>
        <v>-0.69314718055994529</v>
      </c>
      <c r="R41" s="54">
        <f t="shared" si="7"/>
        <v>100</v>
      </c>
      <c r="AR41">
        <v>0.5</v>
      </c>
      <c r="AS41">
        <v>0</v>
      </c>
      <c r="AT41">
        <v>1</v>
      </c>
      <c r="AU41">
        <f t="shared" si="12"/>
        <v>7</v>
      </c>
      <c r="AV41">
        <f t="shared" si="13"/>
        <v>30</v>
      </c>
      <c r="AW41">
        <f t="shared" si="9"/>
        <v>0.5</v>
      </c>
      <c r="AX41">
        <f t="shared" si="10"/>
        <v>0.49152542372881358</v>
      </c>
      <c r="AY41">
        <f t="shared" si="11"/>
        <v>0</v>
      </c>
    </row>
    <row r="42" spans="1:51" x14ac:dyDescent="0.3">
      <c r="A42">
        <f>logit!C40</f>
        <v>1</v>
      </c>
      <c r="B42">
        <f>logit!D40</f>
        <v>1</v>
      </c>
      <c r="C42">
        <f>logit!E40</f>
        <v>1</v>
      </c>
      <c r="D42">
        <f>logit!F40</f>
        <v>1</v>
      </c>
      <c r="E42">
        <f>logit!G40</f>
        <v>1</v>
      </c>
      <c r="F42">
        <f>logit!H40</f>
        <v>1</v>
      </c>
      <c r="G42">
        <f>logit!I40</f>
        <v>0</v>
      </c>
      <c r="H42">
        <f>logit!J40</f>
        <v>0</v>
      </c>
      <c r="I42">
        <f>logit!K40</f>
        <v>1</v>
      </c>
      <c r="J42" s="53">
        <f>logit!L40</f>
        <v>1</v>
      </c>
      <c r="K42" s="8">
        <f t="shared" si="0"/>
        <v>0</v>
      </c>
      <c r="L42" s="54">
        <f t="shared" si="1"/>
        <v>1</v>
      </c>
      <c r="M42">
        <f t="shared" si="2"/>
        <v>1</v>
      </c>
      <c r="N42">
        <f t="shared" si="3"/>
        <v>0.5</v>
      </c>
      <c r="O42" s="53">
        <f t="shared" si="4"/>
        <v>0.5</v>
      </c>
      <c r="P42" s="54">
        <f t="shared" si="5"/>
        <v>0.5</v>
      </c>
      <c r="Q42" s="53">
        <f t="shared" si="6"/>
        <v>-0.69314718055994529</v>
      </c>
      <c r="R42" s="54">
        <f t="shared" si="7"/>
        <v>100</v>
      </c>
      <c r="AR42">
        <v>0.5</v>
      </c>
      <c r="AS42">
        <v>0</v>
      </c>
      <c r="AT42">
        <v>1</v>
      </c>
      <c r="AU42">
        <f t="shared" si="12"/>
        <v>7</v>
      </c>
      <c r="AV42">
        <f t="shared" si="13"/>
        <v>31</v>
      </c>
      <c r="AW42">
        <f t="shared" si="9"/>
        <v>0.5</v>
      </c>
      <c r="AX42">
        <f t="shared" si="10"/>
        <v>0.47457627118644063</v>
      </c>
      <c r="AY42">
        <f t="shared" si="11"/>
        <v>0</v>
      </c>
    </row>
    <row r="43" spans="1:51" x14ac:dyDescent="0.3">
      <c r="A43">
        <f>logit!C41</f>
        <v>1</v>
      </c>
      <c r="B43">
        <f>logit!D41</f>
        <v>1</v>
      </c>
      <c r="C43">
        <f>logit!E41</f>
        <v>1</v>
      </c>
      <c r="D43">
        <f>logit!F41</f>
        <v>1</v>
      </c>
      <c r="E43">
        <f>logit!G41</f>
        <v>1</v>
      </c>
      <c r="F43">
        <f>logit!H41</f>
        <v>1</v>
      </c>
      <c r="G43">
        <f>logit!I41</f>
        <v>0</v>
      </c>
      <c r="H43">
        <f>logit!J41</f>
        <v>0</v>
      </c>
      <c r="I43">
        <f>logit!K41</f>
        <v>0</v>
      </c>
      <c r="J43" s="53">
        <f>logit!L41</f>
        <v>1</v>
      </c>
      <c r="K43" s="8">
        <f t="shared" si="0"/>
        <v>0</v>
      </c>
      <c r="L43" s="54">
        <f t="shared" si="1"/>
        <v>1</v>
      </c>
      <c r="M43">
        <f t="shared" si="2"/>
        <v>1</v>
      </c>
      <c r="N43">
        <f t="shared" si="3"/>
        <v>0.5</v>
      </c>
      <c r="O43" s="53">
        <f t="shared" si="4"/>
        <v>0.5</v>
      </c>
      <c r="P43" s="54">
        <f t="shared" si="5"/>
        <v>0.5</v>
      </c>
      <c r="Q43" s="53">
        <f t="shared" si="6"/>
        <v>-0.69314718055994529</v>
      </c>
      <c r="R43" s="54">
        <f t="shared" si="7"/>
        <v>100</v>
      </c>
      <c r="AR43">
        <v>0.5</v>
      </c>
      <c r="AS43">
        <v>0</v>
      </c>
      <c r="AT43">
        <v>1</v>
      </c>
      <c r="AU43">
        <f t="shared" si="12"/>
        <v>7</v>
      </c>
      <c r="AV43">
        <f t="shared" si="13"/>
        <v>32</v>
      </c>
      <c r="AW43">
        <f t="shared" si="9"/>
        <v>0.5</v>
      </c>
      <c r="AX43">
        <f t="shared" si="10"/>
        <v>0.4576271186440678</v>
      </c>
      <c r="AY43">
        <f t="shared" si="11"/>
        <v>0</v>
      </c>
    </row>
    <row r="44" spans="1:51" x14ac:dyDescent="0.3">
      <c r="A44">
        <f>logit!C42</f>
        <v>1</v>
      </c>
      <c r="B44">
        <f>logit!D42</f>
        <v>1</v>
      </c>
      <c r="C44">
        <f>logit!E42</f>
        <v>1</v>
      </c>
      <c r="D44">
        <f>logit!F42</f>
        <v>1</v>
      </c>
      <c r="E44">
        <f>logit!G42</f>
        <v>1</v>
      </c>
      <c r="F44">
        <f>logit!H42</f>
        <v>1</v>
      </c>
      <c r="G44">
        <f>logit!I42</f>
        <v>0</v>
      </c>
      <c r="H44">
        <f>logit!J42</f>
        <v>1</v>
      </c>
      <c r="I44">
        <f>logit!K42</f>
        <v>1</v>
      </c>
      <c r="J44" s="53">
        <f>logit!L42</f>
        <v>1</v>
      </c>
      <c r="K44" s="8">
        <f t="shared" si="0"/>
        <v>0</v>
      </c>
      <c r="L44" s="54">
        <f t="shared" si="1"/>
        <v>1</v>
      </c>
      <c r="M44">
        <f t="shared" si="2"/>
        <v>1</v>
      </c>
      <c r="N44">
        <f t="shared" si="3"/>
        <v>0.5</v>
      </c>
      <c r="O44" s="53">
        <f t="shared" si="4"/>
        <v>0.5</v>
      </c>
      <c r="P44" s="54">
        <f t="shared" si="5"/>
        <v>0.5</v>
      </c>
      <c r="Q44" s="53">
        <f t="shared" si="6"/>
        <v>-0.69314718055994529</v>
      </c>
      <c r="R44" s="54">
        <f t="shared" si="7"/>
        <v>100</v>
      </c>
      <c r="AR44">
        <v>0.5</v>
      </c>
      <c r="AS44">
        <v>0</v>
      </c>
      <c r="AT44">
        <v>1</v>
      </c>
      <c r="AU44">
        <f t="shared" si="12"/>
        <v>7</v>
      </c>
      <c r="AV44">
        <f t="shared" si="13"/>
        <v>33</v>
      </c>
      <c r="AW44">
        <f t="shared" si="9"/>
        <v>0.5</v>
      </c>
      <c r="AX44">
        <f t="shared" si="10"/>
        <v>0.44067796610169496</v>
      </c>
      <c r="AY44">
        <f t="shared" si="11"/>
        <v>0</v>
      </c>
    </row>
    <row r="45" spans="1:51" x14ac:dyDescent="0.3">
      <c r="A45">
        <f>logit!C43</f>
        <v>1</v>
      </c>
      <c r="B45">
        <f>logit!D43</f>
        <v>1</v>
      </c>
      <c r="C45">
        <f>logit!E43</f>
        <v>0</v>
      </c>
      <c r="D45">
        <f>logit!F43</f>
        <v>1</v>
      </c>
      <c r="E45">
        <f>logit!G43</f>
        <v>0</v>
      </c>
      <c r="F45">
        <f>logit!H43</f>
        <v>0</v>
      </c>
      <c r="G45">
        <f>logit!I43</f>
        <v>0</v>
      </c>
      <c r="H45">
        <f>logit!J43</f>
        <v>0</v>
      </c>
      <c r="I45">
        <f>logit!K43</f>
        <v>1</v>
      </c>
      <c r="J45" s="53">
        <f>logit!L43</f>
        <v>1</v>
      </c>
      <c r="K45" s="8">
        <f t="shared" si="0"/>
        <v>0</v>
      </c>
      <c r="L45" s="54">
        <f t="shared" si="1"/>
        <v>1</v>
      </c>
      <c r="M45">
        <f t="shared" si="2"/>
        <v>1</v>
      </c>
      <c r="N45">
        <f t="shared" si="3"/>
        <v>0.5</v>
      </c>
      <c r="O45" s="53">
        <f t="shared" si="4"/>
        <v>0.5</v>
      </c>
      <c r="P45" s="54">
        <f t="shared" si="5"/>
        <v>0.5</v>
      </c>
      <c r="Q45" s="53">
        <f t="shared" si="6"/>
        <v>-0.69314718055994529</v>
      </c>
      <c r="R45" s="54">
        <f t="shared" si="7"/>
        <v>100</v>
      </c>
      <c r="AR45">
        <v>0.5</v>
      </c>
      <c r="AS45">
        <v>0</v>
      </c>
      <c r="AT45">
        <v>1</v>
      </c>
      <c r="AU45">
        <f t="shared" si="12"/>
        <v>7</v>
      </c>
      <c r="AV45">
        <f t="shared" si="13"/>
        <v>34</v>
      </c>
      <c r="AW45">
        <f t="shared" si="9"/>
        <v>0.5</v>
      </c>
      <c r="AX45">
        <f t="shared" si="10"/>
        <v>0.42372881355932202</v>
      </c>
      <c r="AY45">
        <f t="shared" si="11"/>
        <v>0</v>
      </c>
    </row>
    <row r="46" spans="1:51" x14ac:dyDescent="0.3">
      <c r="A46">
        <f>logit!C44</f>
        <v>1</v>
      </c>
      <c r="B46">
        <f>logit!D44</f>
        <v>1</v>
      </c>
      <c r="C46">
        <f>logit!E44</f>
        <v>1</v>
      </c>
      <c r="D46">
        <f>logit!F44</f>
        <v>1</v>
      </c>
      <c r="E46">
        <f>logit!G44</f>
        <v>1</v>
      </c>
      <c r="F46">
        <f>logit!H44</f>
        <v>1</v>
      </c>
      <c r="G46">
        <f>logit!I44</f>
        <v>0</v>
      </c>
      <c r="H46">
        <f>logit!J44</f>
        <v>1</v>
      </c>
      <c r="I46">
        <f>logit!K44</f>
        <v>1</v>
      </c>
      <c r="J46" s="53">
        <f>logit!L44</f>
        <v>1</v>
      </c>
      <c r="K46" s="8">
        <f t="shared" si="0"/>
        <v>0</v>
      </c>
      <c r="L46" s="54">
        <f t="shared" si="1"/>
        <v>1</v>
      </c>
      <c r="M46">
        <f t="shared" si="2"/>
        <v>1</v>
      </c>
      <c r="N46">
        <f t="shared" si="3"/>
        <v>0.5</v>
      </c>
      <c r="O46" s="53">
        <f t="shared" si="4"/>
        <v>0.5</v>
      </c>
      <c r="P46" s="54">
        <f t="shared" si="5"/>
        <v>0.5</v>
      </c>
      <c r="Q46" s="53">
        <f t="shared" si="6"/>
        <v>-0.69314718055994529</v>
      </c>
      <c r="R46" s="54">
        <f t="shared" si="7"/>
        <v>100</v>
      </c>
      <c r="AR46">
        <v>0.5</v>
      </c>
      <c r="AS46">
        <v>0</v>
      </c>
      <c r="AT46">
        <v>1</v>
      </c>
      <c r="AU46">
        <f t="shared" si="12"/>
        <v>7</v>
      </c>
      <c r="AV46">
        <f t="shared" si="13"/>
        <v>35</v>
      </c>
      <c r="AW46">
        <f t="shared" si="9"/>
        <v>0.5</v>
      </c>
      <c r="AX46">
        <f t="shared" si="10"/>
        <v>0.40677966101694918</v>
      </c>
      <c r="AY46">
        <f t="shared" si="11"/>
        <v>0</v>
      </c>
    </row>
    <row r="47" spans="1:51" x14ac:dyDescent="0.3">
      <c r="A47">
        <f>logit!C45</f>
        <v>1</v>
      </c>
      <c r="B47">
        <f>logit!D45</f>
        <v>1</v>
      </c>
      <c r="C47">
        <f>logit!E45</f>
        <v>1</v>
      </c>
      <c r="D47">
        <f>logit!F45</f>
        <v>1</v>
      </c>
      <c r="E47">
        <f>logit!G45</f>
        <v>1</v>
      </c>
      <c r="F47">
        <f>logit!H45</f>
        <v>1</v>
      </c>
      <c r="G47">
        <f>logit!I45</f>
        <v>0</v>
      </c>
      <c r="H47">
        <f>logit!J45</f>
        <v>0</v>
      </c>
      <c r="I47">
        <f>logit!K45</f>
        <v>1</v>
      </c>
      <c r="J47" s="53">
        <f>logit!L45</f>
        <v>1</v>
      </c>
      <c r="K47" s="8">
        <f t="shared" si="0"/>
        <v>0</v>
      </c>
      <c r="L47" s="54">
        <f t="shared" si="1"/>
        <v>1</v>
      </c>
      <c r="M47">
        <f t="shared" si="2"/>
        <v>1</v>
      </c>
      <c r="N47">
        <f t="shared" si="3"/>
        <v>0.5</v>
      </c>
      <c r="O47" s="53">
        <f t="shared" si="4"/>
        <v>0.5</v>
      </c>
      <c r="P47" s="54">
        <f t="shared" si="5"/>
        <v>0.5</v>
      </c>
      <c r="Q47" s="53">
        <f t="shared" si="6"/>
        <v>-0.69314718055994529</v>
      </c>
      <c r="R47" s="54">
        <f t="shared" si="7"/>
        <v>100</v>
      </c>
      <c r="AR47">
        <v>0.5</v>
      </c>
      <c r="AS47">
        <v>0</v>
      </c>
      <c r="AT47">
        <v>1</v>
      </c>
      <c r="AU47">
        <f t="shared" si="12"/>
        <v>7</v>
      </c>
      <c r="AV47">
        <f t="shared" si="13"/>
        <v>36</v>
      </c>
      <c r="AW47">
        <f t="shared" si="9"/>
        <v>0.5</v>
      </c>
      <c r="AX47">
        <f t="shared" si="10"/>
        <v>0.38983050847457623</v>
      </c>
      <c r="AY47">
        <f t="shared" si="11"/>
        <v>0</v>
      </c>
    </row>
    <row r="48" spans="1:51" x14ac:dyDescent="0.3">
      <c r="A48">
        <f>logit!C46</f>
        <v>1</v>
      </c>
      <c r="B48">
        <f>logit!D46</f>
        <v>1</v>
      </c>
      <c r="C48">
        <f>logit!E46</f>
        <v>1</v>
      </c>
      <c r="D48">
        <f>logit!F46</f>
        <v>0</v>
      </c>
      <c r="E48">
        <f>logit!G46</f>
        <v>0</v>
      </c>
      <c r="F48">
        <f>logit!H46</f>
        <v>0</v>
      </c>
      <c r="G48">
        <f>logit!I46</f>
        <v>0</v>
      </c>
      <c r="H48">
        <f>logit!J46</f>
        <v>0</v>
      </c>
      <c r="I48">
        <f>logit!K46</f>
        <v>0</v>
      </c>
      <c r="J48" s="53">
        <f>logit!L46</f>
        <v>0</v>
      </c>
      <c r="K48" s="8">
        <f t="shared" si="0"/>
        <v>1</v>
      </c>
      <c r="L48" s="54">
        <f t="shared" si="1"/>
        <v>1</v>
      </c>
      <c r="M48">
        <f t="shared" si="2"/>
        <v>0</v>
      </c>
      <c r="N48">
        <f t="shared" si="3"/>
        <v>0.5</v>
      </c>
      <c r="O48" s="53">
        <f t="shared" si="4"/>
        <v>0.5</v>
      </c>
      <c r="P48" s="54">
        <f t="shared" si="5"/>
        <v>0.5</v>
      </c>
      <c r="Q48" s="53">
        <f t="shared" si="6"/>
        <v>-0.69314718055994529</v>
      </c>
      <c r="R48" s="54">
        <f t="shared" si="7"/>
        <v>0</v>
      </c>
      <c r="AR48">
        <v>0.5</v>
      </c>
      <c r="AS48">
        <v>0</v>
      </c>
      <c r="AT48">
        <v>1</v>
      </c>
      <c r="AU48">
        <f t="shared" si="12"/>
        <v>7</v>
      </c>
      <c r="AV48">
        <f t="shared" si="13"/>
        <v>37</v>
      </c>
      <c r="AW48">
        <f t="shared" si="9"/>
        <v>0.5</v>
      </c>
      <c r="AX48">
        <f t="shared" si="10"/>
        <v>0.3728813559322034</v>
      </c>
      <c r="AY48">
        <f t="shared" si="11"/>
        <v>2.6634382566585946E-2</v>
      </c>
    </row>
    <row r="49" spans="1:51" x14ac:dyDescent="0.3">
      <c r="A49">
        <f>logit!C47</f>
        <v>0</v>
      </c>
      <c r="B49">
        <f>logit!D47</f>
        <v>0</v>
      </c>
      <c r="C49">
        <f>logit!E47</f>
        <v>0</v>
      </c>
      <c r="D49">
        <f>logit!F47</f>
        <v>0</v>
      </c>
      <c r="E49">
        <f>logit!G47</f>
        <v>0</v>
      </c>
      <c r="F49">
        <f>logit!H47</f>
        <v>0</v>
      </c>
      <c r="G49">
        <f>logit!I47</f>
        <v>0</v>
      </c>
      <c r="H49">
        <f>logit!J47</f>
        <v>0</v>
      </c>
      <c r="I49">
        <f>logit!K47</f>
        <v>0</v>
      </c>
      <c r="J49" s="53">
        <f>logit!L47</f>
        <v>0</v>
      </c>
      <c r="K49" s="8">
        <f t="shared" si="0"/>
        <v>1</v>
      </c>
      <c r="L49" s="54">
        <f t="shared" si="1"/>
        <v>1</v>
      </c>
      <c r="M49">
        <f t="shared" si="2"/>
        <v>0</v>
      </c>
      <c r="N49">
        <f t="shared" si="3"/>
        <v>0.5</v>
      </c>
      <c r="O49" s="53">
        <f t="shared" si="4"/>
        <v>0.5</v>
      </c>
      <c r="P49" s="54">
        <f t="shared" si="5"/>
        <v>0.5</v>
      </c>
      <c r="Q49" s="53">
        <f t="shared" si="6"/>
        <v>-0.69314718055994529</v>
      </c>
      <c r="R49" s="54">
        <f t="shared" si="7"/>
        <v>0</v>
      </c>
      <c r="AR49">
        <v>0.5</v>
      </c>
      <c r="AS49">
        <v>1</v>
      </c>
      <c r="AT49">
        <v>0</v>
      </c>
      <c r="AU49">
        <f t="shared" si="12"/>
        <v>8</v>
      </c>
      <c r="AV49">
        <f t="shared" si="13"/>
        <v>37</v>
      </c>
      <c r="AW49">
        <f t="shared" si="9"/>
        <v>0.4285714285714286</v>
      </c>
      <c r="AX49">
        <f t="shared" si="10"/>
        <v>0.3728813559322034</v>
      </c>
      <c r="AY49">
        <f t="shared" si="11"/>
        <v>2.6634382566585988E-2</v>
      </c>
    </row>
    <row r="50" spans="1:51" x14ac:dyDescent="0.3">
      <c r="A50">
        <f>logit!C48</f>
        <v>1</v>
      </c>
      <c r="B50">
        <f>logit!D48</f>
        <v>1</v>
      </c>
      <c r="C50">
        <f>logit!E48</f>
        <v>1</v>
      </c>
      <c r="D50">
        <f>logit!F48</f>
        <v>1</v>
      </c>
      <c r="E50">
        <f>logit!G48</f>
        <v>1</v>
      </c>
      <c r="F50">
        <f>logit!H48</f>
        <v>1</v>
      </c>
      <c r="G50">
        <f>logit!I48</f>
        <v>0</v>
      </c>
      <c r="H50">
        <f>logit!J48</f>
        <v>0</v>
      </c>
      <c r="I50">
        <f>logit!K48</f>
        <v>1</v>
      </c>
      <c r="J50" s="53">
        <f>logit!L48</f>
        <v>1</v>
      </c>
      <c r="K50" s="8">
        <f t="shared" si="0"/>
        <v>0</v>
      </c>
      <c r="L50" s="54">
        <f t="shared" si="1"/>
        <v>1</v>
      </c>
      <c r="M50">
        <f t="shared" si="2"/>
        <v>1</v>
      </c>
      <c r="N50">
        <f t="shared" si="3"/>
        <v>0.5</v>
      </c>
      <c r="O50" s="53">
        <f t="shared" si="4"/>
        <v>0.5</v>
      </c>
      <c r="P50" s="54">
        <f t="shared" si="5"/>
        <v>0.5</v>
      </c>
      <c r="Q50" s="53">
        <f t="shared" si="6"/>
        <v>-0.69314718055994529</v>
      </c>
      <c r="R50" s="54">
        <f t="shared" si="7"/>
        <v>100</v>
      </c>
      <c r="AR50">
        <v>0.5</v>
      </c>
      <c r="AS50">
        <v>1</v>
      </c>
      <c r="AT50">
        <v>0</v>
      </c>
      <c r="AU50">
        <f t="shared" si="12"/>
        <v>9</v>
      </c>
      <c r="AV50">
        <f t="shared" si="13"/>
        <v>37</v>
      </c>
      <c r="AW50">
        <f t="shared" si="9"/>
        <v>0.3571428571428571</v>
      </c>
      <c r="AX50">
        <f t="shared" si="10"/>
        <v>0.3728813559322034</v>
      </c>
      <c r="AY50">
        <f t="shared" si="11"/>
        <v>0</v>
      </c>
    </row>
    <row r="51" spans="1:51" x14ac:dyDescent="0.3">
      <c r="A51">
        <f>logit!C49</f>
        <v>1</v>
      </c>
      <c r="B51">
        <f>logit!D49</f>
        <v>1</v>
      </c>
      <c r="C51">
        <f>logit!E49</f>
        <v>1</v>
      </c>
      <c r="D51">
        <f>logit!F49</f>
        <v>1</v>
      </c>
      <c r="E51">
        <f>logit!G49</f>
        <v>1</v>
      </c>
      <c r="F51">
        <f>logit!H49</f>
        <v>1</v>
      </c>
      <c r="G51">
        <f>logit!I49</f>
        <v>0</v>
      </c>
      <c r="H51">
        <f>logit!J49</f>
        <v>0</v>
      </c>
      <c r="I51">
        <f>logit!K49</f>
        <v>1</v>
      </c>
      <c r="J51" s="53">
        <f>logit!L49</f>
        <v>1</v>
      </c>
      <c r="K51" s="8">
        <f t="shared" si="0"/>
        <v>0</v>
      </c>
      <c r="L51" s="54">
        <f t="shared" si="1"/>
        <v>1</v>
      </c>
      <c r="M51">
        <f t="shared" si="2"/>
        <v>1</v>
      </c>
      <c r="N51">
        <f t="shared" si="3"/>
        <v>0.5</v>
      </c>
      <c r="O51" s="53">
        <f t="shared" si="4"/>
        <v>0.5</v>
      </c>
      <c r="P51" s="54">
        <f t="shared" si="5"/>
        <v>0.5</v>
      </c>
      <c r="Q51" s="53">
        <f t="shared" si="6"/>
        <v>-0.69314718055994529</v>
      </c>
      <c r="R51" s="54">
        <f t="shared" si="7"/>
        <v>100</v>
      </c>
      <c r="AR51">
        <v>0.5</v>
      </c>
      <c r="AS51">
        <v>0</v>
      </c>
      <c r="AT51">
        <v>1</v>
      </c>
      <c r="AU51">
        <f t="shared" si="12"/>
        <v>9</v>
      </c>
      <c r="AV51">
        <f t="shared" si="13"/>
        <v>38</v>
      </c>
      <c r="AW51">
        <f t="shared" si="9"/>
        <v>0.3571428571428571</v>
      </c>
      <c r="AX51">
        <f t="shared" si="10"/>
        <v>0.35593220338983056</v>
      </c>
      <c r="AY51">
        <f t="shared" si="11"/>
        <v>0</v>
      </c>
    </row>
    <row r="52" spans="1:51" x14ac:dyDescent="0.3">
      <c r="A52">
        <f>logit!C50</f>
        <v>1</v>
      </c>
      <c r="B52">
        <f>logit!D50</f>
        <v>1</v>
      </c>
      <c r="C52">
        <f>logit!E50</f>
        <v>0</v>
      </c>
      <c r="D52">
        <f>logit!F50</f>
        <v>0</v>
      </c>
      <c r="E52">
        <f>logit!G50</f>
        <v>1</v>
      </c>
      <c r="F52">
        <f>logit!H50</f>
        <v>1</v>
      </c>
      <c r="G52">
        <f>logit!I50</f>
        <v>0</v>
      </c>
      <c r="H52">
        <f>logit!J50</f>
        <v>0</v>
      </c>
      <c r="I52">
        <f>logit!K50</f>
        <v>1</v>
      </c>
      <c r="J52" s="53">
        <f>logit!L50</f>
        <v>1</v>
      </c>
      <c r="K52" s="8">
        <f t="shared" si="0"/>
        <v>0</v>
      </c>
      <c r="L52" s="54">
        <f t="shared" si="1"/>
        <v>1</v>
      </c>
      <c r="M52">
        <f t="shared" si="2"/>
        <v>1</v>
      </c>
      <c r="N52">
        <f t="shared" si="3"/>
        <v>0.5</v>
      </c>
      <c r="O52" s="53">
        <f t="shared" si="4"/>
        <v>0.5</v>
      </c>
      <c r="P52" s="54">
        <f t="shared" si="5"/>
        <v>0.5</v>
      </c>
      <c r="Q52" s="53">
        <f t="shared" si="6"/>
        <v>-0.69314718055994529</v>
      </c>
      <c r="R52" s="54">
        <f t="shared" si="7"/>
        <v>100</v>
      </c>
      <c r="AR52">
        <v>0.5</v>
      </c>
      <c r="AS52">
        <v>0</v>
      </c>
      <c r="AT52">
        <v>1</v>
      </c>
      <c r="AU52">
        <f t="shared" si="12"/>
        <v>9</v>
      </c>
      <c r="AV52">
        <f t="shared" si="13"/>
        <v>39</v>
      </c>
      <c r="AW52">
        <f t="shared" si="9"/>
        <v>0.3571428571428571</v>
      </c>
      <c r="AX52">
        <f t="shared" si="10"/>
        <v>0.33898305084745761</v>
      </c>
      <c r="AY52">
        <f t="shared" si="11"/>
        <v>0</v>
      </c>
    </row>
    <row r="53" spans="1:51" x14ac:dyDescent="0.3">
      <c r="A53">
        <f>logit!C51</f>
        <v>1</v>
      </c>
      <c r="B53">
        <f>logit!D51</f>
        <v>1</v>
      </c>
      <c r="C53">
        <f>logit!E51</f>
        <v>1</v>
      </c>
      <c r="D53">
        <f>logit!F51</f>
        <v>1</v>
      </c>
      <c r="E53">
        <f>logit!G51</f>
        <v>1</v>
      </c>
      <c r="F53">
        <f>logit!H51</f>
        <v>1</v>
      </c>
      <c r="G53">
        <f>logit!I51</f>
        <v>0</v>
      </c>
      <c r="H53">
        <f>logit!J51</f>
        <v>0</v>
      </c>
      <c r="I53">
        <f>logit!K51</f>
        <v>1</v>
      </c>
      <c r="J53" s="53">
        <f>logit!L51</f>
        <v>1</v>
      </c>
      <c r="K53" s="8">
        <f t="shared" si="0"/>
        <v>0</v>
      </c>
      <c r="L53" s="54">
        <f t="shared" si="1"/>
        <v>1</v>
      </c>
      <c r="M53">
        <f t="shared" si="2"/>
        <v>1</v>
      </c>
      <c r="N53">
        <f t="shared" si="3"/>
        <v>0.5</v>
      </c>
      <c r="O53" s="53">
        <f t="shared" si="4"/>
        <v>0.5</v>
      </c>
      <c r="P53" s="54">
        <f t="shared" si="5"/>
        <v>0.5</v>
      </c>
      <c r="Q53" s="53">
        <f t="shared" si="6"/>
        <v>-0.69314718055994529</v>
      </c>
      <c r="R53" s="54">
        <f t="shared" si="7"/>
        <v>100</v>
      </c>
      <c r="AR53">
        <v>0.5</v>
      </c>
      <c r="AS53">
        <v>0</v>
      </c>
      <c r="AT53">
        <v>1</v>
      </c>
      <c r="AU53">
        <f t="shared" si="12"/>
        <v>9</v>
      </c>
      <c r="AV53">
        <f t="shared" si="13"/>
        <v>40</v>
      </c>
      <c r="AW53">
        <f t="shared" si="9"/>
        <v>0.3571428571428571</v>
      </c>
      <c r="AX53">
        <f t="shared" si="10"/>
        <v>0.32203389830508478</v>
      </c>
      <c r="AY53">
        <f t="shared" si="11"/>
        <v>0</v>
      </c>
    </row>
    <row r="54" spans="1:51" x14ac:dyDescent="0.3">
      <c r="A54">
        <f>logit!C52</f>
        <v>1</v>
      </c>
      <c r="B54">
        <f>logit!D52</f>
        <v>1</v>
      </c>
      <c r="C54">
        <f>logit!E52</f>
        <v>1</v>
      </c>
      <c r="D54">
        <f>logit!F52</f>
        <v>1</v>
      </c>
      <c r="E54">
        <f>logit!G52</f>
        <v>1</v>
      </c>
      <c r="F54">
        <f>logit!H52</f>
        <v>1</v>
      </c>
      <c r="G54">
        <f>logit!I52</f>
        <v>0</v>
      </c>
      <c r="H54">
        <f>logit!J52</f>
        <v>0</v>
      </c>
      <c r="I54">
        <f>logit!K52</f>
        <v>1</v>
      </c>
      <c r="J54" s="53">
        <f>logit!L52</f>
        <v>1</v>
      </c>
      <c r="K54" s="8">
        <f t="shared" si="0"/>
        <v>0</v>
      </c>
      <c r="L54" s="54">
        <f t="shared" si="1"/>
        <v>1</v>
      </c>
      <c r="M54">
        <f t="shared" si="2"/>
        <v>1</v>
      </c>
      <c r="N54">
        <f t="shared" si="3"/>
        <v>0.5</v>
      </c>
      <c r="O54" s="53">
        <f t="shared" si="4"/>
        <v>0.5</v>
      </c>
      <c r="P54" s="54">
        <f t="shared" si="5"/>
        <v>0.5</v>
      </c>
      <c r="Q54" s="53">
        <f t="shared" si="6"/>
        <v>-0.69314718055994529</v>
      </c>
      <c r="R54" s="54">
        <f t="shared" si="7"/>
        <v>100</v>
      </c>
      <c r="AR54">
        <v>0.5</v>
      </c>
      <c r="AS54">
        <v>0</v>
      </c>
      <c r="AT54">
        <v>1</v>
      </c>
      <c r="AU54">
        <f t="shared" si="12"/>
        <v>9</v>
      </c>
      <c r="AV54">
        <f t="shared" si="13"/>
        <v>41</v>
      </c>
      <c r="AW54">
        <f t="shared" si="9"/>
        <v>0.3571428571428571</v>
      </c>
      <c r="AX54">
        <f t="shared" si="10"/>
        <v>0.30508474576271183</v>
      </c>
      <c r="AY54">
        <f t="shared" si="11"/>
        <v>0</v>
      </c>
    </row>
    <row r="55" spans="1:51" x14ac:dyDescent="0.3">
      <c r="A55">
        <f>logit!C53</f>
        <v>1</v>
      </c>
      <c r="B55">
        <f>logit!D53</f>
        <v>1</v>
      </c>
      <c r="C55">
        <f>logit!E53</f>
        <v>1</v>
      </c>
      <c r="D55">
        <f>logit!F53</f>
        <v>1</v>
      </c>
      <c r="E55">
        <f>logit!G53</f>
        <v>1</v>
      </c>
      <c r="F55">
        <f>logit!H53</f>
        <v>1</v>
      </c>
      <c r="G55">
        <f>logit!I53</f>
        <v>0</v>
      </c>
      <c r="H55">
        <f>logit!J53</f>
        <v>0</v>
      </c>
      <c r="I55">
        <f>logit!K53</f>
        <v>1</v>
      </c>
      <c r="J55" s="53">
        <f>logit!L53</f>
        <v>1</v>
      </c>
      <c r="K55" s="8">
        <f t="shared" si="0"/>
        <v>0</v>
      </c>
      <c r="L55" s="54">
        <f t="shared" si="1"/>
        <v>1</v>
      </c>
      <c r="M55">
        <f t="shared" si="2"/>
        <v>1</v>
      </c>
      <c r="N55">
        <f t="shared" si="3"/>
        <v>0.5</v>
      </c>
      <c r="O55" s="53">
        <f t="shared" si="4"/>
        <v>0.5</v>
      </c>
      <c r="P55" s="54">
        <f t="shared" si="5"/>
        <v>0.5</v>
      </c>
      <c r="Q55" s="53">
        <f t="shared" si="6"/>
        <v>-0.69314718055994529</v>
      </c>
      <c r="R55" s="54">
        <f t="shared" si="7"/>
        <v>100</v>
      </c>
      <c r="AR55">
        <v>0.5</v>
      </c>
      <c r="AS55">
        <v>0</v>
      </c>
      <c r="AT55">
        <v>1</v>
      </c>
      <c r="AU55">
        <f t="shared" si="12"/>
        <v>9</v>
      </c>
      <c r="AV55">
        <f t="shared" si="13"/>
        <v>42</v>
      </c>
      <c r="AW55">
        <f t="shared" si="9"/>
        <v>0.3571428571428571</v>
      </c>
      <c r="AX55">
        <f t="shared" si="10"/>
        <v>0.28813559322033899</v>
      </c>
      <c r="AY55">
        <f t="shared" si="11"/>
        <v>0</v>
      </c>
    </row>
    <row r="56" spans="1:51" x14ac:dyDescent="0.3">
      <c r="A56">
        <f>logit!C54</f>
        <v>1</v>
      </c>
      <c r="B56">
        <f>logit!D54</f>
        <v>1</v>
      </c>
      <c r="C56">
        <f>logit!E54</f>
        <v>0</v>
      </c>
      <c r="D56">
        <f>logit!F54</f>
        <v>1</v>
      </c>
      <c r="E56">
        <f>logit!G54</f>
        <v>1</v>
      </c>
      <c r="F56">
        <f>logit!H54</f>
        <v>1</v>
      </c>
      <c r="G56">
        <f>logit!I54</f>
        <v>0</v>
      </c>
      <c r="H56">
        <f>logit!J54</f>
        <v>0</v>
      </c>
      <c r="I56">
        <f>logit!K54</f>
        <v>1</v>
      </c>
      <c r="J56" s="53">
        <f>logit!L54</f>
        <v>1</v>
      </c>
      <c r="K56" s="8">
        <f t="shared" si="0"/>
        <v>0</v>
      </c>
      <c r="L56" s="54">
        <f t="shared" si="1"/>
        <v>1</v>
      </c>
      <c r="M56">
        <f t="shared" si="2"/>
        <v>1</v>
      </c>
      <c r="N56">
        <f t="shared" si="3"/>
        <v>0.5</v>
      </c>
      <c r="O56" s="53">
        <f t="shared" si="4"/>
        <v>0.5</v>
      </c>
      <c r="P56" s="54">
        <f t="shared" si="5"/>
        <v>0.5</v>
      </c>
      <c r="Q56" s="53">
        <f t="shared" si="6"/>
        <v>-0.69314718055994529</v>
      </c>
      <c r="R56" s="54">
        <f t="shared" si="7"/>
        <v>100</v>
      </c>
      <c r="AR56">
        <v>0.5</v>
      </c>
      <c r="AS56">
        <v>0</v>
      </c>
      <c r="AT56">
        <v>1</v>
      </c>
      <c r="AU56">
        <f t="shared" si="12"/>
        <v>9</v>
      </c>
      <c r="AV56">
        <f t="shared" si="13"/>
        <v>43</v>
      </c>
      <c r="AW56">
        <f t="shared" si="9"/>
        <v>0.3571428571428571</v>
      </c>
      <c r="AX56">
        <f t="shared" si="10"/>
        <v>0.27118644067796616</v>
      </c>
      <c r="AY56">
        <f t="shared" si="11"/>
        <v>0</v>
      </c>
    </row>
    <row r="57" spans="1:51" x14ac:dyDescent="0.3">
      <c r="A57">
        <f>logit!C55</f>
        <v>0</v>
      </c>
      <c r="B57">
        <f>logit!D55</f>
        <v>0</v>
      </c>
      <c r="C57">
        <f>logit!E55</f>
        <v>0</v>
      </c>
      <c r="D57">
        <f>logit!F55</f>
        <v>0</v>
      </c>
      <c r="E57">
        <f>logit!G55</f>
        <v>0</v>
      </c>
      <c r="F57">
        <f>logit!H55</f>
        <v>0</v>
      </c>
      <c r="G57">
        <f>logit!I55</f>
        <v>0</v>
      </c>
      <c r="H57">
        <f>logit!J55</f>
        <v>0</v>
      </c>
      <c r="I57">
        <f>logit!K55</f>
        <v>0</v>
      </c>
      <c r="J57" s="53">
        <f>logit!L55</f>
        <v>0</v>
      </c>
      <c r="K57" s="8">
        <f t="shared" si="0"/>
        <v>1</v>
      </c>
      <c r="L57" s="54">
        <f t="shared" si="1"/>
        <v>1</v>
      </c>
      <c r="M57">
        <f t="shared" si="2"/>
        <v>0</v>
      </c>
      <c r="N57">
        <f t="shared" si="3"/>
        <v>0.5</v>
      </c>
      <c r="O57" s="53">
        <f t="shared" si="4"/>
        <v>0.5</v>
      </c>
      <c r="P57" s="54">
        <f t="shared" si="5"/>
        <v>0.5</v>
      </c>
      <c r="Q57" s="53">
        <f t="shared" si="6"/>
        <v>-0.69314718055994529</v>
      </c>
      <c r="R57" s="54">
        <f t="shared" si="7"/>
        <v>0</v>
      </c>
      <c r="AR57">
        <v>0.5</v>
      </c>
      <c r="AS57">
        <v>0</v>
      </c>
      <c r="AT57">
        <v>1</v>
      </c>
      <c r="AU57">
        <f t="shared" si="12"/>
        <v>9</v>
      </c>
      <c r="AV57">
        <f t="shared" si="13"/>
        <v>44</v>
      </c>
      <c r="AW57">
        <f t="shared" si="9"/>
        <v>0.3571428571428571</v>
      </c>
      <c r="AX57">
        <f t="shared" si="10"/>
        <v>0.25423728813559321</v>
      </c>
      <c r="AY57">
        <f t="shared" si="11"/>
        <v>1.8159806295399507E-2</v>
      </c>
    </row>
    <row r="58" spans="1:51" x14ac:dyDescent="0.3">
      <c r="A58">
        <f>logit!C56</f>
        <v>1</v>
      </c>
      <c r="B58">
        <f>logit!D56</f>
        <v>1</v>
      </c>
      <c r="C58">
        <f>logit!E56</f>
        <v>1</v>
      </c>
      <c r="D58">
        <f>logit!F56</f>
        <v>1</v>
      </c>
      <c r="E58">
        <f>logit!G56</f>
        <v>0</v>
      </c>
      <c r="F58">
        <f>logit!H56</f>
        <v>0</v>
      </c>
      <c r="G58">
        <f>logit!I56</f>
        <v>0</v>
      </c>
      <c r="H58">
        <f>logit!J56</f>
        <v>1</v>
      </c>
      <c r="I58">
        <f>logit!K56</f>
        <v>0</v>
      </c>
      <c r="J58" s="53">
        <f>logit!L56</f>
        <v>1</v>
      </c>
      <c r="K58" s="8">
        <f t="shared" si="0"/>
        <v>0</v>
      </c>
      <c r="L58" s="54">
        <f t="shared" si="1"/>
        <v>1</v>
      </c>
      <c r="M58">
        <f t="shared" si="2"/>
        <v>1</v>
      </c>
      <c r="N58">
        <f t="shared" si="3"/>
        <v>0.5</v>
      </c>
      <c r="O58" s="53">
        <f t="shared" si="4"/>
        <v>0.5</v>
      </c>
      <c r="P58" s="54">
        <f t="shared" si="5"/>
        <v>0.5</v>
      </c>
      <c r="Q58" s="53">
        <f t="shared" si="6"/>
        <v>-0.69314718055994529</v>
      </c>
      <c r="R58" s="54">
        <f t="shared" si="7"/>
        <v>100</v>
      </c>
      <c r="AR58">
        <v>0.5</v>
      </c>
      <c r="AS58">
        <v>1</v>
      </c>
      <c r="AT58">
        <v>0</v>
      </c>
      <c r="AU58">
        <f t="shared" si="12"/>
        <v>10</v>
      </c>
      <c r="AV58">
        <f t="shared" si="13"/>
        <v>44</v>
      </c>
      <c r="AW58">
        <f t="shared" si="9"/>
        <v>0.2857142857142857</v>
      </c>
      <c r="AX58">
        <f t="shared" si="10"/>
        <v>0.25423728813559321</v>
      </c>
      <c r="AY58">
        <f t="shared" si="11"/>
        <v>0</v>
      </c>
    </row>
    <row r="59" spans="1:51" x14ac:dyDescent="0.3">
      <c r="A59">
        <f>logit!C57</f>
        <v>1</v>
      </c>
      <c r="B59">
        <f>logit!D57</f>
        <v>1</v>
      </c>
      <c r="C59">
        <f>logit!E57</f>
        <v>0</v>
      </c>
      <c r="D59">
        <f>logit!F57</f>
        <v>0</v>
      </c>
      <c r="E59">
        <f>logit!G57</f>
        <v>0</v>
      </c>
      <c r="F59">
        <f>logit!H57</f>
        <v>0</v>
      </c>
      <c r="G59">
        <f>logit!I57</f>
        <v>0</v>
      </c>
      <c r="H59">
        <f>logit!J57</f>
        <v>0</v>
      </c>
      <c r="I59">
        <f>logit!K57</f>
        <v>1</v>
      </c>
      <c r="J59" s="53">
        <f>logit!L57</f>
        <v>0</v>
      </c>
      <c r="K59" s="8">
        <f t="shared" si="0"/>
        <v>1</v>
      </c>
      <c r="L59" s="54">
        <f t="shared" si="1"/>
        <v>1</v>
      </c>
      <c r="M59">
        <f t="shared" si="2"/>
        <v>0</v>
      </c>
      <c r="N59">
        <f t="shared" si="3"/>
        <v>0.5</v>
      </c>
      <c r="O59" s="53">
        <f t="shared" si="4"/>
        <v>0.5</v>
      </c>
      <c r="P59" s="54">
        <f t="shared" si="5"/>
        <v>0.5</v>
      </c>
      <c r="Q59" s="53">
        <f t="shared" si="6"/>
        <v>-0.69314718055994529</v>
      </c>
      <c r="R59" s="54">
        <f t="shared" si="7"/>
        <v>0</v>
      </c>
      <c r="AR59">
        <v>0.5</v>
      </c>
      <c r="AS59">
        <v>0</v>
      </c>
      <c r="AT59">
        <v>1</v>
      </c>
      <c r="AU59">
        <f t="shared" si="12"/>
        <v>10</v>
      </c>
      <c r="AV59">
        <f t="shared" si="13"/>
        <v>45</v>
      </c>
      <c r="AW59">
        <f t="shared" si="9"/>
        <v>0.2857142857142857</v>
      </c>
      <c r="AX59">
        <f t="shared" si="10"/>
        <v>0.23728813559322037</v>
      </c>
      <c r="AY59">
        <f t="shared" si="11"/>
        <v>1.6949152542372878E-2</v>
      </c>
    </row>
    <row r="60" spans="1:51" x14ac:dyDescent="0.3">
      <c r="A60">
        <f>logit!C58</f>
        <v>1</v>
      </c>
      <c r="B60">
        <f>logit!D58</f>
        <v>1</v>
      </c>
      <c r="C60">
        <f>logit!E58</f>
        <v>1</v>
      </c>
      <c r="D60">
        <f>logit!F58</f>
        <v>1</v>
      </c>
      <c r="E60">
        <f>logit!G58</f>
        <v>0</v>
      </c>
      <c r="F60">
        <f>logit!H58</f>
        <v>0</v>
      </c>
      <c r="G60">
        <f>logit!I58</f>
        <v>0</v>
      </c>
      <c r="H60">
        <f>logit!J58</f>
        <v>0</v>
      </c>
      <c r="I60">
        <f>logit!K58</f>
        <v>1</v>
      </c>
      <c r="J60" s="53">
        <f>logit!L58</f>
        <v>1</v>
      </c>
      <c r="K60" s="8">
        <f t="shared" si="0"/>
        <v>0</v>
      </c>
      <c r="L60" s="54">
        <f t="shared" si="1"/>
        <v>1</v>
      </c>
      <c r="M60">
        <f t="shared" si="2"/>
        <v>1</v>
      </c>
      <c r="N60">
        <f t="shared" si="3"/>
        <v>0.5</v>
      </c>
      <c r="O60" s="53">
        <f t="shared" si="4"/>
        <v>0.5</v>
      </c>
      <c r="P60" s="54">
        <f t="shared" si="5"/>
        <v>0.5</v>
      </c>
      <c r="Q60" s="53">
        <f t="shared" si="6"/>
        <v>-0.69314718055994529</v>
      </c>
      <c r="R60" s="54">
        <f t="shared" si="7"/>
        <v>100</v>
      </c>
      <c r="AR60">
        <v>0.5</v>
      </c>
      <c r="AS60">
        <v>1</v>
      </c>
      <c r="AT60">
        <v>0</v>
      </c>
      <c r="AU60">
        <f t="shared" si="12"/>
        <v>11</v>
      </c>
      <c r="AV60">
        <f t="shared" si="13"/>
        <v>45</v>
      </c>
      <c r="AW60">
        <f t="shared" si="9"/>
        <v>0.2142857142857143</v>
      </c>
      <c r="AX60">
        <f t="shared" si="10"/>
        <v>0.23728813559322037</v>
      </c>
      <c r="AY60">
        <f t="shared" si="11"/>
        <v>0</v>
      </c>
    </row>
    <row r="61" spans="1:51" x14ac:dyDescent="0.3">
      <c r="A61">
        <f>logit!C59</f>
        <v>1</v>
      </c>
      <c r="B61">
        <f>logit!D59</f>
        <v>1</v>
      </c>
      <c r="C61">
        <f>logit!E59</f>
        <v>0</v>
      </c>
      <c r="D61">
        <f>logit!F59</f>
        <v>1</v>
      </c>
      <c r="E61">
        <f>logit!G59</f>
        <v>1</v>
      </c>
      <c r="F61">
        <f>logit!H59</f>
        <v>1</v>
      </c>
      <c r="G61">
        <f>logit!I59</f>
        <v>0</v>
      </c>
      <c r="H61">
        <f>logit!J59</f>
        <v>0</v>
      </c>
      <c r="I61">
        <f>logit!K59</f>
        <v>1</v>
      </c>
      <c r="J61" s="53">
        <f>logit!L59</f>
        <v>1</v>
      </c>
      <c r="K61" s="8">
        <f t="shared" si="0"/>
        <v>0</v>
      </c>
      <c r="L61" s="54">
        <f t="shared" si="1"/>
        <v>1</v>
      </c>
      <c r="M61">
        <f t="shared" si="2"/>
        <v>1</v>
      </c>
      <c r="N61">
        <f t="shared" si="3"/>
        <v>0.5</v>
      </c>
      <c r="O61" s="53">
        <f t="shared" si="4"/>
        <v>0.5</v>
      </c>
      <c r="P61" s="54">
        <f t="shared" si="5"/>
        <v>0.5</v>
      </c>
      <c r="Q61" s="53">
        <f t="shared" si="6"/>
        <v>-0.69314718055994529</v>
      </c>
      <c r="R61" s="54">
        <f t="shared" si="7"/>
        <v>100</v>
      </c>
      <c r="AR61">
        <v>0.5</v>
      </c>
      <c r="AS61">
        <v>0</v>
      </c>
      <c r="AT61">
        <v>1</v>
      </c>
      <c r="AU61">
        <f t="shared" si="12"/>
        <v>11</v>
      </c>
      <c r="AV61">
        <f t="shared" si="13"/>
        <v>46</v>
      </c>
      <c r="AW61">
        <f t="shared" si="9"/>
        <v>0.2142857142857143</v>
      </c>
      <c r="AX61">
        <f t="shared" si="10"/>
        <v>0.22033898305084743</v>
      </c>
      <c r="AY61">
        <f t="shared" si="11"/>
        <v>0</v>
      </c>
    </row>
    <row r="62" spans="1:51" x14ac:dyDescent="0.3">
      <c r="A62">
        <f>logit!C60</f>
        <v>1</v>
      </c>
      <c r="B62">
        <f>logit!D60</f>
        <v>1</v>
      </c>
      <c r="C62">
        <f>logit!E60</f>
        <v>0</v>
      </c>
      <c r="D62">
        <f>logit!F60</f>
        <v>1</v>
      </c>
      <c r="E62">
        <f>logit!G60</f>
        <v>1</v>
      </c>
      <c r="F62">
        <f>logit!H60</f>
        <v>1</v>
      </c>
      <c r="G62">
        <f>logit!I60</f>
        <v>0</v>
      </c>
      <c r="H62">
        <f>logit!J60</f>
        <v>0</v>
      </c>
      <c r="I62">
        <f>logit!K60</f>
        <v>1</v>
      </c>
      <c r="J62" s="53">
        <f>logit!L60</f>
        <v>1</v>
      </c>
      <c r="K62" s="8">
        <f t="shared" si="0"/>
        <v>0</v>
      </c>
      <c r="L62" s="54">
        <f t="shared" si="1"/>
        <v>1</v>
      </c>
      <c r="M62">
        <f t="shared" si="2"/>
        <v>1</v>
      </c>
      <c r="N62">
        <f t="shared" si="3"/>
        <v>0.5</v>
      </c>
      <c r="O62" s="53">
        <f t="shared" si="4"/>
        <v>0.5</v>
      </c>
      <c r="P62" s="54">
        <f t="shared" si="5"/>
        <v>0.5</v>
      </c>
      <c r="Q62" s="53">
        <f t="shared" si="6"/>
        <v>-0.69314718055994529</v>
      </c>
      <c r="R62" s="54">
        <f t="shared" si="7"/>
        <v>100</v>
      </c>
      <c r="AR62">
        <v>0.5</v>
      </c>
      <c r="AS62">
        <v>0</v>
      </c>
      <c r="AT62">
        <v>1</v>
      </c>
      <c r="AU62">
        <f t="shared" si="12"/>
        <v>11</v>
      </c>
      <c r="AV62">
        <f t="shared" si="13"/>
        <v>47</v>
      </c>
      <c r="AW62">
        <f t="shared" si="9"/>
        <v>0.2142857142857143</v>
      </c>
      <c r="AX62">
        <f t="shared" si="10"/>
        <v>0.20338983050847459</v>
      </c>
      <c r="AY62">
        <f t="shared" si="11"/>
        <v>0</v>
      </c>
    </row>
    <row r="63" spans="1:51" x14ac:dyDescent="0.3">
      <c r="A63">
        <f>logit!C61</f>
        <v>0</v>
      </c>
      <c r="B63">
        <f>logit!D61</f>
        <v>0</v>
      </c>
      <c r="C63">
        <f>logit!E61</f>
        <v>0</v>
      </c>
      <c r="D63">
        <f>logit!F61</f>
        <v>0</v>
      </c>
      <c r="E63">
        <f>logit!G61</f>
        <v>0</v>
      </c>
      <c r="F63">
        <f>logit!H61</f>
        <v>0</v>
      </c>
      <c r="G63">
        <f>logit!I61</f>
        <v>0</v>
      </c>
      <c r="H63">
        <f>logit!J61</f>
        <v>0</v>
      </c>
      <c r="I63">
        <f>logit!K61</f>
        <v>0</v>
      </c>
      <c r="J63" s="53">
        <f>logit!L61</f>
        <v>0</v>
      </c>
      <c r="K63" s="8">
        <f t="shared" si="0"/>
        <v>1</v>
      </c>
      <c r="L63" s="54">
        <f t="shared" si="1"/>
        <v>1</v>
      </c>
      <c r="M63">
        <f t="shared" si="2"/>
        <v>0</v>
      </c>
      <c r="N63">
        <f t="shared" si="3"/>
        <v>0.5</v>
      </c>
      <c r="O63" s="53">
        <f t="shared" si="4"/>
        <v>0.5</v>
      </c>
      <c r="P63" s="54">
        <f t="shared" si="5"/>
        <v>0.5</v>
      </c>
      <c r="Q63" s="53">
        <f t="shared" si="6"/>
        <v>-0.69314718055994529</v>
      </c>
      <c r="R63" s="54">
        <f t="shared" si="7"/>
        <v>0</v>
      </c>
      <c r="AR63">
        <v>0.5</v>
      </c>
      <c r="AS63">
        <v>0</v>
      </c>
      <c r="AT63">
        <v>1</v>
      </c>
      <c r="AU63">
        <f t="shared" si="12"/>
        <v>11</v>
      </c>
      <c r="AV63">
        <f t="shared" si="13"/>
        <v>48</v>
      </c>
      <c r="AW63">
        <f t="shared" si="9"/>
        <v>0.2142857142857143</v>
      </c>
      <c r="AX63">
        <f t="shared" si="10"/>
        <v>0.18644067796610164</v>
      </c>
      <c r="AY63">
        <f t="shared" si="11"/>
        <v>1.3317191283292968E-2</v>
      </c>
    </row>
    <row r="64" spans="1:51" x14ac:dyDescent="0.3">
      <c r="A64">
        <f>logit!C62</f>
        <v>1</v>
      </c>
      <c r="B64">
        <f>logit!D62</f>
        <v>1</v>
      </c>
      <c r="C64">
        <f>logit!E62</f>
        <v>0</v>
      </c>
      <c r="D64">
        <f>logit!F62</f>
        <v>1</v>
      </c>
      <c r="E64">
        <f>logit!G62</f>
        <v>0</v>
      </c>
      <c r="F64">
        <f>logit!H62</f>
        <v>0</v>
      </c>
      <c r="G64">
        <f>logit!I62</f>
        <v>0</v>
      </c>
      <c r="H64">
        <f>logit!J62</f>
        <v>0</v>
      </c>
      <c r="I64">
        <f>logit!K62</f>
        <v>1</v>
      </c>
      <c r="J64" s="53">
        <f>logit!L62</f>
        <v>1</v>
      </c>
      <c r="K64" s="8">
        <f t="shared" si="0"/>
        <v>0</v>
      </c>
      <c r="L64" s="54">
        <f t="shared" si="1"/>
        <v>1</v>
      </c>
      <c r="M64">
        <f t="shared" si="2"/>
        <v>1</v>
      </c>
      <c r="N64">
        <f t="shared" si="3"/>
        <v>0.5</v>
      </c>
      <c r="O64" s="53">
        <f t="shared" si="4"/>
        <v>0.5</v>
      </c>
      <c r="P64" s="54">
        <f t="shared" si="5"/>
        <v>0.5</v>
      </c>
      <c r="Q64" s="53">
        <f t="shared" si="6"/>
        <v>-0.69314718055994529</v>
      </c>
      <c r="R64" s="54">
        <f t="shared" si="7"/>
        <v>100</v>
      </c>
      <c r="AR64">
        <v>0.5</v>
      </c>
      <c r="AS64">
        <v>1</v>
      </c>
      <c r="AT64">
        <v>0</v>
      </c>
      <c r="AU64">
        <f t="shared" si="12"/>
        <v>12</v>
      </c>
      <c r="AV64">
        <f t="shared" si="13"/>
        <v>48</v>
      </c>
      <c r="AW64">
        <f t="shared" si="9"/>
        <v>0.1428571428571429</v>
      </c>
      <c r="AX64">
        <f t="shared" si="10"/>
        <v>0.18644067796610164</v>
      </c>
      <c r="AY64">
        <f t="shared" si="11"/>
        <v>0</v>
      </c>
    </row>
    <row r="65" spans="1:51" x14ac:dyDescent="0.3">
      <c r="A65">
        <f>logit!C63</f>
        <v>1</v>
      </c>
      <c r="B65">
        <f>logit!D63</f>
        <v>1</v>
      </c>
      <c r="C65">
        <f>logit!E63</f>
        <v>0</v>
      </c>
      <c r="D65">
        <f>logit!F63</f>
        <v>1</v>
      </c>
      <c r="E65">
        <f>logit!G63</f>
        <v>1</v>
      </c>
      <c r="F65">
        <f>logit!H63</f>
        <v>1</v>
      </c>
      <c r="G65">
        <f>logit!I63</f>
        <v>0</v>
      </c>
      <c r="H65">
        <f>logit!J63</f>
        <v>1</v>
      </c>
      <c r="I65">
        <f>logit!K63</f>
        <v>1</v>
      </c>
      <c r="J65" s="53">
        <f>logit!L63</f>
        <v>1</v>
      </c>
      <c r="K65" s="8">
        <f t="shared" si="0"/>
        <v>0</v>
      </c>
      <c r="L65" s="54">
        <f t="shared" si="1"/>
        <v>1</v>
      </c>
      <c r="M65">
        <f t="shared" si="2"/>
        <v>1</v>
      </c>
      <c r="N65">
        <f t="shared" si="3"/>
        <v>0.5</v>
      </c>
      <c r="O65" s="53">
        <f t="shared" si="4"/>
        <v>0.5</v>
      </c>
      <c r="P65" s="54">
        <f t="shared" si="5"/>
        <v>0.5</v>
      </c>
      <c r="Q65" s="53">
        <f t="shared" si="6"/>
        <v>-0.69314718055994529</v>
      </c>
      <c r="R65" s="54">
        <f t="shared" si="7"/>
        <v>100</v>
      </c>
      <c r="AR65">
        <v>0.5</v>
      </c>
      <c r="AS65">
        <v>0</v>
      </c>
      <c r="AT65">
        <v>1</v>
      </c>
      <c r="AU65">
        <f t="shared" si="12"/>
        <v>12</v>
      </c>
      <c r="AV65">
        <f t="shared" si="13"/>
        <v>49</v>
      </c>
      <c r="AW65">
        <f t="shared" si="9"/>
        <v>0.1428571428571429</v>
      </c>
      <c r="AX65">
        <f t="shared" si="10"/>
        <v>0.16949152542372881</v>
      </c>
      <c r="AY65">
        <f t="shared" si="11"/>
        <v>0</v>
      </c>
    </row>
    <row r="66" spans="1:51" x14ac:dyDescent="0.3">
      <c r="A66">
        <f>logit!C64</f>
        <v>0</v>
      </c>
      <c r="B66">
        <f>logit!D64</f>
        <v>0</v>
      </c>
      <c r="C66">
        <f>logit!E64</f>
        <v>0</v>
      </c>
      <c r="D66">
        <f>logit!F64</f>
        <v>0</v>
      </c>
      <c r="E66">
        <f>logit!G64</f>
        <v>0</v>
      </c>
      <c r="F66">
        <f>logit!H64</f>
        <v>0</v>
      </c>
      <c r="G66">
        <f>logit!I64</f>
        <v>0</v>
      </c>
      <c r="H66">
        <f>logit!J64</f>
        <v>0</v>
      </c>
      <c r="I66">
        <f>logit!K64</f>
        <v>0</v>
      </c>
      <c r="J66" s="53">
        <f>logit!L64</f>
        <v>0</v>
      </c>
      <c r="K66" s="8">
        <f t="shared" si="0"/>
        <v>1</v>
      </c>
      <c r="L66" s="54">
        <f t="shared" si="1"/>
        <v>1</v>
      </c>
      <c r="M66">
        <f t="shared" si="2"/>
        <v>0</v>
      </c>
      <c r="N66">
        <f t="shared" si="3"/>
        <v>0.5</v>
      </c>
      <c r="O66" s="53">
        <f t="shared" si="4"/>
        <v>0.5</v>
      </c>
      <c r="P66" s="54">
        <f t="shared" si="5"/>
        <v>0.5</v>
      </c>
      <c r="Q66" s="53">
        <f t="shared" si="6"/>
        <v>-0.69314718055994529</v>
      </c>
      <c r="R66" s="54">
        <f t="shared" si="7"/>
        <v>0</v>
      </c>
      <c r="AR66">
        <v>0.5</v>
      </c>
      <c r="AS66">
        <v>0</v>
      </c>
      <c r="AT66">
        <v>1</v>
      </c>
      <c r="AU66">
        <f t="shared" si="12"/>
        <v>12</v>
      </c>
      <c r="AV66">
        <f t="shared" si="13"/>
        <v>50</v>
      </c>
      <c r="AW66">
        <f t="shared" si="9"/>
        <v>0.1428571428571429</v>
      </c>
      <c r="AX66">
        <f t="shared" si="10"/>
        <v>0.15254237288135597</v>
      </c>
      <c r="AY66">
        <f t="shared" si="11"/>
        <v>1.0895883777239724E-2</v>
      </c>
    </row>
    <row r="67" spans="1:51" x14ac:dyDescent="0.3">
      <c r="A67">
        <f>logit!C65</f>
        <v>1</v>
      </c>
      <c r="B67">
        <f>logit!D65</f>
        <v>1</v>
      </c>
      <c r="C67">
        <f>logit!E65</f>
        <v>0</v>
      </c>
      <c r="D67">
        <f>logit!F65</f>
        <v>1</v>
      </c>
      <c r="E67">
        <f>logit!G65</f>
        <v>1</v>
      </c>
      <c r="F67">
        <f>logit!H65</f>
        <v>1</v>
      </c>
      <c r="G67">
        <f>logit!I65</f>
        <v>0</v>
      </c>
      <c r="H67">
        <f>logit!J65</f>
        <v>0</v>
      </c>
      <c r="I67">
        <f>logit!K65</f>
        <v>1</v>
      </c>
      <c r="J67" s="53">
        <f>logit!L65</f>
        <v>1</v>
      </c>
      <c r="K67" s="8">
        <f t="shared" si="0"/>
        <v>0</v>
      </c>
      <c r="L67" s="54">
        <f t="shared" si="1"/>
        <v>1</v>
      </c>
      <c r="M67">
        <f t="shared" si="2"/>
        <v>1</v>
      </c>
      <c r="N67">
        <f t="shared" si="3"/>
        <v>0.5</v>
      </c>
      <c r="O67" s="53">
        <f t="shared" si="4"/>
        <v>0.5</v>
      </c>
      <c r="P67" s="54">
        <f t="shared" si="5"/>
        <v>0.5</v>
      </c>
      <c r="Q67" s="53">
        <f t="shared" si="6"/>
        <v>-0.69314718055994529</v>
      </c>
      <c r="R67" s="54">
        <f t="shared" si="7"/>
        <v>100</v>
      </c>
      <c r="AR67">
        <v>0.5</v>
      </c>
      <c r="AS67">
        <v>1</v>
      </c>
      <c r="AT67">
        <v>0</v>
      </c>
      <c r="AU67">
        <f t="shared" si="12"/>
        <v>13</v>
      </c>
      <c r="AV67">
        <f t="shared" si="13"/>
        <v>50</v>
      </c>
      <c r="AW67">
        <f t="shared" si="9"/>
        <v>7.1428571428571397E-2</v>
      </c>
      <c r="AX67">
        <f t="shared" si="10"/>
        <v>0.15254237288135597</v>
      </c>
      <c r="AY67">
        <f t="shared" si="11"/>
        <v>0</v>
      </c>
    </row>
    <row r="68" spans="1:51" x14ac:dyDescent="0.3">
      <c r="A68">
        <f>logit!C66</f>
        <v>0</v>
      </c>
      <c r="B68">
        <f>logit!D66</f>
        <v>0</v>
      </c>
      <c r="C68">
        <f>logit!E66</f>
        <v>0</v>
      </c>
      <c r="D68">
        <f>logit!F66</f>
        <v>0</v>
      </c>
      <c r="E68">
        <f>logit!G66</f>
        <v>0</v>
      </c>
      <c r="F68">
        <f>logit!H66</f>
        <v>0</v>
      </c>
      <c r="G68">
        <f>logit!I66</f>
        <v>0</v>
      </c>
      <c r="H68">
        <f>logit!J66</f>
        <v>0</v>
      </c>
      <c r="I68">
        <f>logit!K66</f>
        <v>0</v>
      </c>
      <c r="J68" s="53">
        <f>logit!L66</f>
        <v>0</v>
      </c>
      <c r="K68" s="8">
        <f t="shared" si="0"/>
        <v>1</v>
      </c>
      <c r="L68" s="54">
        <f t="shared" si="1"/>
        <v>1</v>
      </c>
      <c r="M68">
        <f t="shared" si="2"/>
        <v>0</v>
      </c>
      <c r="N68">
        <f t="shared" si="3"/>
        <v>0.5</v>
      </c>
      <c r="O68" s="53">
        <f t="shared" si="4"/>
        <v>0.5</v>
      </c>
      <c r="P68" s="54">
        <f t="shared" si="5"/>
        <v>0.5</v>
      </c>
      <c r="Q68" s="53">
        <f t="shared" si="6"/>
        <v>-0.69314718055994529</v>
      </c>
      <c r="R68" s="54">
        <f t="shared" si="7"/>
        <v>0</v>
      </c>
      <c r="AR68">
        <v>0.5</v>
      </c>
      <c r="AS68">
        <v>0</v>
      </c>
      <c r="AT68">
        <v>1</v>
      </c>
      <c r="AU68">
        <f t="shared" si="12"/>
        <v>13</v>
      </c>
      <c r="AV68">
        <f t="shared" si="13"/>
        <v>51</v>
      </c>
      <c r="AW68">
        <f t="shared" si="9"/>
        <v>7.1428571428571397E-2</v>
      </c>
      <c r="AX68">
        <f t="shared" si="10"/>
        <v>0.13559322033898302</v>
      </c>
      <c r="AY68">
        <f t="shared" si="11"/>
        <v>9.6852300242130686E-3</v>
      </c>
    </row>
    <row r="69" spans="1:51" x14ac:dyDescent="0.3">
      <c r="A69">
        <f>logit!C67</f>
        <v>1</v>
      </c>
      <c r="B69">
        <f>logit!D67</f>
        <v>1</v>
      </c>
      <c r="C69">
        <f>logit!E67</f>
        <v>0</v>
      </c>
      <c r="D69">
        <f>logit!F67</f>
        <v>1</v>
      </c>
      <c r="E69">
        <f>logit!G67</f>
        <v>1</v>
      </c>
      <c r="F69">
        <f>logit!H67</f>
        <v>1</v>
      </c>
      <c r="G69">
        <f>logit!I67</f>
        <v>0</v>
      </c>
      <c r="H69">
        <f>logit!J67</f>
        <v>0</v>
      </c>
      <c r="I69">
        <f>logit!K67</f>
        <v>1</v>
      </c>
      <c r="J69" s="53">
        <f>logit!L67</f>
        <v>1</v>
      </c>
      <c r="K69" s="8">
        <f t="shared" ref="K69:K76" si="14">1-J69</f>
        <v>0</v>
      </c>
      <c r="L69" s="54">
        <f t="shared" ref="L69:L76" si="15">J69+K69</f>
        <v>1</v>
      </c>
      <c r="M69">
        <f t="shared" ref="M69:M76" si="16">IF(L69=0,"",J69/L69)</f>
        <v>1</v>
      </c>
      <c r="N69">
        <f t="shared" ref="N69:N76" si="17">1/(1+EXP(-$U$5-MMULT(A69:I69,$U$6:$U$14)))</f>
        <v>0.5</v>
      </c>
      <c r="O69" s="53">
        <f t="shared" ref="O69:O76" si="18">L69*N69</f>
        <v>0.5</v>
      </c>
      <c r="P69" s="54">
        <f t="shared" ref="P69:P76" si="19">L69-O69</f>
        <v>0.5</v>
      </c>
      <c r="Q69" s="53">
        <f t="shared" ref="Q69:Q76" si="20">IFERROR(L69*(M69*LN(N69)+(1-M69)*LN(1-N69)),0)</f>
        <v>-0.69314718055994529</v>
      </c>
      <c r="R69" s="54">
        <f t="shared" ref="R69:R76" si="21">100*IF(N69&gt;=$AN$10,J69/L69,K69/L69)</f>
        <v>100</v>
      </c>
      <c r="AR69">
        <v>0.5</v>
      </c>
      <c r="AS69">
        <v>1</v>
      </c>
      <c r="AT69">
        <v>0</v>
      </c>
      <c r="AU69">
        <f t="shared" si="12"/>
        <v>14</v>
      </c>
      <c r="AV69">
        <f t="shared" si="13"/>
        <v>51</v>
      </c>
      <c r="AW69">
        <f t="shared" ref="AW69:AW77" si="22">1-AU69/AU$77</f>
        <v>0</v>
      </c>
      <c r="AX69">
        <f t="shared" ref="AX69:AX77" si="23">1-AV69/AV$77</f>
        <v>0.13559322033898302</v>
      </c>
      <c r="AY69">
        <f t="shared" ref="AY69:AY77" si="24">(AW69-AW70)*AX69</f>
        <v>0</v>
      </c>
    </row>
    <row r="70" spans="1:51" x14ac:dyDescent="0.3">
      <c r="A70">
        <f>logit!C68</f>
        <v>1</v>
      </c>
      <c r="B70">
        <f>logit!D68</f>
        <v>1</v>
      </c>
      <c r="C70">
        <f>logit!E68</f>
        <v>1</v>
      </c>
      <c r="D70">
        <f>logit!F68</f>
        <v>1</v>
      </c>
      <c r="E70">
        <f>logit!G68</f>
        <v>1</v>
      </c>
      <c r="F70">
        <f>logit!H68</f>
        <v>1</v>
      </c>
      <c r="G70">
        <f>logit!I68</f>
        <v>0</v>
      </c>
      <c r="H70">
        <f>logit!J68</f>
        <v>0</v>
      </c>
      <c r="I70">
        <f>logit!K68</f>
        <v>1</v>
      </c>
      <c r="J70" s="53">
        <f>logit!L68</f>
        <v>1</v>
      </c>
      <c r="K70" s="8">
        <f t="shared" si="14"/>
        <v>0</v>
      </c>
      <c r="L70" s="54">
        <f t="shared" si="15"/>
        <v>1</v>
      </c>
      <c r="M70">
        <f t="shared" si="16"/>
        <v>1</v>
      </c>
      <c r="N70">
        <f t="shared" si="17"/>
        <v>0.5</v>
      </c>
      <c r="O70" s="53">
        <f t="shared" si="18"/>
        <v>0.5</v>
      </c>
      <c r="P70" s="54">
        <f t="shared" si="19"/>
        <v>0.5</v>
      </c>
      <c r="Q70" s="53">
        <f t="shared" si="20"/>
        <v>-0.69314718055994529</v>
      </c>
      <c r="R70" s="54">
        <f t="shared" si="21"/>
        <v>100</v>
      </c>
      <c r="AR70">
        <v>0.5</v>
      </c>
      <c r="AS70">
        <v>0</v>
      </c>
      <c r="AT70">
        <v>1</v>
      </c>
      <c r="AU70">
        <f t="shared" ref="AU70:AU77" si="25">AU69+AS70</f>
        <v>14</v>
      </c>
      <c r="AV70">
        <f t="shared" ref="AV70:AV77" si="26">AV69+AT70</f>
        <v>52</v>
      </c>
      <c r="AW70">
        <f t="shared" si="22"/>
        <v>0</v>
      </c>
      <c r="AX70">
        <f t="shared" si="23"/>
        <v>0.11864406779661019</v>
      </c>
      <c r="AY70">
        <f t="shared" si="24"/>
        <v>0</v>
      </c>
    </row>
    <row r="71" spans="1:51" x14ac:dyDescent="0.3">
      <c r="A71">
        <f>logit!C69</f>
        <v>1</v>
      </c>
      <c r="B71">
        <f>logit!D69</f>
        <v>1</v>
      </c>
      <c r="C71">
        <f>logit!E69</f>
        <v>1</v>
      </c>
      <c r="D71">
        <f>logit!F69</f>
        <v>1</v>
      </c>
      <c r="E71">
        <f>logit!G69</f>
        <v>1</v>
      </c>
      <c r="F71">
        <f>logit!H69</f>
        <v>1</v>
      </c>
      <c r="G71">
        <f>logit!I69</f>
        <v>0</v>
      </c>
      <c r="H71">
        <f>logit!J69</f>
        <v>0</v>
      </c>
      <c r="I71">
        <f>logit!K69</f>
        <v>1</v>
      </c>
      <c r="J71" s="53">
        <f>logit!L69</f>
        <v>1</v>
      </c>
      <c r="K71" s="8">
        <f t="shared" si="14"/>
        <v>0</v>
      </c>
      <c r="L71" s="54">
        <f t="shared" si="15"/>
        <v>1</v>
      </c>
      <c r="M71">
        <f t="shared" si="16"/>
        <v>1</v>
      </c>
      <c r="N71">
        <f t="shared" si="17"/>
        <v>0.5</v>
      </c>
      <c r="O71" s="53">
        <f t="shared" si="18"/>
        <v>0.5</v>
      </c>
      <c r="P71" s="54">
        <f t="shared" si="19"/>
        <v>0.5</v>
      </c>
      <c r="Q71" s="53">
        <f t="shared" si="20"/>
        <v>-0.69314718055994529</v>
      </c>
      <c r="R71" s="54">
        <f t="shared" si="21"/>
        <v>100</v>
      </c>
      <c r="AR71">
        <v>0.5</v>
      </c>
      <c r="AS71">
        <v>0</v>
      </c>
      <c r="AT71">
        <v>1</v>
      </c>
      <c r="AU71">
        <f t="shared" si="25"/>
        <v>14</v>
      </c>
      <c r="AV71">
        <f t="shared" si="26"/>
        <v>53</v>
      </c>
      <c r="AW71">
        <f t="shared" si="22"/>
        <v>0</v>
      </c>
      <c r="AX71">
        <f t="shared" si="23"/>
        <v>0.10169491525423724</v>
      </c>
      <c r="AY71">
        <f t="shared" si="24"/>
        <v>0</v>
      </c>
    </row>
    <row r="72" spans="1:51" x14ac:dyDescent="0.3">
      <c r="A72">
        <f>logit!C70</f>
        <v>1</v>
      </c>
      <c r="B72">
        <f>logit!D70</f>
        <v>1</v>
      </c>
      <c r="C72">
        <f>logit!E70</f>
        <v>1</v>
      </c>
      <c r="D72">
        <f>logit!F70</f>
        <v>1</v>
      </c>
      <c r="E72">
        <f>logit!G70</f>
        <v>1</v>
      </c>
      <c r="F72">
        <f>logit!H70</f>
        <v>1</v>
      </c>
      <c r="G72">
        <f>logit!I70</f>
        <v>0</v>
      </c>
      <c r="H72">
        <f>logit!J70</f>
        <v>0</v>
      </c>
      <c r="I72">
        <f>logit!K70</f>
        <v>1</v>
      </c>
      <c r="J72" s="53">
        <f>logit!L70</f>
        <v>1</v>
      </c>
      <c r="K72" s="8">
        <f t="shared" si="14"/>
        <v>0</v>
      </c>
      <c r="L72" s="54">
        <f t="shared" si="15"/>
        <v>1</v>
      </c>
      <c r="M72">
        <f t="shared" si="16"/>
        <v>1</v>
      </c>
      <c r="N72">
        <f t="shared" si="17"/>
        <v>0.5</v>
      </c>
      <c r="O72" s="53">
        <f t="shared" si="18"/>
        <v>0.5</v>
      </c>
      <c r="P72" s="54">
        <f t="shared" si="19"/>
        <v>0.5</v>
      </c>
      <c r="Q72" s="53">
        <f t="shared" si="20"/>
        <v>-0.69314718055994529</v>
      </c>
      <c r="R72" s="54">
        <f t="shared" si="21"/>
        <v>100</v>
      </c>
      <c r="AR72">
        <v>0.5</v>
      </c>
      <c r="AS72">
        <v>0</v>
      </c>
      <c r="AT72">
        <v>1</v>
      </c>
      <c r="AU72">
        <f t="shared" si="25"/>
        <v>14</v>
      </c>
      <c r="AV72">
        <f t="shared" si="26"/>
        <v>54</v>
      </c>
      <c r="AW72">
        <f t="shared" si="22"/>
        <v>0</v>
      </c>
      <c r="AX72">
        <f t="shared" si="23"/>
        <v>8.4745762711864403E-2</v>
      </c>
      <c r="AY72">
        <f t="shared" si="24"/>
        <v>0</v>
      </c>
    </row>
    <row r="73" spans="1:51" x14ac:dyDescent="0.3">
      <c r="A73">
        <f>logit!C71</f>
        <v>1</v>
      </c>
      <c r="B73">
        <f>logit!D71</f>
        <v>1</v>
      </c>
      <c r="C73">
        <f>logit!E71</f>
        <v>0</v>
      </c>
      <c r="D73">
        <f>logit!F71</f>
        <v>1</v>
      </c>
      <c r="E73">
        <f>logit!G71</f>
        <v>1</v>
      </c>
      <c r="F73">
        <f>logit!H71</f>
        <v>1</v>
      </c>
      <c r="G73">
        <f>logit!I71</f>
        <v>0</v>
      </c>
      <c r="H73">
        <f>logit!J71</f>
        <v>0</v>
      </c>
      <c r="I73">
        <f>logit!K71</f>
        <v>1</v>
      </c>
      <c r="J73" s="53">
        <f>logit!L71</f>
        <v>1</v>
      </c>
      <c r="K73" s="8">
        <f t="shared" si="14"/>
        <v>0</v>
      </c>
      <c r="L73" s="54">
        <f t="shared" si="15"/>
        <v>1</v>
      </c>
      <c r="M73">
        <f t="shared" si="16"/>
        <v>1</v>
      </c>
      <c r="N73">
        <f t="shared" si="17"/>
        <v>0.5</v>
      </c>
      <c r="O73" s="53">
        <f t="shared" si="18"/>
        <v>0.5</v>
      </c>
      <c r="P73" s="54">
        <f t="shared" si="19"/>
        <v>0.5</v>
      </c>
      <c r="Q73" s="53">
        <f t="shared" si="20"/>
        <v>-0.69314718055994529</v>
      </c>
      <c r="R73" s="54">
        <f t="shared" si="21"/>
        <v>100</v>
      </c>
      <c r="AR73">
        <v>0.5</v>
      </c>
      <c r="AS73">
        <v>0</v>
      </c>
      <c r="AT73">
        <v>1</v>
      </c>
      <c r="AU73">
        <f t="shared" si="25"/>
        <v>14</v>
      </c>
      <c r="AV73">
        <f t="shared" si="26"/>
        <v>55</v>
      </c>
      <c r="AW73">
        <f t="shared" si="22"/>
        <v>0</v>
      </c>
      <c r="AX73">
        <f t="shared" si="23"/>
        <v>6.7796610169491567E-2</v>
      </c>
      <c r="AY73">
        <f t="shared" si="24"/>
        <v>0</v>
      </c>
    </row>
    <row r="74" spans="1:51" x14ac:dyDescent="0.3">
      <c r="A74">
        <f>logit!C72</f>
        <v>1</v>
      </c>
      <c r="B74">
        <f>logit!D72</f>
        <v>1</v>
      </c>
      <c r="C74">
        <f>logit!E72</f>
        <v>0</v>
      </c>
      <c r="D74">
        <f>logit!F72</f>
        <v>1</v>
      </c>
      <c r="E74">
        <f>logit!G72</f>
        <v>1</v>
      </c>
      <c r="F74">
        <f>logit!H72</f>
        <v>1</v>
      </c>
      <c r="G74">
        <f>logit!I72</f>
        <v>0</v>
      </c>
      <c r="H74">
        <f>logit!J72</f>
        <v>0</v>
      </c>
      <c r="I74">
        <f>logit!K72</f>
        <v>0</v>
      </c>
      <c r="J74" s="53">
        <f>logit!L72</f>
        <v>1</v>
      </c>
      <c r="K74" s="8">
        <f t="shared" si="14"/>
        <v>0</v>
      </c>
      <c r="L74" s="54">
        <f t="shared" si="15"/>
        <v>1</v>
      </c>
      <c r="M74">
        <f t="shared" si="16"/>
        <v>1</v>
      </c>
      <c r="N74">
        <f t="shared" si="17"/>
        <v>0.5</v>
      </c>
      <c r="O74" s="53">
        <f t="shared" si="18"/>
        <v>0.5</v>
      </c>
      <c r="P74" s="54">
        <f t="shared" si="19"/>
        <v>0.5</v>
      </c>
      <c r="Q74" s="53">
        <f t="shared" si="20"/>
        <v>-0.69314718055994529</v>
      </c>
      <c r="R74" s="54">
        <f t="shared" si="21"/>
        <v>100</v>
      </c>
      <c r="AR74">
        <v>0.5</v>
      </c>
      <c r="AS74">
        <v>0</v>
      </c>
      <c r="AT74">
        <v>1</v>
      </c>
      <c r="AU74">
        <f t="shared" si="25"/>
        <v>14</v>
      </c>
      <c r="AV74">
        <f t="shared" si="26"/>
        <v>56</v>
      </c>
      <c r="AW74">
        <f t="shared" si="22"/>
        <v>0</v>
      </c>
      <c r="AX74">
        <f t="shared" si="23"/>
        <v>5.084745762711862E-2</v>
      </c>
      <c r="AY74">
        <f t="shared" si="24"/>
        <v>0</v>
      </c>
    </row>
    <row r="75" spans="1:51" x14ac:dyDescent="0.3">
      <c r="A75">
        <f>logit!C73</f>
        <v>1</v>
      </c>
      <c r="B75">
        <f>logit!D73</f>
        <v>1</v>
      </c>
      <c r="C75">
        <f>logit!E73</f>
        <v>1</v>
      </c>
      <c r="D75">
        <f>logit!F73</f>
        <v>1</v>
      </c>
      <c r="E75">
        <f>logit!G73</f>
        <v>1</v>
      </c>
      <c r="F75">
        <f>logit!H73</f>
        <v>1</v>
      </c>
      <c r="G75">
        <f>logit!I73</f>
        <v>0</v>
      </c>
      <c r="H75">
        <f>logit!J73</f>
        <v>0</v>
      </c>
      <c r="I75">
        <f>logit!K73</f>
        <v>0</v>
      </c>
      <c r="J75" s="53">
        <f>logit!L73</f>
        <v>1</v>
      </c>
      <c r="K75" s="8">
        <f t="shared" si="14"/>
        <v>0</v>
      </c>
      <c r="L75" s="54">
        <f t="shared" si="15"/>
        <v>1</v>
      </c>
      <c r="M75">
        <f t="shared" si="16"/>
        <v>1</v>
      </c>
      <c r="N75">
        <f t="shared" si="17"/>
        <v>0.5</v>
      </c>
      <c r="O75" s="53">
        <f t="shared" si="18"/>
        <v>0.5</v>
      </c>
      <c r="P75" s="54">
        <f t="shared" si="19"/>
        <v>0.5</v>
      </c>
      <c r="Q75" s="53">
        <f t="shared" si="20"/>
        <v>-0.69314718055994529</v>
      </c>
      <c r="R75" s="54">
        <f t="shared" si="21"/>
        <v>100</v>
      </c>
      <c r="AR75">
        <v>0.5</v>
      </c>
      <c r="AS75">
        <v>0</v>
      </c>
      <c r="AT75">
        <v>1</v>
      </c>
      <c r="AU75">
        <f t="shared" si="25"/>
        <v>14</v>
      </c>
      <c r="AV75">
        <f t="shared" si="26"/>
        <v>57</v>
      </c>
      <c r="AW75">
        <f t="shared" si="22"/>
        <v>0</v>
      </c>
      <c r="AX75">
        <f t="shared" si="23"/>
        <v>3.3898305084745783E-2</v>
      </c>
      <c r="AY75">
        <f t="shared" si="24"/>
        <v>0</v>
      </c>
    </row>
    <row r="76" spans="1:51" x14ac:dyDescent="0.3">
      <c r="A76">
        <f>logit!C74</f>
        <v>1</v>
      </c>
      <c r="B76">
        <f>logit!D74</f>
        <v>1</v>
      </c>
      <c r="C76">
        <f>logit!E74</f>
        <v>1</v>
      </c>
      <c r="D76">
        <f>logit!F74</f>
        <v>1</v>
      </c>
      <c r="E76">
        <f>logit!G74</f>
        <v>1</v>
      </c>
      <c r="F76">
        <f>logit!H74</f>
        <v>1</v>
      </c>
      <c r="G76">
        <f>logit!I74</f>
        <v>0</v>
      </c>
      <c r="H76">
        <f>logit!J74</f>
        <v>0</v>
      </c>
      <c r="I76">
        <f>logit!K74</f>
        <v>1</v>
      </c>
      <c r="J76" s="55">
        <f>logit!L74</f>
        <v>1</v>
      </c>
      <c r="K76" s="56">
        <f t="shared" si="14"/>
        <v>0</v>
      </c>
      <c r="L76" s="54">
        <f t="shared" si="15"/>
        <v>1</v>
      </c>
      <c r="M76">
        <f t="shared" si="16"/>
        <v>1</v>
      </c>
      <c r="N76">
        <f t="shared" si="17"/>
        <v>0.5</v>
      </c>
      <c r="O76" s="53">
        <f t="shared" si="18"/>
        <v>0.5</v>
      </c>
      <c r="P76" s="54">
        <f t="shared" si="19"/>
        <v>0.5</v>
      </c>
      <c r="Q76" s="53">
        <f t="shared" si="20"/>
        <v>-0.69314718055994529</v>
      </c>
      <c r="R76" s="54">
        <f t="shared" si="21"/>
        <v>100</v>
      </c>
      <c r="AR76">
        <v>0.5</v>
      </c>
      <c r="AS76">
        <v>0</v>
      </c>
      <c r="AT76">
        <v>1</v>
      </c>
      <c r="AU76">
        <f t="shared" si="25"/>
        <v>14</v>
      </c>
      <c r="AV76">
        <f t="shared" si="26"/>
        <v>58</v>
      </c>
      <c r="AW76">
        <f t="shared" si="22"/>
        <v>0</v>
      </c>
      <c r="AX76">
        <f t="shared" si="23"/>
        <v>1.6949152542372836E-2</v>
      </c>
      <c r="AY76">
        <f t="shared" si="24"/>
        <v>0</v>
      </c>
    </row>
    <row r="77" spans="1:51" x14ac:dyDescent="0.3">
      <c r="A77" s="49"/>
      <c r="B77" s="49"/>
      <c r="C77" s="49"/>
      <c r="D77" s="49"/>
      <c r="E77" s="49"/>
      <c r="F77" s="49"/>
      <c r="G77" s="49"/>
      <c r="H77" s="49"/>
      <c r="I77" s="49"/>
      <c r="J77" s="49">
        <f>SUM(J4:J76)</f>
        <v>59</v>
      </c>
      <c r="K77" s="49">
        <f t="shared" ref="K77:L77" si="27">SUM(K4:K76)</f>
        <v>14</v>
      </c>
      <c r="L77" s="59">
        <f t="shared" si="27"/>
        <v>73</v>
      </c>
      <c r="M77" s="59"/>
      <c r="N77" s="59"/>
      <c r="O77" s="59">
        <f>SUM(O4:O76)</f>
        <v>36.5</v>
      </c>
      <c r="P77" s="59">
        <f t="shared" ref="P77:Q77" si="28">SUM(P4:P76)</f>
        <v>36.5</v>
      </c>
      <c r="Q77" s="59">
        <f t="shared" si="28"/>
        <v>-50.599744180876016</v>
      </c>
      <c r="R77" s="59">
        <f>SUMPRODUCT(R4:R76,L4:L76)/L77</f>
        <v>80.821917808219183</v>
      </c>
      <c r="S77" s="59">
        <f>SUM(S4:S76)</f>
        <v>0</v>
      </c>
      <c r="AR77" s="65">
        <v>0.5</v>
      </c>
      <c r="AS77" s="65">
        <v>0</v>
      </c>
      <c r="AT77" s="65">
        <v>1</v>
      </c>
      <c r="AU77" s="65">
        <f t="shared" si="25"/>
        <v>14</v>
      </c>
      <c r="AV77" s="65">
        <f t="shared" si="26"/>
        <v>59</v>
      </c>
      <c r="AW77" s="65">
        <f t="shared" si="22"/>
        <v>0</v>
      </c>
      <c r="AX77" s="65">
        <f t="shared" si="23"/>
        <v>0</v>
      </c>
      <c r="AY77" s="65">
        <f t="shared" si="24"/>
        <v>0</v>
      </c>
    </row>
    <row r="78" spans="1:51" ht="15" thickBot="1" x14ac:dyDescent="0.35">
      <c r="AY78">
        <f>SUM(AY4:AY77)</f>
        <v>0.47215496368038745</v>
      </c>
    </row>
    <row r="79" spans="1:51" ht="15" thickTop="1" x14ac:dyDescent="0.3">
      <c r="A79" s="64"/>
      <c r="B79" s="64" t="s">
        <v>157</v>
      </c>
      <c r="C79" s="64" t="s">
        <v>158</v>
      </c>
      <c r="D79" s="64" t="s">
        <v>159</v>
      </c>
      <c r="E79" s="64" t="s">
        <v>150</v>
      </c>
      <c r="F79" s="64" t="s">
        <v>160</v>
      </c>
      <c r="G79" s="64" t="s">
        <v>161</v>
      </c>
      <c r="H79" s="64" t="s">
        <v>162</v>
      </c>
    </row>
    <row r="80" spans="1:51" x14ac:dyDescent="0.3">
      <c r="A80" t="s">
        <v>163</v>
      </c>
      <c r="B80">
        <f t="array" ref="B80:B89">U5:U14</f>
        <v>0</v>
      </c>
      <c r="C80" t="e">
        <f t="array" ref="C80:C89">SQRT([1]!DIAG(Z4:AI13))</f>
        <v>#NUM!</v>
      </c>
      <c r="D80" t="e">
        <f>(B80/C80)^2</f>
        <v>#NUM!</v>
      </c>
      <c r="E80" t="e">
        <f>CHIDIST(D80,1)</f>
        <v>#NUM!</v>
      </c>
      <c r="F80">
        <f>EXP(B80)</f>
        <v>1</v>
      </c>
    </row>
    <row r="81" spans="1:8" x14ac:dyDescent="0.3">
      <c r="A81" t="str">
        <f t="array" ref="A81:A89">TRANSPOSE(A3:I3)</f>
        <v>К1</v>
      </c>
      <c r="B81">
        <v>0</v>
      </c>
      <c r="C81" t="e">
        <v>#NUM!</v>
      </c>
      <c r="D81" t="e">
        <f t="shared" ref="D81:D89" si="29">(B81/C81)^2</f>
        <v>#NUM!</v>
      </c>
      <c r="E81" t="e">
        <f t="shared" ref="E81:E89" si="30">CHIDIST(D81,1)</f>
        <v>#NUM!</v>
      </c>
      <c r="F81">
        <f t="shared" ref="F81:F89" si="31">EXP(B81)</f>
        <v>1</v>
      </c>
      <c r="G81" t="e">
        <f>EXP(B81-C81*NORMSINV(1-$X$9/2))</f>
        <v>#NUM!</v>
      </c>
      <c r="H81" t="e">
        <f>EXP(B81+C81*NORMSINV(1-$X$9/2))</f>
        <v>#NUM!</v>
      </c>
    </row>
    <row r="82" spans="1:8" x14ac:dyDescent="0.3">
      <c r="A82" t="str">
        <v>к2</v>
      </c>
      <c r="B82">
        <v>0</v>
      </c>
      <c r="C82" t="e">
        <v>#NUM!</v>
      </c>
      <c r="D82" t="e">
        <f t="shared" si="29"/>
        <v>#NUM!</v>
      </c>
      <c r="E82" t="e">
        <f t="shared" si="30"/>
        <v>#NUM!</v>
      </c>
      <c r="F82">
        <f t="shared" si="31"/>
        <v>1</v>
      </c>
      <c r="G82" t="e">
        <f t="shared" ref="G82:G89" si="32">EXP(B82-C82*NORMSINV(1-$X$9/2))</f>
        <v>#NUM!</v>
      </c>
      <c r="H82" t="e">
        <f t="shared" ref="H82:H89" si="33">EXP(B82+C82*NORMSINV(1-$X$9/2))</f>
        <v>#NUM!</v>
      </c>
    </row>
    <row r="83" spans="1:8" x14ac:dyDescent="0.3">
      <c r="A83" t="str">
        <v>К3</v>
      </c>
      <c r="B83">
        <v>0</v>
      </c>
      <c r="C83" t="e">
        <v>#NUM!</v>
      </c>
      <c r="D83" t="e">
        <f t="shared" si="29"/>
        <v>#NUM!</v>
      </c>
      <c r="E83" t="e">
        <f t="shared" si="30"/>
        <v>#NUM!</v>
      </c>
      <c r="F83">
        <f t="shared" si="31"/>
        <v>1</v>
      </c>
      <c r="G83" t="e">
        <f t="shared" si="32"/>
        <v>#NUM!</v>
      </c>
      <c r="H83" t="e">
        <f t="shared" si="33"/>
        <v>#NUM!</v>
      </c>
    </row>
    <row r="84" spans="1:8" x14ac:dyDescent="0.3">
      <c r="A84" t="str">
        <v>К4</v>
      </c>
      <c r="B84">
        <v>0</v>
      </c>
      <c r="C84" t="e">
        <v>#NUM!</v>
      </c>
      <c r="D84" t="e">
        <f t="shared" si="29"/>
        <v>#NUM!</v>
      </c>
      <c r="E84" t="e">
        <f t="shared" si="30"/>
        <v>#NUM!</v>
      </c>
      <c r="F84">
        <f t="shared" si="31"/>
        <v>1</v>
      </c>
      <c r="G84" t="e">
        <f t="shared" si="32"/>
        <v>#NUM!</v>
      </c>
      <c r="H84" t="e">
        <f t="shared" si="33"/>
        <v>#NUM!</v>
      </c>
    </row>
    <row r="85" spans="1:8" x14ac:dyDescent="0.3">
      <c r="A85" t="str">
        <v>К5</v>
      </c>
      <c r="B85">
        <v>0</v>
      </c>
      <c r="C85" t="e">
        <v>#NUM!</v>
      </c>
      <c r="D85" t="e">
        <f t="shared" si="29"/>
        <v>#NUM!</v>
      </c>
      <c r="E85" t="e">
        <f t="shared" si="30"/>
        <v>#NUM!</v>
      </c>
      <c r="F85">
        <f t="shared" si="31"/>
        <v>1</v>
      </c>
      <c r="G85" t="e">
        <f t="shared" si="32"/>
        <v>#NUM!</v>
      </c>
      <c r="H85" t="e">
        <f t="shared" si="33"/>
        <v>#NUM!</v>
      </c>
    </row>
    <row r="86" spans="1:8" x14ac:dyDescent="0.3">
      <c r="A86" t="str">
        <v>К6</v>
      </c>
      <c r="B86">
        <v>0</v>
      </c>
      <c r="C86" t="e">
        <v>#NUM!</v>
      </c>
      <c r="D86" t="e">
        <f t="shared" si="29"/>
        <v>#NUM!</v>
      </c>
      <c r="E86" t="e">
        <f t="shared" si="30"/>
        <v>#NUM!</v>
      </c>
      <c r="F86">
        <f t="shared" si="31"/>
        <v>1</v>
      </c>
      <c r="G86" t="e">
        <f t="shared" si="32"/>
        <v>#NUM!</v>
      </c>
      <c r="H86" t="e">
        <f t="shared" si="33"/>
        <v>#NUM!</v>
      </c>
    </row>
    <row r="87" spans="1:8" x14ac:dyDescent="0.3">
      <c r="A87" t="str">
        <v>К7</v>
      </c>
      <c r="B87">
        <v>0</v>
      </c>
      <c r="C87" t="e">
        <v>#NUM!</v>
      </c>
      <c r="D87" t="e">
        <f t="shared" si="29"/>
        <v>#NUM!</v>
      </c>
      <c r="E87" t="e">
        <f t="shared" si="30"/>
        <v>#NUM!</v>
      </c>
      <c r="F87">
        <f t="shared" si="31"/>
        <v>1</v>
      </c>
      <c r="G87" t="e">
        <f t="shared" si="32"/>
        <v>#NUM!</v>
      </c>
      <c r="H87" t="e">
        <f t="shared" si="33"/>
        <v>#NUM!</v>
      </c>
    </row>
    <row r="88" spans="1:8" x14ac:dyDescent="0.3">
      <c r="A88" t="str">
        <v>К8</v>
      </c>
      <c r="B88">
        <v>0</v>
      </c>
      <c r="C88" t="e">
        <v>#NUM!</v>
      </c>
      <c r="D88" t="e">
        <f t="shared" si="29"/>
        <v>#NUM!</v>
      </c>
      <c r="E88" t="e">
        <f t="shared" si="30"/>
        <v>#NUM!</v>
      </c>
      <c r="F88">
        <f t="shared" si="31"/>
        <v>1</v>
      </c>
      <c r="G88" t="e">
        <f t="shared" si="32"/>
        <v>#NUM!</v>
      </c>
      <c r="H88" t="e">
        <f t="shared" si="33"/>
        <v>#NUM!</v>
      </c>
    </row>
    <row r="89" spans="1:8" x14ac:dyDescent="0.3">
      <c r="A89" s="65" t="str">
        <v>К9</v>
      </c>
      <c r="B89" s="65">
        <v>0</v>
      </c>
      <c r="C89" s="65" t="e">
        <v>#NUM!</v>
      </c>
      <c r="D89" s="65" t="e">
        <f t="shared" si="29"/>
        <v>#NUM!</v>
      </c>
      <c r="E89" s="65" t="e">
        <f t="shared" si="30"/>
        <v>#NUM!</v>
      </c>
      <c r="F89" s="65">
        <f t="shared" si="31"/>
        <v>1</v>
      </c>
      <c r="G89" s="65" t="e">
        <f t="shared" si="32"/>
        <v>#NUM!</v>
      </c>
      <c r="H89" s="65" t="e">
        <f t="shared" si="33"/>
        <v>#NUM!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L23" sqref="L23"/>
    </sheetView>
  </sheetViews>
  <sheetFormatPr defaultRowHeight="14.4" x14ac:dyDescent="0.3"/>
  <cols>
    <col min="5" max="5" width="12" bestFit="1" customWidth="1"/>
  </cols>
  <sheetData>
    <row r="1" spans="1:9" x14ac:dyDescent="0.3">
      <c r="A1" t="s">
        <v>111</v>
      </c>
    </row>
    <row r="2" spans="1:9" ht="15" thickBot="1" x14ac:dyDescent="0.35"/>
    <row r="3" spans="1:9" x14ac:dyDescent="0.3">
      <c r="A3" s="46" t="s">
        <v>112</v>
      </c>
      <c r="B3" s="46"/>
    </row>
    <row r="4" spans="1:9" x14ac:dyDescent="0.3">
      <c r="A4" s="20" t="s">
        <v>113</v>
      </c>
      <c r="B4" s="20">
        <v>0.94159383486036896</v>
      </c>
    </row>
    <row r="5" spans="1:9" x14ac:dyDescent="0.3">
      <c r="A5" s="20" t="s">
        <v>114</v>
      </c>
      <c r="B5" s="20">
        <v>0.88659894984705578</v>
      </c>
    </row>
    <row r="6" spans="1:9" x14ac:dyDescent="0.3">
      <c r="A6" s="20" t="s">
        <v>115</v>
      </c>
      <c r="B6" s="20">
        <v>0.85679881857793772</v>
      </c>
    </row>
    <row r="7" spans="1:9" x14ac:dyDescent="0.3">
      <c r="A7" s="20" t="s">
        <v>116</v>
      </c>
      <c r="B7" s="20">
        <v>0.14159474796468993</v>
      </c>
    </row>
    <row r="8" spans="1:9" ht="15" thickBot="1" x14ac:dyDescent="0.35">
      <c r="A8" s="21" t="s">
        <v>117</v>
      </c>
      <c r="B8" s="21">
        <v>73</v>
      </c>
    </row>
    <row r="10" spans="1:9" ht="15" thickBot="1" x14ac:dyDescent="0.35">
      <c r="A10" t="s">
        <v>118</v>
      </c>
    </row>
    <row r="11" spans="1:9" x14ac:dyDescent="0.3">
      <c r="A11" s="22"/>
      <c r="B11" s="22" t="s">
        <v>122</v>
      </c>
      <c r="C11" s="22" t="s">
        <v>123</v>
      </c>
      <c r="D11" s="22" t="s">
        <v>124</v>
      </c>
      <c r="E11" s="22" t="s">
        <v>125</v>
      </c>
      <c r="F11" s="22" t="s">
        <v>126</v>
      </c>
    </row>
    <row r="12" spans="1:9" x14ac:dyDescent="0.3">
      <c r="A12" s="20" t="s">
        <v>119</v>
      </c>
      <c r="B12" s="20">
        <v>9</v>
      </c>
      <c r="C12" s="20">
        <v>10.031927843474898</v>
      </c>
      <c r="D12" s="20">
        <v>1.1146586492749888</v>
      </c>
      <c r="E12" s="20">
        <v>62.54608391377662</v>
      </c>
      <c r="F12" s="20">
        <v>5.1961230575043628E-28</v>
      </c>
    </row>
    <row r="13" spans="1:9" x14ac:dyDescent="0.3">
      <c r="A13" s="20" t="s">
        <v>120</v>
      </c>
      <c r="B13" s="20">
        <v>64</v>
      </c>
      <c r="C13" s="20">
        <v>1.28314064967578</v>
      </c>
      <c r="D13" s="20">
        <v>2.0049072651184063E-2</v>
      </c>
      <c r="E13" s="20"/>
      <c r="F13" s="20"/>
    </row>
    <row r="14" spans="1:9" ht="15" thickBot="1" x14ac:dyDescent="0.35">
      <c r="A14" s="21" t="s">
        <v>102</v>
      </c>
      <c r="B14" s="21">
        <v>73</v>
      </c>
      <c r="C14" s="21">
        <v>11.315068493150678</v>
      </c>
      <c r="D14" s="21"/>
      <c r="E14" s="21"/>
      <c r="F14" s="21"/>
    </row>
    <row r="15" spans="1:9" ht="15" thickBot="1" x14ac:dyDescent="0.35"/>
    <row r="16" spans="1:9" x14ac:dyDescent="0.3">
      <c r="A16" s="22"/>
      <c r="B16" s="22" t="s">
        <v>127</v>
      </c>
      <c r="C16" s="22" t="s">
        <v>116</v>
      </c>
      <c r="D16" s="22" t="s">
        <v>128</v>
      </c>
      <c r="E16" s="22" t="s">
        <v>129</v>
      </c>
      <c r="F16" s="22" t="s">
        <v>130</v>
      </c>
      <c r="G16" s="22" t="s">
        <v>131</v>
      </c>
      <c r="H16" s="22" t="s">
        <v>132</v>
      </c>
      <c r="I16" s="22" t="s">
        <v>133</v>
      </c>
    </row>
    <row r="17" spans="1:9" x14ac:dyDescent="0.3">
      <c r="A17" s="20" t="s">
        <v>121</v>
      </c>
      <c r="B17" s="20">
        <v>1.947227101783966E-16</v>
      </c>
      <c r="C17" s="20">
        <v>4.4776190828591154E-2</v>
      </c>
      <c r="D17" s="20">
        <v>4.3488002569003564E-15</v>
      </c>
      <c r="E17" s="20">
        <v>1</v>
      </c>
      <c r="F17" s="20">
        <v>-8.9450724225664371E-2</v>
      </c>
      <c r="G17" s="20">
        <v>8.945072422566476E-2</v>
      </c>
      <c r="H17" s="20">
        <v>-8.9450724225664371E-2</v>
      </c>
      <c r="I17" s="20">
        <v>8.945072422566476E-2</v>
      </c>
    </row>
    <row r="18" spans="1:9" x14ac:dyDescent="0.3">
      <c r="A18" s="20" t="s">
        <v>5</v>
      </c>
      <c r="B18" s="20">
        <v>0</v>
      </c>
      <c r="C18" s="20">
        <v>0</v>
      </c>
      <c r="D18" s="20">
        <v>65535</v>
      </c>
      <c r="E18" s="20" t="e">
        <v>#NUM!</v>
      </c>
      <c r="F18" s="20">
        <v>0</v>
      </c>
      <c r="G18" s="20">
        <v>0</v>
      </c>
      <c r="H18" s="20">
        <v>0</v>
      </c>
      <c r="I18" s="20">
        <v>0</v>
      </c>
    </row>
    <row r="19" spans="1:9" x14ac:dyDescent="0.3">
      <c r="A19" s="20" t="s">
        <v>6</v>
      </c>
      <c r="B19" s="20">
        <v>0.36946349983650639</v>
      </c>
      <c r="C19" s="20">
        <v>7.8226319879459175E-2</v>
      </c>
      <c r="D19" s="20">
        <v>4.7230075555877056</v>
      </c>
      <c r="E19" s="20" t="e">
        <v>#NUM!</v>
      </c>
      <c r="F19" s="20">
        <v>0.21318846086516896</v>
      </c>
      <c r="G19" s="20">
        <v>0.52573853880784382</v>
      </c>
      <c r="H19" s="20">
        <v>0.21318846086516896</v>
      </c>
      <c r="I19" s="20">
        <v>0.52573853880784382</v>
      </c>
    </row>
    <row r="20" spans="1:9" x14ac:dyDescent="0.3">
      <c r="A20" s="20" t="s">
        <v>7</v>
      </c>
      <c r="B20" s="20">
        <v>-6.3005909199410806E-2</v>
      </c>
      <c r="C20" s="20">
        <v>3.8746590471406515E-2</v>
      </c>
      <c r="D20" s="20">
        <v>-1.6261020242776387</v>
      </c>
      <c r="E20" s="20">
        <v>0.10884242339888565</v>
      </c>
      <c r="F20" s="20">
        <v>-0.14041112198784306</v>
      </c>
      <c r="G20" s="20">
        <v>1.4399303589021445E-2</v>
      </c>
      <c r="H20" s="20">
        <v>-0.14041112198784306</v>
      </c>
      <c r="I20" s="20">
        <v>1.4399303589021445E-2</v>
      </c>
    </row>
    <row r="21" spans="1:9" x14ac:dyDescent="0.3">
      <c r="A21" s="20" t="s">
        <v>8</v>
      </c>
      <c r="B21" s="20">
        <v>0.49577658452144902</v>
      </c>
      <c r="C21" s="20">
        <v>6.2985400705571459E-2</v>
      </c>
      <c r="D21" s="20">
        <v>7.8712936484913785</v>
      </c>
      <c r="E21" s="20">
        <v>5.435980709981576E-11</v>
      </c>
      <c r="F21" s="20">
        <v>0.36994878174284618</v>
      </c>
      <c r="G21" s="20">
        <v>0.62160438730005185</v>
      </c>
      <c r="H21" s="20">
        <v>0.36994878174284618</v>
      </c>
      <c r="I21" s="20">
        <v>0.62160438730005185</v>
      </c>
    </row>
    <row r="22" spans="1:9" x14ac:dyDescent="0.3">
      <c r="A22" s="20" t="s">
        <v>9</v>
      </c>
      <c r="B22" s="20">
        <v>0.20061363587746073</v>
      </c>
      <c r="C22" s="20">
        <v>0.11111931538690667</v>
      </c>
      <c r="D22" s="20">
        <v>1.8053894156829848</v>
      </c>
      <c r="E22" s="20">
        <v>7.5717426039563634E-2</v>
      </c>
      <c r="F22" s="20">
        <v>-2.1372715638443313E-2</v>
      </c>
      <c r="G22" s="20">
        <v>0.4225999873933648</v>
      </c>
      <c r="H22" s="20">
        <v>-2.1372715638443313E-2</v>
      </c>
      <c r="I22" s="20">
        <v>0.4225999873933648</v>
      </c>
    </row>
    <row r="23" spans="1:9" x14ac:dyDescent="0.3">
      <c r="A23" s="20" t="s">
        <v>10</v>
      </c>
      <c r="B23" s="20">
        <v>-1.312218830865994E-2</v>
      </c>
      <c r="C23" s="20">
        <v>0.10554045499031937</v>
      </c>
      <c r="D23" s="20">
        <v>-0.12433325505242102</v>
      </c>
      <c r="E23" s="20">
        <v>0.90144110707081837</v>
      </c>
      <c r="F23" s="20">
        <v>-0.22396348497300295</v>
      </c>
      <c r="G23" s="20">
        <v>0.19771910835568307</v>
      </c>
      <c r="H23" s="20">
        <v>-0.22396348497300295</v>
      </c>
      <c r="I23" s="20">
        <v>0.19771910835568307</v>
      </c>
    </row>
    <row r="24" spans="1:9" x14ac:dyDescent="0.3">
      <c r="A24" s="20" t="s">
        <v>11</v>
      </c>
      <c r="B24" s="20">
        <v>7.5364957493355547E-2</v>
      </c>
      <c r="C24" s="20">
        <v>0.10453554388534149</v>
      </c>
      <c r="D24" s="20">
        <v>0.72095054650520274</v>
      </c>
      <c r="E24" s="20">
        <v>0.47356530738605673</v>
      </c>
      <c r="F24" s="20">
        <v>-0.13346879845661996</v>
      </c>
      <c r="G24" s="20">
        <v>0.28419871344333109</v>
      </c>
      <c r="H24" s="20">
        <v>-0.13346879845661996</v>
      </c>
      <c r="I24" s="20">
        <v>0.28419871344333109</v>
      </c>
    </row>
    <row r="25" spans="1:9" x14ac:dyDescent="0.3">
      <c r="A25" s="20" t="s">
        <v>12</v>
      </c>
      <c r="B25" s="20">
        <v>5.7385752252324132E-2</v>
      </c>
      <c r="C25" s="20">
        <v>4.9924338675082093E-2</v>
      </c>
      <c r="D25" s="20">
        <v>1.1494544299485359</v>
      </c>
      <c r="E25" s="20">
        <v>0.25464610622466549</v>
      </c>
      <c r="F25" s="20">
        <v>-4.2349579591087178E-2</v>
      </c>
      <c r="G25" s="20">
        <v>0.15712108409573544</v>
      </c>
      <c r="H25" s="20">
        <v>-4.2349579591087178E-2</v>
      </c>
      <c r="I25" s="20">
        <v>0.15712108409573544</v>
      </c>
    </row>
    <row r="26" spans="1:9" ht="15" thickBot="1" x14ac:dyDescent="0.35">
      <c r="A26" s="21" t="s">
        <v>13</v>
      </c>
      <c r="B26" s="21">
        <v>-5.6956220720128002E-3</v>
      </c>
      <c r="C26" s="21">
        <v>4.9423843778369829E-2</v>
      </c>
      <c r="D26" s="21">
        <v>-0.11524037056999337</v>
      </c>
      <c r="E26" s="21">
        <v>0.90861540974884969</v>
      </c>
      <c r="F26" s="21">
        <v>-0.10443110041842733</v>
      </c>
      <c r="G26" s="21">
        <v>9.3039856274401742E-2</v>
      </c>
      <c r="H26" s="21">
        <v>-0.10443110041842733</v>
      </c>
      <c r="I26" s="21">
        <v>9.3039856274401742E-2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Ип кедровый</vt:lpstr>
      <vt:lpstr>Корреляция</vt:lpstr>
      <vt:lpstr>таблица сопряженности</vt:lpstr>
      <vt:lpstr>logit для сф=1</vt:lpstr>
      <vt:lpstr>logit</vt:lpstr>
      <vt:lpstr>logit отдельно</vt:lpstr>
      <vt:lpstr>регрессия для сравнения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Надежда</dc:creator>
  <cp:lastModifiedBy>Надежда</cp:lastModifiedBy>
  <dcterms:created xsi:type="dcterms:W3CDTF">2020-12-09T19:38:27Z</dcterms:created>
  <dcterms:modified xsi:type="dcterms:W3CDTF">2021-02-15T11:33:59Z</dcterms:modified>
</cp:coreProperties>
</file>