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600" windowWidth="19815" windowHeight="9915" activeTab="2"/>
  </bookViews>
  <sheets>
    <sheet name="report" sheetId="1" r:id="rId1"/>
    <sheet name="Условия запроса" sheetId="2" r:id="rId2"/>
    <sheet name="Формулы" sheetId="3" r:id="rId3"/>
  </sheets>
  <calcPr calcId="144525"/>
</workbook>
</file>

<file path=xl/calcChain.xml><?xml version="1.0" encoding="utf-8"?>
<calcChain xmlns="http://schemas.openxmlformats.org/spreadsheetml/2006/main">
  <c r="AB38" i="3" l="1"/>
  <c r="Y3" i="3" l="1"/>
  <c r="Z3" i="3"/>
  <c r="AA3" i="3"/>
  <c r="Y4" i="3"/>
  <c r="Z4" i="3"/>
  <c r="AA4" i="3"/>
  <c r="Y5" i="3"/>
  <c r="Z5" i="3"/>
  <c r="AA5" i="3"/>
  <c r="Y6" i="3"/>
  <c r="Z6" i="3"/>
  <c r="AA6" i="3"/>
  <c r="Y7" i="3"/>
  <c r="Z7" i="3"/>
  <c r="AA7" i="3"/>
  <c r="Y8" i="3"/>
  <c r="Z8" i="3"/>
  <c r="AA8" i="3"/>
  <c r="Y9" i="3"/>
  <c r="Z9" i="3"/>
  <c r="AA9" i="3"/>
  <c r="Y10" i="3"/>
  <c r="Z10" i="3"/>
  <c r="AA10" i="3"/>
  <c r="Y11" i="3"/>
  <c r="Z11" i="3"/>
  <c r="AA11" i="3"/>
  <c r="Y12" i="3"/>
  <c r="Z12" i="3"/>
  <c r="AA12" i="3"/>
  <c r="Y13" i="3"/>
  <c r="Z13" i="3"/>
  <c r="AA13" i="3"/>
  <c r="Y14" i="3"/>
  <c r="Z14" i="3"/>
  <c r="AA14" i="3"/>
  <c r="Y15" i="3"/>
  <c r="Z15" i="3"/>
  <c r="AA15" i="3"/>
  <c r="Y16" i="3"/>
  <c r="Z16" i="3"/>
  <c r="AA16" i="3"/>
  <c r="Y17" i="3"/>
  <c r="Z17" i="3"/>
  <c r="AA17" i="3"/>
  <c r="Y18" i="3"/>
  <c r="Z18" i="3"/>
  <c r="AA18" i="3"/>
  <c r="Y19" i="3"/>
  <c r="Z19" i="3"/>
  <c r="AA19" i="3"/>
  <c r="Y20" i="3"/>
  <c r="Z20" i="3"/>
  <c r="AA20" i="3"/>
  <c r="Y21" i="3"/>
  <c r="Z21" i="3"/>
  <c r="AA21" i="3"/>
  <c r="Y22" i="3"/>
  <c r="Z22" i="3"/>
  <c r="AA22" i="3"/>
  <c r="Y23" i="3"/>
  <c r="Z23" i="3"/>
  <c r="AA23" i="3"/>
  <c r="Y24" i="3"/>
  <c r="Z24" i="3"/>
  <c r="AA24" i="3"/>
  <c r="Y25" i="3"/>
  <c r="Z25" i="3"/>
  <c r="AA25" i="3"/>
  <c r="Y26" i="3"/>
  <c r="Z26" i="3"/>
  <c r="AA26" i="3"/>
  <c r="Y27" i="3"/>
  <c r="Z27" i="3"/>
  <c r="AA27" i="3"/>
  <c r="Y28" i="3"/>
  <c r="Z28" i="3"/>
  <c r="AA28" i="3"/>
  <c r="Y29" i="3"/>
  <c r="Z29" i="3"/>
  <c r="AA29" i="3"/>
  <c r="Y30" i="3"/>
  <c r="Z30" i="3"/>
  <c r="AA30" i="3"/>
  <c r="Y31" i="3"/>
  <c r="Z31" i="3"/>
  <c r="AA31" i="3"/>
  <c r="Y32" i="3"/>
  <c r="Z32" i="3"/>
  <c r="AA32" i="3"/>
  <c r="Y33" i="3"/>
  <c r="Z33" i="3"/>
  <c r="AA33" i="3"/>
  <c r="Y34" i="3"/>
  <c r="Z34" i="3"/>
  <c r="AA34" i="3"/>
  <c r="Y35" i="3"/>
  <c r="Z35" i="3"/>
  <c r="AA35" i="3"/>
  <c r="Y36" i="3"/>
  <c r="Z36" i="3"/>
  <c r="AA36" i="3"/>
  <c r="Y37" i="3"/>
  <c r="Z37" i="3"/>
  <c r="AA37" i="3"/>
  <c r="AA2" i="3"/>
  <c r="Z2" i="3"/>
  <c r="Y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2" i="3"/>
  <c r="X37" i="3"/>
  <c r="X36" i="3"/>
  <c r="X35" i="3"/>
  <c r="X34" i="3"/>
  <c r="X33" i="3"/>
  <c r="X32" i="3"/>
  <c r="X31" i="3"/>
  <c r="X30" i="3"/>
  <c r="X29" i="3"/>
  <c r="X28" i="3"/>
  <c r="X27" i="3"/>
  <c r="X26" i="3"/>
  <c r="X25" i="3"/>
  <c r="X24" i="3"/>
  <c r="X23" i="3"/>
  <c r="X22" i="3"/>
  <c r="X21" i="3"/>
  <c r="X20" i="3"/>
  <c r="X19" i="3"/>
  <c r="X18" i="3"/>
  <c r="X17" i="3"/>
  <c r="X16" i="3"/>
  <c r="X15" i="3"/>
  <c r="X14" i="3"/>
  <c r="X13" i="3"/>
  <c r="X12" i="3"/>
  <c r="X11" i="3"/>
  <c r="X10" i="3"/>
  <c r="X9" i="3"/>
  <c r="X8" i="3"/>
  <c r="X7" i="3"/>
  <c r="X6" i="3"/>
  <c r="X5" i="3"/>
  <c r="X4" i="3"/>
  <c r="X3" i="3"/>
  <c r="X2" i="3"/>
  <c r="J2" i="3" l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W3" i="3" l="1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2" i="3"/>
  <c r="V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T2" i="3"/>
  <c r="U2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3" i="3"/>
  <c r="U4" i="3"/>
  <c r="U5" i="3"/>
  <c r="U6" i="3"/>
  <c r="U7" i="3"/>
  <c r="U8" i="3"/>
  <c r="U9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S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N22" i="3" l="1"/>
  <c r="O22" i="3"/>
  <c r="P22" i="3"/>
  <c r="Q22" i="3"/>
  <c r="R22" i="3"/>
  <c r="N23" i="3"/>
  <c r="O23" i="3"/>
  <c r="P23" i="3"/>
  <c r="Q23" i="3"/>
  <c r="R23" i="3"/>
  <c r="N24" i="3"/>
  <c r="O24" i="3"/>
  <c r="P24" i="3"/>
  <c r="Q24" i="3"/>
  <c r="R24" i="3"/>
  <c r="N25" i="3"/>
  <c r="O25" i="3"/>
  <c r="P25" i="3"/>
  <c r="Q25" i="3"/>
  <c r="R25" i="3"/>
  <c r="N26" i="3"/>
  <c r="O26" i="3"/>
  <c r="P26" i="3"/>
  <c r="Q26" i="3"/>
  <c r="R26" i="3"/>
  <c r="N27" i="3"/>
  <c r="O27" i="3"/>
  <c r="P27" i="3"/>
  <c r="Q27" i="3"/>
  <c r="R27" i="3"/>
  <c r="N28" i="3"/>
  <c r="O28" i="3"/>
  <c r="P28" i="3"/>
  <c r="Q28" i="3"/>
  <c r="R28" i="3"/>
  <c r="N29" i="3"/>
  <c r="O29" i="3"/>
  <c r="P29" i="3"/>
  <c r="Q29" i="3"/>
  <c r="R29" i="3"/>
  <c r="N30" i="3"/>
  <c r="O30" i="3"/>
  <c r="P30" i="3"/>
  <c r="Q30" i="3"/>
  <c r="R30" i="3"/>
  <c r="N31" i="3"/>
  <c r="O31" i="3"/>
  <c r="P31" i="3"/>
  <c r="Q31" i="3"/>
  <c r="R31" i="3"/>
  <c r="N32" i="3"/>
  <c r="O32" i="3"/>
  <c r="P32" i="3"/>
  <c r="Q32" i="3"/>
  <c r="R32" i="3"/>
  <c r="N33" i="3"/>
  <c r="O33" i="3"/>
  <c r="P33" i="3"/>
  <c r="Q33" i="3"/>
  <c r="R33" i="3"/>
  <c r="N34" i="3"/>
  <c r="O34" i="3"/>
  <c r="P34" i="3"/>
  <c r="Q34" i="3"/>
  <c r="R34" i="3"/>
  <c r="N35" i="3"/>
  <c r="O35" i="3"/>
  <c r="P35" i="3"/>
  <c r="Q35" i="3"/>
  <c r="R35" i="3"/>
  <c r="N36" i="3"/>
  <c r="O36" i="3"/>
  <c r="P36" i="3"/>
  <c r="Q36" i="3"/>
  <c r="R36" i="3"/>
  <c r="N37" i="3"/>
  <c r="O37" i="3"/>
  <c r="P37" i="3"/>
  <c r="Q37" i="3"/>
  <c r="R37" i="3"/>
  <c r="B3" i="3"/>
  <c r="C3" i="3"/>
  <c r="D3" i="3"/>
  <c r="E3" i="3"/>
  <c r="F3" i="3"/>
  <c r="G3" i="3"/>
  <c r="H3" i="3"/>
  <c r="I3" i="3"/>
  <c r="K3" i="3"/>
  <c r="L3" i="3"/>
  <c r="B4" i="3"/>
  <c r="C4" i="3"/>
  <c r="D4" i="3"/>
  <c r="E4" i="3"/>
  <c r="F4" i="3"/>
  <c r="G4" i="3"/>
  <c r="H4" i="3"/>
  <c r="I4" i="3"/>
  <c r="K4" i="3"/>
  <c r="L4" i="3"/>
  <c r="B5" i="3"/>
  <c r="C5" i="3"/>
  <c r="D5" i="3"/>
  <c r="E5" i="3"/>
  <c r="F5" i="3"/>
  <c r="G5" i="3"/>
  <c r="H5" i="3"/>
  <c r="I5" i="3"/>
  <c r="K5" i="3"/>
  <c r="L5" i="3"/>
  <c r="B6" i="3"/>
  <c r="C6" i="3"/>
  <c r="D6" i="3"/>
  <c r="E6" i="3"/>
  <c r="F6" i="3"/>
  <c r="G6" i="3"/>
  <c r="H6" i="3"/>
  <c r="I6" i="3"/>
  <c r="K6" i="3"/>
  <c r="L6" i="3"/>
  <c r="B7" i="3"/>
  <c r="C7" i="3"/>
  <c r="D7" i="3"/>
  <c r="E7" i="3"/>
  <c r="F7" i="3"/>
  <c r="G7" i="3"/>
  <c r="H7" i="3"/>
  <c r="I7" i="3"/>
  <c r="K7" i="3"/>
  <c r="L7" i="3"/>
  <c r="B8" i="3"/>
  <c r="C8" i="3"/>
  <c r="D8" i="3"/>
  <c r="E8" i="3"/>
  <c r="F8" i="3"/>
  <c r="G8" i="3"/>
  <c r="H8" i="3"/>
  <c r="I8" i="3"/>
  <c r="K8" i="3"/>
  <c r="L8" i="3"/>
  <c r="B9" i="3"/>
  <c r="C9" i="3"/>
  <c r="D9" i="3"/>
  <c r="E9" i="3"/>
  <c r="F9" i="3"/>
  <c r="G9" i="3"/>
  <c r="H9" i="3"/>
  <c r="I9" i="3"/>
  <c r="K9" i="3"/>
  <c r="L9" i="3"/>
  <c r="B10" i="3"/>
  <c r="C10" i="3"/>
  <c r="D10" i="3"/>
  <c r="E10" i="3"/>
  <c r="F10" i="3"/>
  <c r="G10" i="3"/>
  <c r="H10" i="3"/>
  <c r="I10" i="3"/>
  <c r="K10" i="3"/>
  <c r="L10" i="3"/>
  <c r="B11" i="3"/>
  <c r="C11" i="3"/>
  <c r="D11" i="3"/>
  <c r="E11" i="3"/>
  <c r="F11" i="3"/>
  <c r="G11" i="3"/>
  <c r="H11" i="3"/>
  <c r="I11" i="3"/>
  <c r="K11" i="3"/>
  <c r="L11" i="3"/>
  <c r="B12" i="3"/>
  <c r="C12" i="3"/>
  <c r="D12" i="3"/>
  <c r="E12" i="3"/>
  <c r="F12" i="3"/>
  <c r="G12" i="3"/>
  <c r="H12" i="3"/>
  <c r="I12" i="3"/>
  <c r="K12" i="3"/>
  <c r="L12" i="3"/>
  <c r="B13" i="3"/>
  <c r="C13" i="3"/>
  <c r="D13" i="3"/>
  <c r="E13" i="3"/>
  <c r="F13" i="3"/>
  <c r="G13" i="3"/>
  <c r="H13" i="3"/>
  <c r="I13" i="3"/>
  <c r="K13" i="3"/>
  <c r="L13" i="3"/>
  <c r="B14" i="3"/>
  <c r="C14" i="3"/>
  <c r="D14" i="3"/>
  <c r="E14" i="3"/>
  <c r="F14" i="3"/>
  <c r="G14" i="3"/>
  <c r="H14" i="3"/>
  <c r="I14" i="3"/>
  <c r="K14" i="3"/>
  <c r="L14" i="3"/>
  <c r="B15" i="3"/>
  <c r="C15" i="3"/>
  <c r="D15" i="3"/>
  <c r="E15" i="3"/>
  <c r="F15" i="3"/>
  <c r="G15" i="3"/>
  <c r="H15" i="3"/>
  <c r="I15" i="3"/>
  <c r="K15" i="3"/>
  <c r="L15" i="3"/>
  <c r="B16" i="3"/>
  <c r="C16" i="3"/>
  <c r="D16" i="3"/>
  <c r="E16" i="3"/>
  <c r="F16" i="3"/>
  <c r="G16" i="3"/>
  <c r="H16" i="3"/>
  <c r="I16" i="3"/>
  <c r="K16" i="3"/>
  <c r="L16" i="3"/>
  <c r="B17" i="3"/>
  <c r="C17" i="3"/>
  <c r="D17" i="3"/>
  <c r="E17" i="3"/>
  <c r="F17" i="3"/>
  <c r="G17" i="3"/>
  <c r="H17" i="3"/>
  <c r="I17" i="3"/>
  <c r="K17" i="3"/>
  <c r="L17" i="3"/>
  <c r="B18" i="3"/>
  <c r="C18" i="3"/>
  <c r="D18" i="3"/>
  <c r="E18" i="3"/>
  <c r="F18" i="3"/>
  <c r="G18" i="3"/>
  <c r="H18" i="3"/>
  <c r="I18" i="3"/>
  <c r="K18" i="3"/>
  <c r="L18" i="3"/>
  <c r="B19" i="3"/>
  <c r="C19" i="3"/>
  <c r="D19" i="3"/>
  <c r="E19" i="3"/>
  <c r="F19" i="3"/>
  <c r="G19" i="3"/>
  <c r="H19" i="3"/>
  <c r="I19" i="3"/>
  <c r="K19" i="3"/>
  <c r="L19" i="3"/>
  <c r="B20" i="3"/>
  <c r="C20" i="3"/>
  <c r="D20" i="3"/>
  <c r="E20" i="3"/>
  <c r="F20" i="3"/>
  <c r="G20" i="3"/>
  <c r="H20" i="3"/>
  <c r="I20" i="3"/>
  <c r="K20" i="3"/>
  <c r="L20" i="3"/>
  <c r="B21" i="3"/>
  <c r="C21" i="3"/>
  <c r="D21" i="3"/>
  <c r="E21" i="3"/>
  <c r="F21" i="3"/>
  <c r="G21" i="3"/>
  <c r="H21" i="3"/>
  <c r="I21" i="3"/>
  <c r="K21" i="3"/>
  <c r="L21" i="3"/>
  <c r="B22" i="3"/>
  <c r="C22" i="3"/>
  <c r="D22" i="3"/>
  <c r="E22" i="3"/>
  <c r="F22" i="3"/>
  <c r="G22" i="3"/>
  <c r="H22" i="3"/>
  <c r="I22" i="3"/>
  <c r="K22" i="3"/>
  <c r="L22" i="3"/>
  <c r="B23" i="3"/>
  <c r="C23" i="3"/>
  <c r="D23" i="3"/>
  <c r="E23" i="3"/>
  <c r="F23" i="3"/>
  <c r="G23" i="3"/>
  <c r="H23" i="3"/>
  <c r="I23" i="3"/>
  <c r="K23" i="3"/>
  <c r="L23" i="3"/>
  <c r="B24" i="3"/>
  <c r="C24" i="3"/>
  <c r="D24" i="3"/>
  <c r="E24" i="3"/>
  <c r="F24" i="3"/>
  <c r="G24" i="3"/>
  <c r="H24" i="3"/>
  <c r="I24" i="3"/>
  <c r="K24" i="3"/>
  <c r="L24" i="3"/>
  <c r="B25" i="3"/>
  <c r="C25" i="3"/>
  <c r="D25" i="3"/>
  <c r="E25" i="3"/>
  <c r="F25" i="3"/>
  <c r="G25" i="3"/>
  <c r="H25" i="3"/>
  <c r="I25" i="3"/>
  <c r="K25" i="3"/>
  <c r="L25" i="3"/>
  <c r="B26" i="3"/>
  <c r="C26" i="3"/>
  <c r="D26" i="3"/>
  <c r="E26" i="3"/>
  <c r="F26" i="3"/>
  <c r="G26" i="3"/>
  <c r="H26" i="3"/>
  <c r="I26" i="3"/>
  <c r="K26" i="3"/>
  <c r="L26" i="3"/>
  <c r="B27" i="3"/>
  <c r="C27" i="3"/>
  <c r="D27" i="3"/>
  <c r="E27" i="3"/>
  <c r="F27" i="3"/>
  <c r="G27" i="3"/>
  <c r="H27" i="3"/>
  <c r="I27" i="3"/>
  <c r="K27" i="3"/>
  <c r="L27" i="3"/>
  <c r="B28" i="3"/>
  <c r="C28" i="3"/>
  <c r="D28" i="3"/>
  <c r="E28" i="3"/>
  <c r="F28" i="3"/>
  <c r="G28" i="3"/>
  <c r="H28" i="3"/>
  <c r="I28" i="3"/>
  <c r="K28" i="3"/>
  <c r="L28" i="3"/>
  <c r="B29" i="3"/>
  <c r="C29" i="3"/>
  <c r="D29" i="3"/>
  <c r="E29" i="3"/>
  <c r="F29" i="3"/>
  <c r="G29" i="3"/>
  <c r="H29" i="3"/>
  <c r="I29" i="3"/>
  <c r="K29" i="3"/>
  <c r="L29" i="3"/>
  <c r="B30" i="3"/>
  <c r="C30" i="3"/>
  <c r="D30" i="3"/>
  <c r="E30" i="3"/>
  <c r="F30" i="3"/>
  <c r="G30" i="3"/>
  <c r="H30" i="3"/>
  <c r="I30" i="3"/>
  <c r="K30" i="3"/>
  <c r="L30" i="3"/>
  <c r="B31" i="3"/>
  <c r="C31" i="3"/>
  <c r="D31" i="3"/>
  <c r="E31" i="3"/>
  <c r="F31" i="3"/>
  <c r="G31" i="3"/>
  <c r="H31" i="3"/>
  <c r="I31" i="3"/>
  <c r="K31" i="3"/>
  <c r="L31" i="3"/>
  <c r="B32" i="3"/>
  <c r="C32" i="3"/>
  <c r="D32" i="3"/>
  <c r="E32" i="3"/>
  <c r="F32" i="3"/>
  <c r="G32" i="3"/>
  <c r="H32" i="3"/>
  <c r="I32" i="3"/>
  <c r="K32" i="3"/>
  <c r="L32" i="3"/>
  <c r="B33" i="3"/>
  <c r="C33" i="3"/>
  <c r="D33" i="3"/>
  <c r="E33" i="3"/>
  <c r="F33" i="3"/>
  <c r="G33" i="3"/>
  <c r="H33" i="3"/>
  <c r="I33" i="3"/>
  <c r="K33" i="3"/>
  <c r="L33" i="3"/>
  <c r="B34" i="3"/>
  <c r="C34" i="3"/>
  <c r="D34" i="3"/>
  <c r="E34" i="3"/>
  <c r="F34" i="3"/>
  <c r="G34" i="3"/>
  <c r="H34" i="3"/>
  <c r="I34" i="3"/>
  <c r="K34" i="3"/>
  <c r="L34" i="3"/>
  <c r="B35" i="3"/>
  <c r="C35" i="3"/>
  <c r="D35" i="3"/>
  <c r="E35" i="3"/>
  <c r="F35" i="3"/>
  <c r="G35" i="3"/>
  <c r="H35" i="3"/>
  <c r="I35" i="3"/>
  <c r="K35" i="3"/>
  <c r="L35" i="3"/>
  <c r="B36" i="3"/>
  <c r="C36" i="3"/>
  <c r="D36" i="3"/>
  <c r="E36" i="3"/>
  <c r="F36" i="3"/>
  <c r="G36" i="3"/>
  <c r="H36" i="3"/>
  <c r="I36" i="3"/>
  <c r="K36" i="3"/>
  <c r="L36" i="3"/>
  <c r="B37" i="3"/>
  <c r="C37" i="3"/>
  <c r="D37" i="3"/>
  <c r="E37" i="3"/>
  <c r="F37" i="3"/>
  <c r="G37" i="3"/>
  <c r="H37" i="3"/>
  <c r="I37" i="3"/>
  <c r="K37" i="3"/>
  <c r="L37" i="3"/>
  <c r="K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M33" i="3"/>
  <c r="M25" i="3"/>
  <c r="M21" i="3"/>
  <c r="M14" i="3"/>
  <c r="M22" i="3"/>
  <c r="M23" i="3"/>
  <c r="M24" i="3"/>
  <c r="M26" i="3"/>
  <c r="M27" i="3"/>
  <c r="M28" i="3"/>
  <c r="M29" i="3"/>
  <c r="M30" i="3"/>
  <c r="M31" i="3"/>
  <c r="M32" i="3"/>
  <c r="M34" i="3"/>
  <c r="M35" i="3"/>
  <c r="M36" i="3"/>
  <c r="M37" i="3"/>
  <c r="M3" i="3"/>
  <c r="M4" i="3"/>
  <c r="M5" i="3"/>
  <c r="M6" i="3"/>
  <c r="M7" i="3"/>
  <c r="M8" i="3"/>
  <c r="M9" i="3"/>
  <c r="M10" i="3"/>
  <c r="M11" i="3"/>
  <c r="M12" i="3"/>
  <c r="M13" i="3"/>
  <c r="M15" i="3"/>
  <c r="M16" i="3"/>
  <c r="M17" i="3"/>
  <c r="M18" i="3"/>
  <c r="M19" i="3"/>
  <c r="M20" i="3"/>
  <c r="M2" i="3"/>
  <c r="L2" i="3"/>
  <c r="H2" i="3"/>
  <c r="G2" i="3"/>
  <c r="F2" i="3"/>
  <c r="E2" i="3"/>
  <c r="C2" i="3"/>
  <c r="D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B2" i="3"/>
  <c r="A2" i="3"/>
  <c r="I2" i="3"/>
</calcChain>
</file>

<file path=xl/sharedStrings.xml><?xml version="1.0" encoding="utf-8"?>
<sst xmlns="http://schemas.openxmlformats.org/spreadsheetml/2006/main" count="392" uniqueCount="282">
  <si>
    <t>Выборка компаний</t>
  </si>
  <si>
    <t>№</t>
  </si>
  <si>
    <t>Наименование</t>
  </si>
  <si>
    <t>Регистрационный номер</t>
  </si>
  <si>
    <t>Сайт в сети Интернет</t>
  </si>
  <si>
    <t>Возраст компании, лет</t>
  </si>
  <si>
    <t>Дата ликвидации</t>
  </si>
  <si>
    <t>Статус</t>
  </si>
  <si>
    <t>Код налогоплательщика</t>
  </si>
  <si>
    <t>Сводный индикатор</t>
  </si>
  <si>
    <t>Сумма незавершенных исков в роли ответчика, тыс. RUB</t>
  </si>
  <si>
    <t>Сумма исполнительных производств, RUB, Приостановление деятельности</t>
  </si>
  <si>
    <t>Размер компании</t>
  </si>
  <si>
    <t>2021, Среднесписочная численность работников</t>
  </si>
  <si>
    <t>Важная информация</t>
  </si>
  <si>
    <t>Реестры СПАРКа</t>
  </si>
  <si>
    <t>2020, Прибыль (убыток) от продажи, RUB</t>
  </si>
  <si>
    <t>2021, Прибыль (убыток) от продажи, RUB</t>
  </si>
  <si>
    <t>2021, Оборачиваемость кредиторской задолженности, разы</t>
  </si>
  <si>
    <t>2021, Оборачиваемость дебиторской задолженности, разы</t>
  </si>
  <si>
    <t>2021, Коэффициент оборачиваемости совокупных активов, %</t>
  </si>
  <si>
    <t>2021, Коэффициент соотношения заемных и собственных средств, %</t>
  </si>
  <si>
    <t>2021, Коэффициент концентрации собственного капитала (автономии), %</t>
  </si>
  <si>
    <t>2021, Коэффициент маневренности собственных средств, %</t>
  </si>
  <si>
    <t>2021, Рентабельность продаж, %</t>
  </si>
  <si>
    <t>2021, Рентабельность капитала (ROE), %</t>
  </si>
  <si>
    <t>2021, Коэффициент текущей ликвидности, %</t>
  </si>
  <si>
    <t>АКВА-КРИСТАЛЛ, ООО</t>
  </si>
  <si>
    <t>1072301004588</t>
  </si>
  <si>
    <t>В состоянии банкротства</t>
  </si>
  <si>
    <t>2301065164</t>
  </si>
  <si>
    <t>Высокий риск</t>
  </si>
  <si>
    <t>Микропредприятия</t>
  </si>
  <si>
    <t xml:space="preserve">                               6</t>
  </si>
  <si>
    <t>На 18.02.2022 12:43 имеются действующие решения ФНС о приостановлении операций по счетам, Юридическое лицо признано несостоятельным (банкротом) и в отношении него открыто конкурсное производство от 04.03.2022, Решение о признании должника банкротом и открытии конкурсного производства от 21.02.2022</t>
  </si>
  <si>
    <t>"Перечень лиц, на которых распространялось действие моратория на банкротство", "Реестр субъектов малого и среднего предпринимательства (Дата включения 01.08.2016, Категория: Малое предприятие)"
Рисковый список:
"Юр. лица, имеющие задолженность по уплате налогов"</t>
  </si>
  <si>
    <t>АРТЕЛЬ, ООО</t>
  </si>
  <si>
    <t>1205200035083</t>
  </si>
  <si>
    <t>Ликвидируется</t>
  </si>
  <si>
    <t>5259149751</t>
  </si>
  <si>
    <t>На 16.02.2022 10:58 имеются действующие решения ФНС о приостановлении операций по счетам, Регистрирующим органом принято решение о предстоящем исключении юридического лица из ЕГРЮЛ (наличие в ЕГРЮЛ сведений о юридическом лице, в отношении которых внесена запись о недостоверности) от 09.03.2022</t>
  </si>
  <si>
    <t>Рисковый список:
"Компании, отсутствующие по юр. адресу по данным ФНС"</t>
  </si>
  <si>
    <t>АРЦ-НН, ООО</t>
  </si>
  <si>
    <t>1175275024935</t>
  </si>
  <si>
    <t>Действующая</t>
  </si>
  <si>
    <t>5257171494</t>
  </si>
  <si>
    <t>На 30.01.2022 22:29 имеются действующие решения ФНС о приостановлении операций по счетам</t>
  </si>
  <si>
    <t>"Перечень лиц, на которых распространялось действие моратория на банкротство"
Рисковый список:
"Компании, отсутствующие по юр. адресу по данным ФНС", "Юр. лица, не предоставляющие налоговую отчетность более года"</t>
  </si>
  <si>
    <t>АСАД, ООО</t>
  </si>
  <si>
    <t>1193025001762</t>
  </si>
  <si>
    <t>3019026128</t>
  </si>
  <si>
    <t>На 10.02.2022 22:07 имеются действующие решения ФНС о приостановлении операций по счетам</t>
  </si>
  <si>
    <t>БАЗА ОТДЫХА ПРУДОК, ООО</t>
  </si>
  <si>
    <t>1136733016078</t>
  </si>
  <si>
    <t>prudok67.ru</t>
  </si>
  <si>
    <t>6725018990</t>
  </si>
  <si>
    <t>На 03.02.2022 22:03 имеются действующие решения ФНС о приостановлении операций по счетам, Принято решение о предстоящем исключении недействующего ЮЛ из ЕГРЮЛ от 20.04.2022</t>
  </si>
  <si>
    <t>"Перечень лиц, на которых распространялось действие моратория на банкротство", "Реестр субъектов малого и среднего предпринимательства (Дата включения 01.08.2016, Категория: Микропредприятие)"
Рисковый список:
"Компании, отсутствующие по юр. адресу по данным ФНС", "Юр. лица, не предоставляющие налоговую отчетность более года"</t>
  </si>
  <si>
    <t>ВОЗНЕСЕНОВСКАЯ СОШ ИМЕНИ И.В.ГЕРМАШЕВА, МОКУ</t>
  </si>
  <si>
    <t>1020800672837</t>
  </si>
  <si>
    <t>voznesenovka-shkola.ru</t>
  </si>
  <si>
    <t>0809007659</t>
  </si>
  <si>
    <t>"Реестр операторов, осуществляющих обработку персональных данных"
Рисковый список:
"Юр. лица, имеющие задолженность по уплате налогов"</t>
  </si>
  <si>
    <t>ГАЗСЕРВИС, ООО</t>
  </si>
  <si>
    <t>1154230000451</t>
  </si>
  <si>
    <t>4230029788</t>
  </si>
  <si>
    <t>Средний риск</t>
  </si>
  <si>
    <t xml:space="preserve">                              21</t>
  </si>
  <si>
    <t>На 25.02.2022 22:22 имеются действующие решения ФНС о приостановлении операций по счетам</t>
  </si>
  <si>
    <t>"Реестр субъектов малого и среднего предпринимательства (Дата включения 01.08.2016, Категория: Микропредприятие)"
Рисковый список:
"Юр. лица, имеющие задолженность по уплате налогов"</t>
  </si>
  <si>
    <t>ГРАДИЕНТ КОНСТРАКШЕН, ООО</t>
  </si>
  <si>
    <t>5177746385053</t>
  </si>
  <si>
    <t>7725412519</t>
  </si>
  <si>
    <t>На 22.02.2022 22:06 имеются действующие решения ФНС о приостановлении операций по счетам</t>
  </si>
  <si>
    <t>"Перечень лиц, на которых распространялось действие моратория на банкротство", "Реестр субъектов малого и среднего предпринимательства (Дата включения 10.01.2018, Категория: Малое предприятие)"
Рисковый список:
"Компании, отсутствующие по юр. адресу по данным ФНС"</t>
  </si>
  <si>
    <t>ДЕЛО, ООО</t>
  </si>
  <si>
    <t>1196952011772</t>
  </si>
  <si>
    <t>6950232040</t>
  </si>
  <si>
    <t>"Реестр субъектов малого и среднего предпринимательства (Дата включения 10.09.2019, Категория: Микропредприятие)"
Рисковый список:
"Компании, отсутствующие по юр. адресу по данным ФНС"</t>
  </si>
  <si>
    <t>ДЕТСКИЙ САД АЛТН БУЛГ, МКДОО</t>
  </si>
  <si>
    <t>1150817010101</t>
  </si>
  <si>
    <t>0817001763</t>
  </si>
  <si>
    <t>ДК Х.КРАСНАЯ ПОЛЯНА, МУК</t>
  </si>
  <si>
    <t>1022304241739</t>
  </si>
  <si>
    <t>dk-krasnopolyanskoe.ru</t>
  </si>
  <si>
    <t>2340014580</t>
  </si>
  <si>
    <t>"Реестр операторов, осуществляющих обработку персональных данных", "Перечень лиц, на которых распространялось действие моратория на банкротство"
Рисковый список:
"Юр. лица, имеющие задолженность по уплате налогов"</t>
  </si>
  <si>
    <t>ЕРГЕНИНСКАЯ СОШ ИМ. Л.О. ИНДЖИЕВА, МКОУ</t>
  </si>
  <si>
    <t>1020800577731</t>
  </si>
  <si>
    <t>0804007366</t>
  </si>
  <si>
    <t>ЖКХ РС (Я), ГУП</t>
  </si>
  <si>
    <t>1031402044145</t>
  </si>
  <si>
    <t>www.jkhsakha.ru</t>
  </si>
  <si>
    <t>1435133520</t>
  </si>
  <si>
    <t>Низкий риск</t>
  </si>
  <si>
    <t>Крупные предприятия</t>
  </si>
  <si>
    <t>Сообщение кредитора о намерении обратиться в суд с заявлением о банкротстве от 12.02.2021</t>
  </si>
  <si>
    <t>"Компании, сдающие отчетность МСФО", "Реестр управляющих организаций", "Перечень работодателей, деятельность которых отнесена к категории высокого риска", "Эмитенты ценных бумаг, допущенных к организованным торгам", "Реестр операторов, осуществляющих обработку персональных данных", "Системообразующие предприятия"</t>
  </si>
  <si>
    <t>ИНГРАМ, ООО</t>
  </si>
  <si>
    <t>1037739329121</t>
  </si>
  <si>
    <t>7720219737</t>
  </si>
  <si>
    <t xml:space="preserve">                               2</t>
  </si>
  <si>
    <t>На 09.03.2022 09:46 имеются действующие решения ФНС о приостановлении операций по счетам</t>
  </si>
  <si>
    <t>"Получатели поддержки правительства Москвы", "Реестр субъектов малого и среднего предпринимательства (Дата включения 01.08.2016, Категория: Микропредприятие)"
Рисковый список:
"Юр. лица, имеющие задолженность по уплате налогов", "Компании, отсутствующие по юр. адресу по данным ФНС"</t>
  </si>
  <si>
    <t>ИНХП, АО</t>
  </si>
  <si>
    <t>1180280038784</t>
  </si>
  <si>
    <t>www.inhp.ru</t>
  </si>
  <si>
    <t>0277929522</t>
  </si>
  <si>
    <t xml:space="preserve">                             155</t>
  </si>
  <si>
    <t>На 15.03.2022 11:25 имеются действующие решения ФНС о приостановлении операций по счетам, Сообщение кредитора о намерении обратиться в суд с заявлением о банкротстве от 13.01.2022</t>
  </si>
  <si>
    <t>"Реестр свидетельств о постановке на спецучет в Пробирной Палате РФ"
Рисковый список:
"Юр. лица, имеющие задолженность по уплате налогов"</t>
  </si>
  <si>
    <t>КАПИТАЛ, ООО</t>
  </si>
  <si>
    <t>1196234010686</t>
  </si>
  <si>
    <t>6229093729</t>
  </si>
  <si>
    <t>На 26.02.2022 22:32 имеются действующие решения ФНС о приостановлении операций по счетам, Регистрирующим органом принято решение о предстоящем исключении юридического лица из ЕГРЮЛ (наличие в ЕГРЮЛ сведений о юридическом лице, в отношении которых внесена запись о недостоверности) от 09.02.2022</t>
  </si>
  <si>
    <t>КОМПАСС, ООО</t>
  </si>
  <si>
    <t>1185275068813</t>
  </si>
  <si>
    <t>5257186317</t>
  </si>
  <si>
    <t>На 06.02.2022 22:01 имеются действующие решения ФНС о приостановлении операций по счетам</t>
  </si>
  <si>
    <t>"Реестр субъектов малого и среднего предпринимательства (Дата включения 10.01.2019, Категория: Микропредприятие)"
Рисковый список:
"Компании, отсутствующие по юр. адресу по данным ФНС"</t>
  </si>
  <si>
    <t>ЛИДЕР, ООО</t>
  </si>
  <si>
    <t>1206200004724</t>
  </si>
  <si>
    <t>6234189962</t>
  </si>
  <si>
    <t>МАРКЕТ-АЛКО-НН, ООО</t>
  </si>
  <si>
    <t>1145261002424</t>
  </si>
  <si>
    <t>5261091330</t>
  </si>
  <si>
    <t>На 19.02.2022 22:08 имеются действующие решения ФНС о приостановлении операций по счетам</t>
  </si>
  <si>
    <t>Рисковый список:
"Компании, отсутствующие по юр. адресу по данным ФНС", "Юр. лица, не предоставляющие налоговую отчетность более года"</t>
  </si>
  <si>
    <t>НЕВСКАЯ ТОРГОВАЯ КОМПАНИЯ, ООО</t>
  </si>
  <si>
    <t>1207800065330</t>
  </si>
  <si>
    <t>ntk-ur.ru</t>
  </si>
  <si>
    <t>7804669926</t>
  </si>
  <si>
    <t>На 14.02.2022 07:18 имеются действующие решения ФНС о приостановлении операций по счетам</t>
  </si>
  <si>
    <t>"Реестр субъектов малого и среднего предпринимательства (Дата включения 10.06.2020, Категория: Микропредприятие)"
Рисковый список:
"Компании, отсутствующие по юр. адресу по данным ФНС"</t>
  </si>
  <si>
    <t>ОАЗИС ЛТД, ООО</t>
  </si>
  <si>
    <t>1070816000430</t>
  </si>
  <si>
    <t>0816000453</t>
  </si>
  <si>
    <t>На 10.02.2022 10:27 имеются действующие решения ФНС о приостановлении операций по счетам</t>
  </si>
  <si>
    <t>"Реестр субъектов малого и среднего предпринимательства (Дата включения 10.08.2017, Категория: Микропредприятие)"
Рисковый список:
"Юр. лица, имеющие задолженность по уплате налогов"</t>
  </si>
  <si>
    <t>ОРЕОЛ, ООО</t>
  </si>
  <si>
    <t>1186234010852</t>
  </si>
  <si>
    <t>6229090693</t>
  </si>
  <si>
    <t>ПОЯ-НН, ООО</t>
  </si>
  <si>
    <t>1205200048415</t>
  </si>
  <si>
    <t>5262375768</t>
  </si>
  <si>
    <t>На 10.02.2022 22:06 имеются действующие решения ФНС о приостановлении операций по счетам</t>
  </si>
  <si>
    <t>"Реестр субъектов малого и среднего предпринимательства (Дата включения 10.01.2021, Категория: Микропредприятие)"
Рисковый список:
"Компании, отсутствующие по юр. адресу по данным ФНС"</t>
  </si>
  <si>
    <t>РОВЕР, ООО</t>
  </si>
  <si>
    <t>1020400733814</t>
  </si>
  <si>
    <t>rover42.ru</t>
  </si>
  <si>
    <t>0411003512</t>
  </si>
  <si>
    <t>Малые предприятия</t>
  </si>
  <si>
    <t xml:space="preserve">                             142</t>
  </si>
  <si>
    <t>На 15.03.2022 07:35 имеются действующие решения ФНС о приостановлении операций по счетам, Юридическое лицо признано несостоятельным (банкротом) и в отношении него открыто конкурсное производство от 18.11.2021, Сообщение кредитора о намерении обратиться в суд с заявлением о банкротстве от 28.07.2021</t>
  </si>
  <si>
    <t>"Реестр субъектов малого и среднего предпринимательства (Дата включения 10.07.2021, Категория: Среднее предприятие)"
Рисковый список:
"Компании, отсутствующие по юр. адресу по данным ФНС", "Юр. лица, имеющие задолженность по уплате налогов"</t>
  </si>
  <si>
    <t>СПЕЦПОДВОЗ, ООО</t>
  </si>
  <si>
    <t>1200200046683</t>
  </si>
  <si>
    <t>0245964299</t>
  </si>
  <si>
    <t>На 19.02.2022 22:34 имеются действующие решения ФНС о приостановлении операций по счетам</t>
  </si>
  <si>
    <t>Рисковый список:
"Реестр недобросовестных поставщиков", "Компании, отсутствующие по юр. адресу по данным ФНС"</t>
  </si>
  <si>
    <t>СТО ЧЕТЫРЕ, ООО</t>
  </si>
  <si>
    <t>1202300038302</t>
  </si>
  <si>
    <t>2310220257</t>
  </si>
  <si>
    <t>На 25.02.2022 22:09 имеются действующие решения ФНС о приостановлении операций по счетам</t>
  </si>
  <si>
    <t>"Реестр субъектов малого и среднего предпринимательства (Дата включения 10.08.2020, Категория: Микропредприятие)"
Рисковый список:
"Юр. лица, имеющие задолженность по уплате налогов", "Юр. лица, не предоставляющие налоговую отчетность более года"</t>
  </si>
  <si>
    <t>СУ-1 СТРОЙГРАД-ЮГ, ООО</t>
  </si>
  <si>
    <t>1132311012525</t>
  </si>
  <si>
    <t>2311164005</t>
  </si>
  <si>
    <t xml:space="preserve">                              10</t>
  </si>
  <si>
    <t>"Реестр субъектов малого и среднего предпринимательства (Дата включения 01.08.2016, Категория: Микропредприятие)"
Рисковый список:
"Компании, отсутствующие по юр. адресу по данным ФНС"</t>
  </si>
  <si>
    <t>ТЕПЛОВОДОСНАБЖЕНИЕ, МУП</t>
  </si>
  <si>
    <t>1155543027760</t>
  </si>
  <si>
    <t>5539015020</t>
  </si>
  <si>
    <t>На 14.03.2022 10:54 имеются действующие решения ФНС о приостановлении операций по счетам</t>
  </si>
  <si>
    <t>"Перечень работодателей, деятельность которых отнесена к категории значительного риска"
Рисковый список:
"Юр. лица, имеющие задолженность по уплате налогов"</t>
  </si>
  <si>
    <t>ТРАНСАТЛАНТИК, ООО</t>
  </si>
  <si>
    <t>1177746639091</t>
  </si>
  <si>
    <t>7704429705</t>
  </si>
  <si>
    <t>ТРЕСТ КАМДОРСТРОЙ, АО</t>
  </si>
  <si>
    <t>1021602014224</t>
  </si>
  <si>
    <t>www.kamas.ru, www.kamdorstroy.ru</t>
  </si>
  <si>
    <t>1650011322</t>
  </si>
  <si>
    <t xml:space="preserve">                             410</t>
  </si>
  <si>
    <t>На 11.05.2022 10:17 имеются действующие решения ФНС о приостановлении операций по счетам, В отношении юридического лица в деле о несостоятельности (банкротстве) введено наблюдение от 25.12.2021, Определение о введении наблюдения от 13.12.2021, Сообщение кредитора о намерении обратиться в суд с заявлением о банкротстве от 29.11.2021</t>
  </si>
  <si>
    <t>"Реестр операторов, осуществляющих обработку персональных данных", "Реестр аккредитованных органов по сертификации, испытательных лабораторий (центров), органов инспекции, провайдеров МСИ"
Рисковый список:
"Юр. лица, имеющие задолженность по уплате налогов"</t>
  </si>
  <si>
    <t>ТЯЖСТАНКОГИДРОПРЕСС, ПАО</t>
  </si>
  <si>
    <t>1025401298856</t>
  </si>
  <si>
    <t>www.nztsg.ru</t>
  </si>
  <si>
    <t>5403101628</t>
  </si>
  <si>
    <t xml:space="preserve">                             163</t>
  </si>
  <si>
    <t>На 19.03.2022 11:18 имеются действующие решения ФНС о приостановлении операций по счетам, В отношении юридического лица в деле о несостоятельности (банкротстве) введено наблюдение от 20.01.2022, Определение о введении наблюдения от 18.10.2021, Сообщение кредитора о намерении обратиться в суд с заявлением о банкротстве от 18.10.2021</t>
  </si>
  <si>
    <t>УПРАВЛЯЮЩАЯ КОМПАНИЯ НИЖЕГОРОДСКИЙ ДОМ, ООО</t>
  </si>
  <si>
    <t>1105262004726</t>
  </si>
  <si>
    <t>nizhdom.ru</t>
  </si>
  <si>
    <t>5262252702</t>
  </si>
  <si>
    <t xml:space="preserve">                              24</t>
  </si>
  <si>
    <t>На 02.02.2022 14:36 имеются действующие решения ФНС о приостановлении операций по счетам, Юридическим лицом принято решение об изменении места нахождения от 03.12.2018, Сообщение кредитора о намерении обратиться в суд с заявлением о банкротстве от 25.06.2021</t>
  </si>
  <si>
    <t>"Реестр операторов, осуществляющих обработку персональных данных", "Реестр управляющих организаций", "Реестр субъектов малого и среднего предпринимательства (Дата включения 01.08.2016, Категория: Малое предприятие)"
Рисковый список:
"Юр. лица, имеющие задолженность по уплате налогов"</t>
  </si>
  <si>
    <t>ФЕНИКС, ООО</t>
  </si>
  <si>
    <t>1075190023897</t>
  </si>
  <si>
    <t>5190176672</t>
  </si>
  <si>
    <t>"Реестр операторов, осуществляющих обработку персональных данных", "Перечень лиц, на которых распространялось действие моратория на банкротство", "Реестр субъектов малого и среднего предпринимательства (Дата включения 01.08.2016, Категория: Микропредприятие)"
Рисковый список:
"Юр. лица, имеющие задолженность по уплате налогов"</t>
  </si>
  <si>
    <t>ШАЙНСТАР, ООО</t>
  </si>
  <si>
    <t>1187746951776</t>
  </si>
  <si>
    <t>7743282982</t>
  </si>
  <si>
    <t>На 02.05.2022 23:17 имеются действующие решения ФНС о приостановлении операций по счетам</t>
  </si>
  <si>
    <t>Рисковый список:
"Компании, отсутствующие по юр. адресу по данным ФНС", "Юр. лица, не предоставляющие налоговую отчетность более года", "Юр. лица, имеющие задолженность по уплате налогов"</t>
  </si>
  <si>
    <t>ЭТРА, ООО</t>
  </si>
  <si>
    <t>1207700045101</t>
  </si>
  <si>
    <t>9718152574</t>
  </si>
  <si>
    <t xml:space="preserve">                               1</t>
  </si>
  <si>
    <t>Рисковый список:
"Юр. лица, имеющие задолженность по уплате налогов"</t>
  </si>
  <si>
    <t>ЯШКУЛЬСКАЯ РБ, БУ РК</t>
  </si>
  <si>
    <t>1020800733788</t>
  </si>
  <si>
    <t>0813900199</t>
  </si>
  <si>
    <t>Отчет подготовлен Системой СПАРК. 11.05.2022 11:22:19 МСК</t>
  </si>
  <si>
    <t>Условия запроса</t>
  </si>
  <si>
    <t>Страна</t>
  </si>
  <si>
    <t>Россия</t>
  </si>
  <si>
    <t>Тип</t>
  </si>
  <si>
    <t>Компании · Россия</t>
  </si>
  <si>
    <t/>
  </si>
  <si>
    <t>Все</t>
  </si>
  <si>
    <t>Дата регистрации</t>
  </si>
  <si>
    <t>Любая</t>
  </si>
  <si>
    <t>Действующие, В состоянии банкротства, В состоянии ликвидации</t>
  </si>
  <si>
    <t>Арбитражные дела в роли ответчика</t>
  </si>
  <si>
    <t>тыс.</t>
  </si>
  <si>
    <t>RUB</t>
  </si>
  <si>
    <t>Виды исполнительных производств</t>
  </si>
  <si>
    <t>Включая</t>
  </si>
  <si>
    <t>Приостановление деятельности</t>
  </si>
  <si>
    <t>Компании, отсутствующие по юр. адресу по данным ФНС</t>
  </si>
  <si>
    <t>Компании, сдающие отчетность МСФО</t>
  </si>
  <si>
    <t>Юр. лица, имеющие задолженность по уплате налогов</t>
  </si>
  <si>
    <t>Юр. лица, не предоставляющие налоговую отчетность более года</t>
  </si>
  <si>
    <t>Юридические лица, в состав исполнительных органов которых входят дисквалифицированные лица</t>
  </si>
  <si>
    <t>Среднесписочная численность работников</t>
  </si>
  <si>
    <t>2021</t>
  </si>
  <si>
    <t>Прибыль (убыток) от продажи</t>
  </si>
  <si>
    <t>2020, 2021</t>
  </si>
  <si>
    <t>В отчетном периоде</t>
  </si>
  <si>
    <t>Оборачиваемость кредиторской задолженности, разы</t>
  </si>
  <si>
    <t>Оборачиваемость дебиторской задолженности, разы</t>
  </si>
  <si>
    <t>Коэффициент оборачиваемости совокупных активов, %</t>
  </si>
  <si>
    <t>Коэффициент соотношения заемных и собственных средств, %</t>
  </si>
  <si>
    <t>Коэффициент концентрации собственного капитала (автономии), %</t>
  </si>
  <si>
    <t>Коэффициент маневренности собственных средств, %</t>
  </si>
  <si>
    <t>Рентабельность продаж, %</t>
  </si>
  <si>
    <t>Рентабельность капитала (ROE), %</t>
  </si>
  <si>
    <t>Коэффициент текущей ликвидности, %</t>
  </si>
  <si>
    <t>Ранжировать</t>
  </si>
  <si>
    <t>По возрастанию</t>
  </si>
  <si>
    <t>СФ1</t>
  </si>
  <si>
    <t>СФ2</t>
  </si>
  <si>
    <t>СФ3</t>
  </si>
  <si>
    <t>СФ4</t>
  </si>
  <si>
    <t>СФ5</t>
  </si>
  <si>
    <t>СФ8</t>
  </si>
  <si>
    <t>СФ9</t>
  </si>
  <si>
    <t>П2</t>
  </si>
  <si>
    <t>П7</t>
  </si>
  <si>
    <t>П8</t>
  </si>
  <si>
    <t>УИ1</t>
  </si>
  <si>
    <t>УИ3</t>
  </si>
  <si>
    <t>Р1</t>
  </si>
  <si>
    <t>Р3</t>
  </si>
  <si>
    <t>Р10</t>
  </si>
  <si>
    <t>Р13</t>
  </si>
  <si>
    <t>Р15</t>
  </si>
  <si>
    <t>Р16</t>
  </si>
  <si>
    <t>Класс</t>
  </si>
  <si>
    <t>ФП1.2</t>
  </si>
  <si>
    <t>ФП1.1</t>
  </si>
  <si>
    <t>ФП2.1</t>
  </si>
  <si>
    <t>ФП2.2</t>
  </si>
  <si>
    <t>ФП2.3</t>
  </si>
  <si>
    <t>ФП3.1</t>
  </si>
  <si>
    <t>ФП4.1</t>
  </si>
  <si>
    <t>ФП4.2</t>
  </si>
  <si>
    <t>ФП4.3</t>
  </si>
  <si>
    <t>ДАННЫЕ КРИТЕРИИ ВЫСТАВЛЕНЫ НА ГЛАЗ, А ТАКЖЕ НЕ СОПОСТАВЛЕНЫ СО СТОЛБЦАМИ СПАРКА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</si>
</sst>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"/>
    <numFmt numFmtId="165" formatCode="dd\.mm\.yyyy"/>
    <numFmt numFmtId="166" formatCode="#,##0.00%"/>
    <numFmt numFmtId="167" formatCode="dd\.mm\.yyyy\ hh:mm"/>
  </numFmts>
  <fonts count="7" x14ac:knownFonts="1">
    <font>
      <sz val="11"/>
      <name val="Calibri"/>
    </font>
    <font>
      <b/>
      <sz val="11"/>
      <name val="Calibri"/>
    </font>
    <font>
      <b/>
      <sz val="10"/>
      <name val="Calibri"/>
    </font>
    <font>
      <u/>
      <sz val="11"/>
      <color rgb="FF0000FF"/>
      <name val="Calibri"/>
    </font>
    <font>
      <sz val="10"/>
      <name val="Calibri"/>
    </font>
    <font>
      <sz val="11"/>
      <name val="Calibri"/>
      <family val="2"/>
      <charset val="204"/>
    </font>
    <font>
      <sz val="11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 applyNumberFormat="1" applyFont="1" applyProtection="1"/>
    <xf numFmtId="49" fontId="2" fillId="0" borderId="1" xfId="0" applyNumberFormat="1" applyFont="1" applyBorder="1" applyAlignment="1" applyProtection="1">
      <alignment horizontal="center" vertical="center"/>
    </xf>
    <xf numFmtId="3" fontId="0" fillId="0" borderId="0" xfId="0" applyNumberFormat="1" applyFont="1" applyAlignment="1" applyProtection="1">
      <alignment horizontal="right"/>
    </xf>
    <xf numFmtId="0" fontId="3" fillId="0" borderId="0" xfId="0" applyNumberFormat="1" applyFont="1" applyProtection="1"/>
    <xf numFmtId="0" fontId="0" fillId="0" borderId="0" xfId="0" applyNumberFormat="1" applyFont="1" applyAlignment="1" applyProtection="1">
      <alignment wrapText="1"/>
    </xf>
    <xf numFmtId="49" fontId="2" fillId="0" borderId="1" xfId="0" applyNumberFormat="1" applyFont="1" applyBorder="1" applyAlignment="1" applyProtection="1">
      <alignment horizontal="center" vertical="center" wrapText="1"/>
    </xf>
    <xf numFmtId="49" fontId="0" fillId="0" borderId="0" xfId="0" applyNumberFormat="1" applyFont="1" applyAlignment="1" applyProtection="1">
      <alignment wrapText="1"/>
    </xf>
    <xf numFmtId="164" fontId="0" fillId="0" borderId="0" xfId="0" applyNumberFormat="1" applyFont="1" applyAlignment="1" applyProtection="1">
      <alignment horizontal="right" wrapText="1"/>
    </xf>
    <xf numFmtId="165" fontId="0" fillId="0" borderId="0" xfId="0" applyNumberFormat="1" applyFont="1" applyAlignment="1" applyProtection="1">
      <alignment horizontal="center" wrapText="1"/>
    </xf>
    <xf numFmtId="4" fontId="0" fillId="0" borderId="0" xfId="0" applyNumberFormat="1" applyFont="1" applyAlignment="1" applyProtection="1">
      <alignment horizontal="right" wrapText="1"/>
    </xf>
    <xf numFmtId="3" fontId="0" fillId="0" borderId="0" xfId="0" applyNumberFormat="1" applyFont="1" applyAlignment="1" applyProtection="1">
      <alignment horizontal="right" wrapText="1"/>
    </xf>
    <xf numFmtId="166" fontId="0" fillId="0" borderId="0" xfId="0" applyNumberFormat="1" applyFont="1" applyAlignment="1" applyProtection="1">
      <alignment horizontal="right" wrapText="1"/>
    </xf>
    <xf numFmtId="49" fontId="1" fillId="0" borderId="0" xfId="0" applyNumberFormat="1" applyFont="1" applyAlignment="1" applyProtection="1">
      <alignment horizontal="left" wrapText="1"/>
    </xf>
    <xf numFmtId="0" fontId="4" fillId="0" borderId="0" xfId="0" applyNumberFormat="1" applyFont="1" applyAlignment="1" applyProtection="1">
      <alignment wrapText="1"/>
    </xf>
    <xf numFmtId="164" fontId="4" fillId="0" borderId="0" xfId="0" applyNumberFormat="1" applyFont="1" applyAlignment="1" applyProtection="1">
      <alignment horizontal="right" wrapText="1"/>
    </xf>
    <xf numFmtId="4" fontId="4" fillId="0" borderId="0" xfId="0" applyNumberFormat="1" applyFont="1" applyAlignment="1" applyProtection="1">
      <alignment horizontal="right" wrapText="1"/>
    </xf>
    <xf numFmtId="167" fontId="4" fillId="0" borderId="0" xfId="0" applyNumberFormat="1" applyFont="1" applyAlignment="1" applyProtection="1">
      <alignment wrapText="1"/>
    </xf>
    <xf numFmtId="0" fontId="0" fillId="0" borderId="2" xfId="0" applyNumberFormat="1" applyFont="1" applyBorder="1" applyProtection="1"/>
    <xf numFmtId="0" fontId="0" fillId="0" borderId="3" xfId="0" applyNumberFormat="1" applyFont="1" applyBorder="1" applyProtection="1"/>
    <xf numFmtId="0" fontId="0" fillId="0" borderId="4" xfId="0" applyNumberFormat="1" applyFont="1" applyBorder="1" applyProtection="1"/>
    <xf numFmtId="0" fontId="0" fillId="0" borderId="2" xfId="0" applyNumberFormat="1" applyFont="1" applyFill="1" applyBorder="1" applyProtection="1"/>
    <xf numFmtId="0" fontId="0" fillId="0" borderId="5" xfId="0" applyNumberFormat="1" applyFont="1" applyBorder="1" applyProtection="1"/>
    <xf numFmtId="0" fontId="0" fillId="0" borderId="6" xfId="0" applyNumberFormat="1" applyFont="1" applyBorder="1" applyProtection="1"/>
    <xf numFmtId="0" fontId="2" fillId="0" borderId="1" xfId="0" applyNumberFormat="1" applyFont="1" applyBorder="1" applyAlignment="1" applyProtection="1">
      <alignment horizontal="center" vertical="center" wrapText="1"/>
    </xf>
    <xf numFmtId="0" fontId="0" fillId="0" borderId="0" xfId="0" applyNumberFormat="1" applyFont="1" applyAlignment="1" applyProtection="1">
      <alignment horizontal="right" wrapText="1"/>
    </xf>
    <xf numFmtId="0" fontId="5" fillId="0" borderId="0" xfId="0" applyNumberFormat="1" applyFont="1" applyAlignment="1" applyProtection="1">
      <alignment wrapText="1"/>
    </xf>
    <xf numFmtId="0" fontId="6" fillId="0" borderId="0" xfId="0" applyNumberFormat="1" applyFont="1" applyProtection="1"/>
    <xf numFmtId="0" fontId="0" fillId="0" borderId="0" xfId="0" applyNumberFormat="1" applyFont="1" applyAlignment="1" applyProtection="1">
      <alignment wrapText="1"/>
    </xf>
    <xf numFmtId="4" fontId="0" fillId="0" borderId="0" xfId="0" applyNumberFormat="1" applyFont="1" applyAlignment="1" applyProtection="1">
      <alignment wrapText="1"/>
    </xf>
    <xf numFmtId="166" fontId="0" fillId="0" borderId="0" xfId="0" applyNumberFormat="1" applyFont="1" applyAlignment="1" applyProtection="1">
      <alignment wrapText="1"/>
    </xf>
    <xf numFmtId="49" fontId="1" fillId="0" borderId="0" xfId="0" applyNumberFormat="1" applyFont="1" applyAlignment="1" applyProtection="1">
      <alignment horizontal="left"/>
    </xf>
    <xf numFmtId="0" fontId="0" fillId="0" borderId="0" xfId="0" applyNumberFormat="1" applyFont="1" applyAlignment="1" applyProtection="1">
      <alignment wrapText="1"/>
    </xf>
    <xf numFmtId="0" fontId="0" fillId="2" borderId="7" xfId="0" applyNumberFormat="1" applyFont="1" applyFill="1" applyBorder="1" applyAlignment="1" applyProtection="1">
      <alignment horizontal="center" wrapText="1"/>
    </xf>
    <xf numFmtId="0" fontId="0" fillId="2" borderId="8" xfId="0" applyNumberFormat="1" applyFont="1" applyFill="1" applyBorder="1" applyAlignment="1" applyProtection="1">
      <alignment horizontal="center" wrapText="1"/>
    </xf>
    <xf numFmtId="0" fontId="0" fillId="2" borderId="0" xfId="0" applyNumberFormat="1" applyFont="1" applyFill="1" applyBorder="1" applyAlignment="1" applyProtection="1">
      <alignment horizontal="center" wrapText="1"/>
    </xf>
    <xf numFmtId="0" fontId="0" fillId="2" borderId="5" xfId="0" applyNumberFormat="1" applyFont="1" applyFill="1" applyBorder="1" applyAlignment="1" applyProtection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park-interfax.ru/system/home/card" TargetMode="External"/><Relationship Id="rId18" Type="http://schemas.openxmlformats.org/officeDocument/2006/relationships/hyperlink" Target="https://spark-interfax.ru/system/home/card" TargetMode="External"/><Relationship Id="rId26" Type="http://schemas.openxmlformats.org/officeDocument/2006/relationships/hyperlink" Target="https://spark-interfax.ru/system/home/card" TargetMode="External"/><Relationship Id="rId39" Type="http://schemas.openxmlformats.org/officeDocument/2006/relationships/vmlDrawing" Target="../drawings/vmlDrawing1.vml"/><Relationship Id="rId21" Type="http://schemas.openxmlformats.org/officeDocument/2006/relationships/hyperlink" Target="https://spark-interfax.ru/system/home/card" TargetMode="External"/><Relationship Id="rId34" Type="http://schemas.openxmlformats.org/officeDocument/2006/relationships/hyperlink" Target="https://spark-interfax.ru/system/home/card" TargetMode="External"/><Relationship Id="rId7" Type="http://schemas.openxmlformats.org/officeDocument/2006/relationships/hyperlink" Target="https://spark-interfax.ru/system/home/card" TargetMode="External"/><Relationship Id="rId12" Type="http://schemas.openxmlformats.org/officeDocument/2006/relationships/hyperlink" Target="https://spark-interfax.ru/system/home/card" TargetMode="External"/><Relationship Id="rId17" Type="http://schemas.openxmlformats.org/officeDocument/2006/relationships/hyperlink" Target="https://spark-interfax.ru/system/home/card" TargetMode="External"/><Relationship Id="rId25" Type="http://schemas.openxmlformats.org/officeDocument/2006/relationships/hyperlink" Target="https://spark-interfax.ru/system/home/card" TargetMode="External"/><Relationship Id="rId33" Type="http://schemas.openxmlformats.org/officeDocument/2006/relationships/hyperlink" Target="https://spark-interfax.ru/system/home/card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s://spark-interfax.ru/system/home/card" TargetMode="External"/><Relationship Id="rId16" Type="http://schemas.openxmlformats.org/officeDocument/2006/relationships/hyperlink" Target="https://spark-interfax.ru/system/home/card" TargetMode="External"/><Relationship Id="rId20" Type="http://schemas.openxmlformats.org/officeDocument/2006/relationships/hyperlink" Target="https://spark-interfax.ru/system/home/card" TargetMode="External"/><Relationship Id="rId29" Type="http://schemas.openxmlformats.org/officeDocument/2006/relationships/hyperlink" Target="https://spark-interfax.ru/system/home/card" TargetMode="External"/><Relationship Id="rId1" Type="http://schemas.openxmlformats.org/officeDocument/2006/relationships/hyperlink" Target="https://spark-interfax.ru/system/home/card" TargetMode="External"/><Relationship Id="rId6" Type="http://schemas.openxmlformats.org/officeDocument/2006/relationships/hyperlink" Target="https://spark-interfax.ru/system/home/card" TargetMode="External"/><Relationship Id="rId11" Type="http://schemas.openxmlformats.org/officeDocument/2006/relationships/hyperlink" Target="https://spark-interfax.ru/system/home/card" TargetMode="External"/><Relationship Id="rId24" Type="http://schemas.openxmlformats.org/officeDocument/2006/relationships/hyperlink" Target="https://spark-interfax.ru/system/home/card" TargetMode="External"/><Relationship Id="rId32" Type="http://schemas.openxmlformats.org/officeDocument/2006/relationships/hyperlink" Target="https://spark-interfax.ru/system/home/card" TargetMode="External"/><Relationship Id="rId37" Type="http://schemas.openxmlformats.org/officeDocument/2006/relationships/hyperlink" Target="http://spark-interfax.ru/" TargetMode="External"/><Relationship Id="rId5" Type="http://schemas.openxmlformats.org/officeDocument/2006/relationships/hyperlink" Target="https://spark-interfax.ru/system/home/card" TargetMode="External"/><Relationship Id="rId15" Type="http://schemas.openxmlformats.org/officeDocument/2006/relationships/hyperlink" Target="https://spark-interfax.ru/system/home/card" TargetMode="External"/><Relationship Id="rId23" Type="http://schemas.openxmlformats.org/officeDocument/2006/relationships/hyperlink" Target="https://spark-interfax.ru/system/home/card" TargetMode="External"/><Relationship Id="rId28" Type="http://schemas.openxmlformats.org/officeDocument/2006/relationships/hyperlink" Target="https://spark-interfax.ru/system/home/card" TargetMode="External"/><Relationship Id="rId36" Type="http://schemas.openxmlformats.org/officeDocument/2006/relationships/hyperlink" Target="https://spark-interfax.ru/system/home/card" TargetMode="External"/><Relationship Id="rId10" Type="http://schemas.openxmlformats.org/officeDocument/2006/relationships/hyperlink" Target="https://spark-interfax.ru/system/home/card" TargetMode="External"/><Relationship Id="rId19" Type="http://schemas.openxmlformats.org/officeDocument/2006/relationships/hyperlink" Target="https://spark-interfax.ru/system/home/card" TargetMode="External"/><Relationship Id="rId31" Type="http://schemas.openxmlformats.org/officeDocument/2006/relationships/hyperlink" Target="https://spark-interfax.ru/system/home/card" TargetMode="External"/><Relationship Id="rId4" Type="http://schemas.openxmlformats.org/officeDocument/2006/relationships/hyperlink" Target="https://spark-interfax.ru/system/home/card" TargetMode="External"/><Relationship Id="rId9" Type="http://schemas.openxmlformats.org/officeDocument/2006/relationships/hyperlink" Target="https://spark-interfax.ru/system/home/card" TargetMode="External"/><Relationship Id="rId14" Type="http://schemas.openxmlformats.org/officeDocument/2006/relationships/hyperlink" Target="https://spark-interfax.ru/system/home/card" TargetMode="External"/><Relationship Id="rId22" Type="http://schemas.openxmlformats.org/officeDocument/2006/relationships/hyperlink" Target="https://spark-interfax.ru/system/home/card" TargetMode="External"/><Relationship Id="rId27" Type="http://schemas.openxmlformats.org/officeDocument/2006/relationships/hyperlink" Target="https://spark-interfax.ru/system/home/card" TargetMode="External"/><Relationship Id="rId30" Type="http://schemas.openxmlformats.org/officeDocument/2006/relationships/hyperlink" Target="https://spark-interfax.ru/system/home/card" TargetMode="External"/><Relationship Id="rId35" Type="http://schemas.openxmlformats.org/officeDocument/2006/relationships/hyperlink" Target="https://spark-interfax.ru/system/home/card" TargetMode="External"/><Relationship Id="rId8" Type="http://schemas.openxmlformats.org/officeDocument/2006/relationships/hyperlink" Target="https://spark-interfax.ru/system/home/card" TargetMode="External"/><Relationship Id="rId3" Type="http://schemas.openxmlformats.org/officeDocument/2006/relationships/hyperlink" Target="https://spark-interfax.ru/system/home/car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zoomScale="70" zoomScaleNormal="70" workbookViewId="0">
      <selection activeCell="C5" sqref="C5"/>
    </sheetView>
  </sheetViews>
  <sheetFormatPr defaultRowHeight="15" x14ac:dyDescent="0.25"/>
  <cols>
    <col min="1" max="1" width="6" customWidth="1"/>
    <col min="2" max="2" width="32" style="4" customWidth="1"/>
    <col min="3" max="3" width="22.7109375" style="4" customWidth="1"/>
    <col min="4" max="4" width="32" style="4" customWidth="1"/>
    <col min="5" max="5" width="20.85546875" style="4" customWidth="1"/>
    <col min="6" max="6" width="16.42578125" style="4" customWidth="1"/>
    <col min="7" max="7" width="24.28515625" style="4" customWidth="1"/>
    <col min="8" max="8" width="22.28515625" style="4" customWidth="1"/>
    <col min="9" max="9" width="18.7109375" style="4" customWidth="1"/>
    <col min="10" max="11" width="32" style="4" customWidth="1"/>
    <col min="12" max="12" width="22" style="4" customWidth="1"/>
    <col min="13" max="23" width="32" style="4" customWidth="1"/>
    <col min="24" max="24" width="29.42578125" style="4" customWidth="1"/>
    <col min="25" max="26" width="32" style="4" customWidth="1"/>
  </cols>
  <sheetData>
    <row r="1" spans="1:26" x14ac:dyDescent="0.25">
      <c r="S1" s="27"/>
      <c r="T1" s="27"/>
    </row>
    <row r="2" spans="1:26" x14ac:dyDescent="0.25">
      <c r="A2" s="30" t="s">
        <v>0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x14ac:dyDescent="0.25">
      <c r="R3" s="28"/>
      <c r="S3" s="28"/>
      <c r="T3" s="28"/>
      <c r="U3" s="29"/>
    </row>
    <row r="4" spans="1:26" ht="38.25" x14ac:dyDescent="0.25">
      <c r="A4" s="1" t="s">
        <v>1</v>
      </c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  <c r="J4" s="5" t="s">
        <v>10</v>
      </c>
      <c r="K4" s="5" t="s">
        <v>11</v>
      </c>
      <c r="L4" s="5" t="s">
        <v>12</v>
      </c>
      <c r="M4" s="23" t="s">
        <v>13</v>
      </c>
      <c r="N4" s="5" t="s">
        <v>14</v>
      </c>
      <c r="O4" s="5" t="s">
        <v>15</v>
      </c>
      <c r="P4" s="5" t="s">
        <v>16</v>
      </c>
      <c r="Q4" s="5" t="s">
        <v>17</v>
      </c>
      <c r="R4" s="5" t="s">
        <v>18</v>
      </c>
      <c r="S4" s="5" t="s">
        <v>19</v>
      </c>
      <c r="T4" s="5" t="s">
        <v>20</v>
      </c>
      <c r="U4" s="5" t="s">
        <v>21</v>
      </c>
      <c r="V4" s="5" t="s">
        <v>22</v>
      </c>
      <c r="W4" s="5" t="s">
        <v>23</v>
      </c>
      <c r="X4" s="5" t="s">
        <v>24</v>
      </c>
      <c r="Y4" s="5" t="s">
        <v>25</v>
      </c>
      <c r="Z4" s="5" t="s">
        <v>26</v>
      </c>
    </row>
    <row r="5" spans="1:26" ht="195" x14ac:dyDescent="0.25">
      <c r="A5" s="2">
        <v>1</v>
      </c>
      <c r="B5" s="6" t="s">
        <v>27</v>
      </c>
      <c r="C5" s="4" t="s">
        <v>28</v>
      </c>
      <c r="E5" s="7">
        <v>14</v>
      </c>
      <c r="F5" s="8"/>
      <c r="G5" s="4" t="s">
        <v>29</v>
      </c>
      <c r="H5" s="4" t="s">
        <v>30</v>
      </c>
      <c r="I5" s="4" t="s">
        <v>31</v>
      </c>
      <c r="J5" s="9">
        <v>283.7</v>
      </c>
      <c r="K5" s="9">
        <v>0</v>
      </c>
      <c r="L5" s="4" t="s">
        <v>32</v>
      </c>
      <c r="M5" s="24" t="s">
        <v>33</v>
      </c>
      <c r="N5" s="4" t="s">
        <v>34</v>
      </c>
      <c r="O5" s="4" t="s">
        <v>35</v>
      </c>
      <c r="P5" s="10">
        <v>893000</v>
      </c>
      <c r="Q5" s="10"/>
      <c r="R5" s="9"/>
      <c r="S5" s="9"/>
      <c r="T5" s="11"/>
      <c r="U5" s="11"/>
      <c r="V5" s="11"/>
      <c r="W5" s="11"/>
      <c r="X5" s="11"/>
      <c r="Y5" s="11"/>
      <c r="Z5" s="11"/>
    </row>
    <row r="6" spans="1:26" ht="180" x14ac:dyDescent="0.25">
      <c r="A6" s="2">
        <v>2</v>
      </c>
      <c r="B6" s="6" t="s">
        <v>36</v>
      </c>
      <c r="C6" s="4" t="s">
        <v>37</v>
      </c>
      <c r="E6" s="7">
        <v>1.5</v>
      </c>
      <c r="F6" s="8"/>
      <c r="G6" s="4" t="s">
        <v>38</v>
      </c>
      <c r="H6" s="4" t="s">
        <v>39</v>
      </c>
      <c r="I6" s="4" t="s">
        <v>31</v>
      </c>
      <c r="J6" s="9"/>
      <c r="K6" s="9">
        <v>0</v>
      </c>
      <c r="M6" s="24"/>
      <c r="N6" s="4" t="s">
        <v>40</v>
      </c>
      <c r="O6" s="4" t="s">
        <v>41</v>
      </c>
      <c r="P6" s="10"/>
      <c r="Q6" s="10"/>
      <c r="R6" s="9"/>
      <c r="S6" s="9"/>
      <c r="T6" s="11"/>
      <c r="U6" s="11"/>
      <c r="V6" s="11"/>
      <c r="W6" s="11"/>
      <c r="X6" s="11"/>
      <c r="Y6" s="11"/>
      <c r="Z6" s="11"/>
    </row>
    <row r="7" spans="1:26" ht="150" x14ac:dyDescent="0.25">
      <c r="A7" s="2">
        <v>3</v>
      </c>
      <c r="B7" s="6" t="s">
        <v>42</v>
      </c>
      <c r="C7" s="4" t="s">
        <v>43</v>
      </c>
      <c r="E7" s="7">
        <v>5</v>
      </c>
      <c r="F7" s="8"/>
      <c r="G7" s="4" t="s">
        <v>44</v>
      </c>
      <c r="H7" s="4" t="s">
        <v>45</v>
      </c>
      <c r="I7" s="4" t="s">
        <v>31</v>
      </c>
      <c r="J7" s="9"/>
      <c r="K7" s="9">
        <v>0</v>
      </c>
      <c r="M7" s="24"/>
      <c r="N7" s="4" t="s">
        <v>46</v>
      </c>
      <c r="O7" s="4" t="s">
        <v>47</v>
      </c>
      <c r="P7" s="10"/>
      <c r="Q7" s="10"/>
      <c r="R7" s="9"/>
      <c r="S7" s="9"/>
      <c r="T7" s="11"/>
      <c r="U7" s="11"/>
      <c r="V7" s="11"/>
      <c r="W7" s="11"/>
      <c r="X7" s="11"/>
      <c r="Y7" s="11"/>
      <c r="Z7" s="11"/>
    </row>
    <row r="8" spans="1:26" ht="60" x14ac:dyDescent="0.25">
      <c r="A8" s="2">
        <v>4</v>
      </c>
      <c r="B8" s="6" t="s">
        <v>48</v>
      </c>
      <c r="C8" s="4" t="s">
        <v>49</v>
      </c>
      <c r="E8" s="7">
        <v>3</v>
      </c>
      <c r="F8" s="8"/>
      <c r="G8" s="4" t="s">
        <v>44</v>
      </c>
      <c r="H8" s="4" t="s">
        <v>50</v>
      </c>
      <c r="I8" s="4" t="s">
        <v>31</v>
      </c>
      <c r="J8" s="9"/>
      <c r="K8" s="9">
        <v>0</v>
      </c>
      <c r="M8" s="24"/>
      <c r="N8" s="4" t="s">
        <v>51</v>
      </c>
      <c r="O8" s="4" t="s">
        <v>41</v>
      </c>
      <c r="P8" s="10"/>
      <c r="Q8" s="10"/>
      <c r="R8" s="9"/>
      <c r="S8" s="9"/>
      <c r="T8" s="11"/>
      <c r="U8" s="11"/>
      <c r="V8" s="11"/>
      <c r="W8" s="11"/>
      <c r="X8" s="11"/>
      <c r="Y8" s="11"/>
      <c r="Z8" s="11"/>
    </row>
    <row r="9" spans="1:26" ht="210" x14ac:dyDescent="0.25">
      <c r="A9" s="2">
        <v>5</v>
      </c>
      <c r="B9" s="6" t="s">
        <v>52</v>
      </c>
      <c r="C9" s="4" t="s">
        <v>53</v>
      </c>
      <c r="D9" s="4" t="s">
        <v>54</v>
      </c>
      <c r="E9" s="7">
        <v>8.5</v>
      </c>
      <c r="F9" s="8"/>
      <c r="G9" s="4" t="s">
        <v>38</v>
      </c>
      <c r="H9" s="4" t="s">
        <v>55</v>
      </c>
      <c r="I9" s="4" t="s">
        <v>31</v>
      </c>
      <c r="J9" s="9"/>
      <c r="K9" s="9">
        <v>0</v>
      </c>
      <c r="M9" s="24"/>
      <c r="N9" s="4" t="s">
        <v>56</v>
      </c>
      <c r="O9" s="4" t="s">
        <v>57</v>
      </c>
      <c r="P9" s="10"/>
      <c r="Q9" s="10"/>
      <c r="R9" s="9"/>
      <c r="S9" s="9"/>
      <c r="T9" s="11"/>
      <c r="U9" s="11"/>
      <c r="V9" s="11"/>
      <c r="W9" s="11"/>
      <c r="X9" s="11"/>
      <c r="Y9" s="11"/>
      <c r="Z9" s="11"/>
    </row>
    <row r="10" spans="1:26" ht="120" x14ac:dyDescent="0.25">
      <c r="A10" s="2">
        <v>6</v>
      </c>
      <c r="B10" s="6" t="s">
        <v>58</v>
      </c>
      <c r="C10" s="4" t="s">
        <v>59</v>
      </c>
      <c r="D10" s="4" t="s">
        <v>60</v>
      </c>
      <c r="E10" s="7">
        <v>21</v>
      </c>
      <c r="F10" s="8"/>
      <c r="G10" s="4" t="s">
        <v>44</v>
      </c>
      <c r="H10" s="4" t="s">
        <v>61</v>
      </c>
      <c r="J10" s="9"/>
      <c r="K10" s="9">
        <v>0</v>
      </c>
      <c r="M10" s="24"/>
      <c r="O10" s="4" t="s">
        <v>62</v>
      </c>
      <c r="P10" s="10"/>
      <c r="Q10" s="10"/>
      <c r="R10" s="9"/>
      <c r="S10" s="9"/>
      <c r="T10" s="11"/>
      <c r="U10" s="11"/>
      <c r="V10" s="11"/>
      <c r="W10" s="11"/>
      <c r="X10" s="11"/>
      <c r="Y10" s="11"/>
      <c r="Z10" s="11"/>
    </row>
    <row r="11" spans="1:26" ht="135" x14ac:dyDescent="0.25">
      <c r="A11" s="2">
        <v>7</v>
      </c>
      <c r="B11" s="6" t="s">
        <v>63</v>
      </c>
      <c r="C11" s="4" t="s">
        <v>64</v>
      </c>
      <c r="E11" s="7">
        <v>7</v>
      </c>
      <c r="F11" s="8"/>
      <c r="G11" s="4" t="s">
        <v>44</v>
      </c>
      <c r="H11" s="4" t="s">
        <v>65</v>
      </c>
      <c r="I11" s="4" t="s">
        <v>66</v>
      </c>
      <c r="J11" s="9"/>
      <c r="K11" s="9">
        <v>0</v>
      </c>
      <c r="L11" s="4" t="s">
        <v>32</v>
      </c>
      <c r="M11" s="24" t="s">
        <v>67</v>
      </c>
      <c r="N11" s="4" t="s">
        <v>68</v>
      </c>
      <c r="O11" s="4" t="s">
        <v>69</v>
      </c>
      <c r="P11" s="10">
        <v>12619000</v>
      </c>
      <c r="Q11" s="10">
        <v>-1629000</v>
      </c>
      <c r="R11" s="9">
        <v>1.9</v>
      </c>
      <c r="S11" s="9">
        <v>0.9</v>
      </c>
      <c r="T11" s="11">
        <v>0.81430000000000002</v>
      </c>
      <c r="U11" s="11">
        <v>0.85770000000000002</v>
      </c>
      <c r="V11" s="11">
        <v>0.5383</v>
      </c>
      <c r="W11" s="11">
        <v>0.86750000000000005</v>
      </c>
      <c r="X11" s="11">
        <v>-2.0500000000000001E-2</v>
      </c>
      <c r="Y11" s="11">
        <v>-7.1599999999999997E-2</v>
      </c>
      <c r="Z11" s="11">
        <v>2.0114999999999998</v>
      </c>
    </row>
    <row r="12" spans="1:26" ht="180" x14ac:dyDescent="0.25">
      <c r="A12" s="2">
        <v>8</v>
      </c>
      <c r="B12" s="6" t="s">
        <v>70</v>
      </c>
      <c r="C12" s="4" t="s">
        <v>71</v>
      </c>
      <c r="E12" s="7">
        <v>4</v>
      </c>
      <c r="F12" s="8"/>
      <c r="G12" s="4" t="s">
        <v>44</v>
      </c>
      <c r="H12" s="4" t="s">
        <v>72</v>
      </c>
      <c r="I12" s="4" t="s">
        <v>31</v>
      </c>
      <c r="J12" s="9"/>
      <c r="K12" s="9">
        <v>0</v>
      </c>
      <c r="L12" s="4" t="s">
        <v>32</v>
      </c>
      <c r="M12" s="24"/>
      <c r="N12" s="4" t="s">
        <v>73</v>
      </c>
      <c r="O12" s="4" t="s">
        <v>74</v>
      </c>
      <c r="P12" s="10">
        <v>53000</v>
      </c>
      <c r="Q12" s="10"/>
      <c r="R12" s="9"/>
      <c r="S12" s="9"/>
      <c r="T12" s="11"/>
      <c r="U12" s="11"/>
      <c r="V12" s="11"/>
      <c r="W12" s="11"/>
      <c r="X12" s="11"/>
      <c r="Y12" s="11"/>
      <c r="Z12" s="11"/>
    </row>
    <row r="13" spans="1:26" ht="120" x14ac:dyDescent="0.25">
      <c r="A13" s="2">
        <v>9</v>
      </c>
      <c r="B13" s="6" t="s">
        <v>75</v>
      </c>
      <c r="C13" s="4" t="s">
        <v>76</v>
      </c>
      <c r="E13" s="7">
        <v>2.5</v>
      </c>
      <c r="F13" s="8"/>
      <c r="G13" s="4" t="s">
        <v>44</v>
      </c>
      <c r="H13" s="4" t="s">
        <v>77</v>
      </c>
      <c r="I13" s="4" t="s">
        <v>31</v>
      </c>
      <c r="J13" s="9"/>
      <c r="K13" s="9">
        <v>0</v>
      </c>
      <c r="L13" s="4" t="s">
        <v>32</v>
      </c>
      <c r="M13" s="24"/>
      <c r="O13" s="4" t="s">
        <v>78</v>
      </c>
      <c r="P13" s="10">
        <v>18000</v>
      </c>
      <c r="Q13" s="10">
        <v>242000</v>
      </c>
      <c r="R13" s="9">
        <v>30.1</v>
      </c>
      <c r="S13" s="9">
        <v>87.2</v>
      </c>
      <c r="T13" s="11">
        <v>28.527999999999999</v>
      </c>
      <c r="U13" s="11">
        <v>9.9192999999999998</v>
      </c>
      <c r="V13" s="11">
        <v>9.1600000000000001E-2</v>
      </c>
      <c r="W13" s="11">
        <v>1</v>
      </c>
      <c r="X13" s="11">
        <v>4.7000000000000002E-3</v>
      </c>
      <c r="Y13" s="11">
        <v>1.3092999999999999</v>
      </c>
      <c r="Z13" s="11">
        <v>1.1008</v>
      </c>
    </row>
    <row r="14" spans="1:26" ht="120" x14ac:dyDescent="0.25">
      <c r="A14" s="2">
        <v>10</v>
      </c>
      <c r="B14" s="6" t="s">
        <v>79</v>
      </c>
      <c r="C14" s="4" t="s">
        <v>80</v>
      </c>
      <c r="E14" s="7">
        <v>6.5</v>
      </c>
      <c r="F14" s="8"/>
      <c r="G14" s="4" t="s">
        <v>44</v>
      </c>
      <c r="H14" s="4" t="s">
        <v>81</v>
      </c>
      <c r="J14" s="9"/>
      <c r="K14" s="9">
        <v>0</v>
      </c>
      <c r="M14" s="24"/>
      <c r="O14" s="4" t="s">
        <v>62</v>
      </c>
      <c r="P14" s="10"/>
      <c r="Q14" s="10"/>
      <c r="R14" s="9"/>
      <c r="S14" s="9"/>
      <c r="T14" s="11"/>
      <c r="U14" s="11"/>
      <c r="V14" s="11"/>
      <c r="W14" s="11"/>
      <c r="X14" s="11"/>
      <c r="Y14" s="11"/>
      <c r="Z14" s="11"/>
    </row>
    <row r="15" spans="1:26" ht="165" x14ac:dyDescent="0.25">
      <c r="A15" s="2">
        <v>11</v>
      </c>
      <c r="B15" s="6" t="s">
        <v>82</v>
      </c>
      <c r="C15" s="4" t="s">
        <v>83</v>
      </c>
      <c r="D15" s="4" t="s">
        <v>84</v>
      </c>
      <c r="E15" s="7">
        <v>20.5</v>
      </c>
      <c r="F15" s="8"/>
      <c r="G15" s="4" t="s">
        <v>44</v>
      </c>
      <c r="H15" s="4" t="s">
        <v>85</v>
      </c>
      <c r="J15" s="9"/>
      <c r="K15" s="9">
        <v>0</v>
      </c>
      <c r="M15" s="24"/>
      <c r="O15" s="4" t="s">
        <v>86</v>
      </c>
      <c r="P15" s="10"/>
      <c r="Q15" s="10"/>
      <c r="R15" s="9"/>
      <c r="S15" s="9"/>
      <c r="T15" s="11"/>
      <c r="U15" s="11"/>
      <c r="V15" s="11"/>
      <c r="W15" s="11"/>
      <c r="X15" s="11"/>
      <c r="Y15" s="11"/>
      <c r="Z15" s="11"/>
    </row>
    <row r="16" spans="1:26" ht="120" x14ac:dyDescent="0.25">
      <c r="A16" s="2">
        <v>12</v>
      </c>
      <c r="B16" s="6" t="s">
        <v>87</v>
      </c>
      <c r="C16" s="4" t="s">
        <v>88</v>
      </c>
      <c r="E16" s="7">
        <v>20.5</v>
      </c>
      <c r="F16" s="8"/>
      <c r="G16" s="4" t="s">
        <v>44</v>
      </c>
      <c r="H16" s="4" t="s">
        <v>89</v>
      </c>
      <c r="J16" s="9"/>
      <c r="K16" s="9">
        <v>0</v>
      </c>
      <c r="M16" s="24"/>
      <c r="O16" s="4" t="s">
        <v>62</v>
      </c>
      <c r="P16" s="10"/>
      <c r="Q16" s="10"/>
      <c r="R16" s="9"/>
      <c r="S16" s="9"/>
      <c r="T16" s="11"/>
      <c r="U16" s="11"/>
      <c r="V16" s="11"/>
      <c r="W16" s="11"/>
      <c r="X16" s="11"/>
      <c r="Y16" s="11"/>
      <c r="Z16" s="11"/>
    </row>
    <row r="17" spans="1:26" ht="195" x14ac:dyDescent="0.25">
      <c r="A17" s="2">
        <v>13</v>
      </c>
      <c r="B17" s="6" t="s">
        <v>90</v>
      </c>
      <c r="C17" s="4" t="s">
        <v>91</v>
      </c>
      <c r="D17" s="4" t="s">
        <v>92</v>
      </c>
      <c r="E17" s="7">
        <v>19</v>
      </c>
      <c r="F17" s="8"/>
      <c r="G17" s="4" t="s">
        <v>44</v>
      </c>
      <c r="H17" s="4" t="s">
        <v>93</v>
      </c>
      <c r="I17" s="4" t="s">
        <v>94</v>
      </c>
      <c r="J17" s="9">
        <v>434156.7</v>
      </c>
      <c r="K17" s="9">
        <v>0</v>
      </c>
      <c r="L17" s="25" t="s">
        <v>95</v>
      </c>
      <c r="M17" s="24"/>
      <c r="N17" s="4" t="s">
        <v>96</v>
      </c>
      <c r="O17" s="4" t="s">
        <v>97</v>
      </c>
      <c r="P17" s="10">
        <v>1196240000</v>
      </c>
      <c r="Q17" s="10">
        <v>1161252000</v>
      </c>
      <c r="R17" s="9">
        <v>4.8</v>
      </c>
      <c r="S17" s="9">
        <v>3.2</v>
      </c>
      <c r="T17" s="11">
        <v>0.52449999999999997</v>
      </c>
      <c r="U17" s="11">
        <v>1.6946000000000001</v>
      </c>
      <c r="V17" s="11">
        <v>0.4022</v>
      </c>
      <c r="W17" s="11">
        <v>-0.67500000000000004</v>
      </c>
      <c r="X17" s="11">
        <v>5.1700000000000003E-2</v>
      </c>
      <c r="Y17" s="11">
        <v>1E-4</v>
      </c>
      <c r="Z17" s="11">
        <v>1.0017</v>
      </c>
    </row>
    <row r="18" spans="1:26" ht="195" x14ac:dyDescent="0.25">
      <c r="A18" s="2">
        <v>14</v>
      </c>
      <c r="B18" s="6" t="s">
        <v>98</v>
      </c>
      <c r="C18" s="4" t="s">
        <v>99</v>
      </c>
      <c r="E18" s="7">
        <v>24</v>
      </c>
      <c r="F18" s="8"/>
      <c r="G18" s="4" t="s">
        <v>44</v>
      </c>
      <c r="H18" s="4" t="s">
        <v>100</v>
      </c>
      <c r="I18" s="4" t="s">
        <v>66</v>
      </c>
      <c r="J18" s="9"/>
      <c r="K18" s="9">
        <v>0</v>
      </c>
      <c r="L18" s="4" t="s">
        <v>32</v>
      </c>
      <c r="M18" s="24" t="s">
        <v>101</v>
      </c>
      <c r="N18" s="4" t="s">
        <v>102</v>
      </c>
      <c r="O18" s="4" t="s">
        <v>103</v>
      </c>
      <c r="P18" s="10">
        <v>13000</v>
      </c>
      <c r="Q18" s="10">
        <v>45000</v>
      </c>
      <c r="R18" s="9"/>
      <c r="S18" s="9"/>
      <c r="T18" s="11">
        <v>355.27269999999999</v>
      </c>
      <c r="U18" s="11"/>
      <c r="V18" s="11">
        <v>1</v>
      </c>
      <c r="W18" s="11">
        <v>1</v>
      </c>
      <c r="X18" s="11">
        <v>2.3E-2</v>
      </c>
      <c r="Y18" s="11">
        <v>8.1818000000000008</v>
      </c>
      <c r="Z18" s="11"/>
    </row>
    <row r="19" spans="1:26" ht="120" x14ac:dyDescent="0.25">
      <c r="A19" s="2">
        <v>15</v>
      </c>
      <c r="B19" s="6" t="s">
        <v>104</v>
      </c>
      <c r="C19" s="4" t="s">
        <v>105</v>
      </c>
      <c r="D19" s="4" t="s">
        <v>106</v>
      </c>
      <c r="E19" s="7">
        <v>29</v>
      </c>
      <c r="F19" s="8"/>
      <c r="G19" s="4" t="s">
        <v>44</v>
      </c>
      <c r="H19" s="4" t="s">
        <v>107</v>
      </c>
      <c r="I19" s="4" t="s">
        <v>31</v>
      </c>
      <c r="J19" s="9">
        <v>36463.599999999999</v>
      </c>
      <c r="K19" s="9">
        <v>0</v>
      </c>
      <c r="L19" s="4" t="s">
        <v>32</v>
      </c>
      <c r="M19" s="24" t="s">
        <v>108</v>
      </c>
      <c r="N19" s="4" t="s">
        <v>109</v>
      </c>
      <c r="O19" s="4" t="s">
        <v>110</v>
      </c>
      <c r="P19" s="10">
        <v>-65654000</v>
      </c>
      <c r="Q19" s="10">
        <v>-66148000</v>
      </c>
      <c r="R19" s="9">
        <v>0.9</v>
      </c>
      <c r="S19" s="9">
        <v>4.4000000000000004</v>
      </c>
      <c r="T19" s="11">
        <v>0.35249999999999998</v>
      </c>
      <c r="U19" s="11">
        <v>-2.0453000000000001</v>
      </c>
      <c r="V19" s="11">
        <v>-1.4080999999999999</v>
      </c>
      <c r="W19" s="11">
        <v>1.9696</v>
      </c>
      <c r="X19" s="11">
        <v>-0.77039999999999997</v>
      </c>
      <c r="Y19" s="11">
        <v>0.1668</v>
      </c>
      <c r="Z19" s="11">
        <v>7.4999999999999997E-2</v>
      </c>
    </row>
    <row r="20" spans="1:26" ht="180" x14ac:dyDescent="0.25">
      <c r="A20" s="2">
        <v>16</v>
      </c>
      <c r="B20" s="6" t="s">
        <v>111</v>
      </c>
      <c r="C20" s="4" t="s">
        <v>112</v>
      </c>
      <c r="E20" s="7">
        <v>2.5</v>
      </c>
      <c r="F20" s="8"/>
      <c r="G20" s="4" t="s">
        <v>38</v>
      </c>
      <c r="H20" s="4" t="s">
        <v>113</v>
      </c>
      <c r="I20" s="4" t="s">
        <v>31</v>
      </c>
      <c r="J20" s="9"/>
      <c r="K20" s="9">
        <v>50000</v>
      </c>
      <c r="M20" s="24"/>
      <c r="N20" s="4" t="s">
        <v>114</v>
      </c>
      <c r="O20" s="4" t="s">
        <v>47</v>
      </c>
      <c r="P20" s="10"/>
      <c r="Q20" s="10"/>
      <c r="R20" s="9"/>
      <c r="S20" s="9"/>
      <c r="T20" s="11"/>
      <c r="U20" s="11"/>
      <c r="V20" s="11"/>
      <c r="W20" s="11"/>
      <c r="X20" s="11"/>
      <c r="Y20" s="11"/>
      <c r="Z20" s="11"/>
    </row>
    <row r="21" spans="1:26" ht="120" x14ac:dyDescent="0.25">
      <c r="A21" s="2">
        <v>17</v>
      </c>
      <c r="B21" s="6" t="s">
        <v>115</v>
      </c>
      <c r="C21" s="4" t="s">
        <v>116</v>
      </c>
      <c r="E21" s="7">
        <v>3</v>
      </c>
      <c r="F21" s="8"/>
      <c r="G21" s="4" t="s">
        <v>44</v>
      </c>
      <c r="H21" s="4" t="s">
        <v>117</v>
      </c>
      <c r="I21" s="4" t="s">
        <v>31</v>
      </c>
      <c r="J21" s="9"/>
      <c r="K21" s="9">
        <v>0</v>
      </c>
      <c r="M21" s="24"/>
      <c r="N21" s="4" t="s">
        <v>118</v>
      </c>
      <c r="O21" s="4" t="s">
        <v>119</v>
      </c>
      <c r="P21" s="10"/>
      <c r="Q21" s="10"/>
      <c r="R21" s="9"/>
      <c r="S21" s="9"/>
      <c r="T21" s="11"/>
      <c r="U21" s="11"/>
      <c r="V21" s="11"/>
      <c r="W21" s="11"/>
      <c r="X21" s="11"/>
      <c r="Y21" s="11"/>
      <c r="Z21" s="11"/>
    </row>
    <row r="22" spans="1:26" ht="45" x14ac:dyDescent="0.25">
      <c r="A22" s="2">
        <v>18</v>
      </c>
      <c r="B22" s="6" t="s">
        <v>120</v>
      </c>
      <c r="C22" s="4" t="s">
        <v>121</v>
      </c>
      <c r="E22" s="7">
        <v>2</v>
      </c>
      <c r="F22" s="8"/>
      <c r="G22" s="4" t="s">
        <v>44</v>
      </c>
      <c r="H22" s="4" t="s">
        <v>122</v>
      </c>
      <c r="I22" s="4" t="s">
        <v>31</v>
      </c>
      <c r="J22" s="9"/>
      <c r="K22" s="9">
        <v>0</v>
      </c>
      <c r="M22" s="24"/>
      <c r="O22" s="4" t="s">
        <v>41</v>
      </c>
      <c r="P22" s="10"/>
      <c r="Q22" s="10"/>
      <c r="R22" s="9"/>
      <c r="S22" s="9"/>
      <c r="T22" s="11"/>
      <c r="U22" s="11"/>
      <c r="V22" s="11"/>
      <c r="W22" s="11"/>
      <c r="X22" s="11"/>
      <c r="Y22" s="11"/>
      <c r="Z22" s="11"/>
    </row>
    <row r="23" spans="1:26" ht="90" x14ac:dyDescent="0.25">
      <c r="A23" s="2">
        <v>19</v>
      </c>
      <c r="B23" s="6" t="s">
        <v>123</v>
      </c>
      <c r="C23" s="4" t="s">
        <v>124</v>
      </c>
      <c r="E23" s="7">
        <v>8</v>
      </c>
      <c r="F23" s="8"/>
      <c r="G23" s="4" t="s">
        <v>44</v>
      </c>
      <c r="H23" s="4" t="s">
        <v>125</v>
      </c>
      <c r="I23" s="4" t="s">
        <v>31</v>
      </c>
      <c r="J23" s="9"/>
      <c r="K23" s="9">
        <v>0</v>
      </c>
      <c r="M23" s="24"/>
      <c r="N23" s="4" t="s">
        <v>126</v>
      </c>
      <c r="O23" s="4" t="s">
        <v>127</v>
      </c>
      <c r="P23" s="10"/>
      <c r="Q23" s="10"/>
      <c r="R23" s="9"/>
      <c r="S23" s="9"/>
      <c r="T23" s="11"/>
      <c r="U23" s="11"/>
      <c r="V23" s="11"/>
      <c r="W23" s="11"/>
      <c r="X23" s="11"/>
      <c r="Y23" s="11"/>
      <c r="Z23" s="11"/>
    </row>
    <row r="24" spans="1:26" ht="120" x14ac:dyDescent="0.25">
      <c r="A24" s="2">
        <v>20</v>
      </c>
      <c r="B24" s="6" t="s">
        <v>128</v>
      </c>
      <c r="C24" s="4" t="s">
        <v>129</v>
      </c>
      <c r="D24" s="4" t="s">
        <v>130</v>
      </c>
      <c r="E24" s="7">
        <v>1.5</v>
      </c>
      <c r="F24" s="8"/>
      <c r="G24" s="4" t="s">
        <v>44</v>
      </c>
      <c r="H24" s="4" t="s">
        <v>131</v>
      </c>
      <c r="I24" s="4" t="s">
        <v>31</v>
      </c>
      <c r="J24" s="9">
        <v>6.2</v>
      </c>
      <c r="K24" s="9">
        <v>0</v>
      </c>
      <c r="M24" s="24"/>
      <c r="N24" s="4" t="s">
        <v>132</v>
      </c>
      <c r="O24" s="4" t="s">
        <v>133</v>
      </c>
      <c r="P24" s="10"/>
      <c r="Q24" s="10"/>
      <c r="R24" s="9"/>
      <c r="S24" s="9"/>
      <c r="T24" s="11"/>
      <c r="U24" s="11"/>
      <c r="V24" s="11"/>
      <c r="W24" s="11"/>
      <c r="X24" s="11"/>
      <c r="Y24" s="11"/>
      <c r="Z24" s="11"/>
    </row>
    <row r="25" spans="1:26" ht="135" x14ac:dyDescent="0.25">
      <c r="A25" s="2">
        <v>21</v>
      </c>
      <c r="B25" s="6" t="s">
        <v>134</v>
      </c>
      <c r="C25" s="4" t="s">
        <v>135</v>
      </c>
      <c r="E25" s="7">
        <v>14.5</v>
      </c>
      <c r="F25" s="8"/>
      <c r="G25" s="4" t="s">
        <v>44</v>
      </c>
      <c r="H25" s="4" t="s">
        <v>136</v>
      </c>
      <c r="I25" s="4" t="s">
        <v>66</v>
      </c>
      <c r="J25" s="9"/>
      <c r="K25" s="9">
        <v>0</v>
      </c>
      <c r="M25" s="24"/>
      <c r="N25" s="4" t="s">
        <v>137</v>
      </c>
      <c r="O25" s="4" t="s">
        <v>138</v>
      </c>
      <c r="P25" s="10"/>
      <c r="Q25" s="10"/>
      <c r="R25" s="9"/>
      <c r="S25" s="9"/>
      <c r="T25" s="11"/>
      <c r="U25" s="11"/>
      <c r="V25" s="11">
        <v>1</v>
      </c>
      <c r="W25" s="11">
        <v>1</v>
      </c>
      <c r="X25" s="11"/>
      <c r="Y25" s="11"/>
      <c r="Z25" s="11"/>
    </row>
    <row r="26" spans="1:26" ht="150" x14ac:dyDescent="0.25">
      <c r="A26" s="2">
        <v>22</v>
      </c>
      <c r="B26" s="6" t="s">
        <v>139</v>
      </c>
      <c r="C26" s="4" t="s">
        <v>140</v>
      </c>
      <c r="E26" s="7">
        <v>3.5</v>
      </c>
      <c r="F26" s="8"/>
      <c r="G26" s="4" t="s">
        <v>44</v>
      </c>
      <c r="H26" s="4" t="s">
        <v>141</v>
      </c>
      <c r="I26" s="4" t="s">
        <v>31</v>
      </c>
      <c r="J26" s="9"/>
      <c r="K26" s="9">
        <v>200000</v>
      </c>
      <c r="M26" s="24"/>
      <c r="O26" s="4" t="s">
        <v>47</v>
      </c>
      <c r="P26" s="10"/>
      <c r="Q26" s="10"/>
      <c r="R26" s="9"/>
      <c r="S26" s="9"/>
      <c r="T26" s="11"/>
      <c r="U26" s="11"/>
      <c r="V26" s="11"/>
      <c r="W26" s="11"/>
      <c r="X26" s="11"/>
      <c r="Y26" s="11"/>
      <c r="Z26" s="11"/>
    </row>
    <row r="27" spans="1:26" ht="120" x14ac:dyDescent="0.25">
      <c r="A27" s="2">
        <v>23</v>
      </c>
      <c r="B27" s="6" t="s">
        <v>142</v>
      </c>
      <c r="C27" s="4" t="s">
        <v>143</v>
      </c>
      <c r="E27" s="7">
        <v>1</v>
      </c>
      <c r="F27" s="8"/>
      <c r="G27" s="4" t="s">
        <v>44</v>
      </c>
      <c r="H27" s="4" t="s">
        <v>144</v>
      </c>
      <c r="I27" s="4" t="s">
        <v>31</v>
      </c>
      <c r="J27" s="9"/>
      <c r="K27" s="9">
        <v>0</v>
      </c>
      <c r="L27" s="26"/>
      <c r="M27" s="24"/>
      <c r="N27" s="4" t="s">
        <v>145</v>
      </c>
      <c r="O27" s="4" t="s">
        <v>146</v>
      </c>
      <c r="P27" s="10"/>
      <c r="Q27" s="10"/>
      <c r="R27" s="9"/>
      <c r="S27" s="9"/>
      <c r="T27" s="11"/>
      <c r="U27" s="11"/>
      <c r="V27" s="11"/>
      <c r="W27" s="11"/>
      <c r="X27" s="11"/>
      <c r="Y27" s="11"/>
      <c r="Z27" s="11"/>
    </row>
    <row r="28" spans="1:26" ht="180" x14ac:dyDescent="0.25">
      <c r="A28" s="2">
        <v>24</v>
      </c>
      <c r="B28" s="6" t="s">
        <v>147</v>
      </c>
      <c r="C28" s="4" t="s">
        <v>148</v>
      </c>
      <c r="D28" s="4" t="s">
        <v>149</v>
      </c>
      <c r="E28" s="7">
        <v>28.5</v>
      </c>
      <c r="F28" s="8"/>
      <c r="G28" s="4" t="s">
        <v>29</v>
      </c>
      <c r="H28" s="4" t="s">
        <v>150</v>
      </c>
      <c r="I28" s="4" t="s">
        <v>31</v>
      </c>
      <c r="J28" s="9">
        <v>529917.30000000005</v>
      </c>
      <c r="K28" s="9">
        <v>0</v>
      </c>
      <c r="L28" s="4" t="s">
        <v>151</v>
      </c>
      <c r="M28" s="24" t="s">
        <v>152</v>
      </c>
      <c r="N28" s="4" t="s">
        <v>153</v>
      </c>
      <c r="O28" s="4" t="s">
        <v>154</v>
      </c>
      <c r="P28" s="10">
        <v>-182840000</v>
      </c>
      <c r="Q28" s="10">
        <v>7086000</v>
      </c>
      <c r="R28" s="9">
        <v>0.4</v>
      </c>
      <c r="S28" s="9">
        <v>1.7</v>
      </c>
      <c r="T28" s="11">
        <v>0.34620000000000001</v>
      </c>
      <c r="U28" s="11">
        <v>-2.0314999999999999</v>
      </c>
      <c r="V28" s="11">
        <v>-0.96940000000000004</v>
      </c>
      <c r="W28" s="11">
        <v>1.6124000000000001</v>
      </c>
      <c r="X28" s="11">
        <v>1.34E-2</v>
      </c>
      <c r="Y28" s="11">
        <v>-3.1600000000000003E-2</v>
      </c>
      <c r="Z28" s="11">
        <v>0.35370000000000001</v>
      </c>
    </row>
    <row r="29" spans="1:26" ht="75" x14ac:dyDescent="0.25">
      <c r="A29" s="2">
        <v>25</v>
      </c>
      <c r="B29" s="6" t="s">
        <v>155</v>
      </c>
      <c r="C29" s="4" t="s">
        <v>156</v>
      </c>
      <c r="E29" s="7">
        <v>1.5</v>
      </c>
      <c r="F29" s="8"/>
      <c r="G29" s="4" t="s">
        <v>44</v>
      </c>
      <c r="H29" s="4" t="s">
        <v>157</v>
      </c>
      <c r="I29" s="4" t="s">
        <v>31</v>
      </c>
      <c r="J29" s="9"/>
      <c r="K29" s="9">
        <v>50000</v>
      </c>
      <c r="M29" s="24"/>
      <c r="N29" s="4" t="s">
        <v>158</v>
      </c>
      <c r="O29" s="4" t="s">
        <v>159</v>
      </c>
      <c r="P29" s="10"/>
      <c r="Q29" s="10"/>
      <c r="R29" s="9"/>
      <c r="S29" s="9"/>
      <c r="T29" s="11"/>
      <c r="U29" s="11"/>
      <c r="V29" s="11"/>
      <c r="W29" s="11"/>
      <c r="X29" s="11"/>
      <c r="Y29" s="11"/>
      <c r="Z29" s="11"/>
    </row>
    <row r="30" spans="1:26" ht="165" x14ac:dyDescent="0.25">
      <c r="A30" s="2">
        <v>26</v>
      </c>
      <c r="B30" s="6" t="s">
        <v>160</v>
      </c>
      <c r="C30" s="4" t="s">
        <v>161</v>
      </c>
      <c r="E30" s="7">
        <v>1.5</v>
      </c>
      <c r="F30" s="8"/>
      <c r="G30" s="4" t="s">
        <v>44</v>
      </c>
      <c r="H30" s="4" t="s">
        <v>162</v>
      </c>
      <c r="I30" s="4" t="s">
        <v>31</v>
      </c>
      <c r="J30" s="9"/>
      <c r="K30" s="9">
        <v>0</v>
      </c>
      <c r="M30" s="24"/>
      <c r="N30" s="4" t="s">
        <v>163</v>
      </c>
      <c r="O30" s="4" t="s">
        <v>164</v>
      </c>
      <c r="P30" s="10"/>
      <c r="Q30" s="10"/>
      <c r="R30" s="9"/>
      <c r="S30" s="9"/>
      <c r="T30" s="11"/>
      <c r="U30" s="11"/>
      <c r="V30" s="11"/>
      <c r="W30" s="11"/>
      <c r="X30" s="11"/>
      <c r="Y30" s="11"/>
      <c r="Z30" s="11"/>
    </row>
    <row r="31" spans="1:26" ht="120" x14ac:dyDescent="0.25">
      <c r="A31" s="2">
        <v>27</v>
      </c>
      <c r="B31" s="6" t="s">
        <v>165</v>
      </c>
      <c r="C31" s="4" t="s">
        <v>166</v>
      </c>
      <c r="E31" s="7">
        <v>8.5</v>
      </c>
      <c r="F31" s="8"/>
      <c r="G31" s="4" t="s">
        <v>44</v>
      </c>
      <c r="H31" s="4" t="s">
        <v>167</v>
      </c>
      <c r="I31" s="4" t="s">
        <v>66</v>
      </c>
      <c r="J31" s="9">
        <v>1289.9000000000001</v>
      </c>
      <c r="K31" s="9">
        <v>0</v>
      </c>
      <c r="L31" s="4" t="s">
        <v>151</v>
      </c>
      <c r="M31" s="24" t="s">
        <v>168</v>
      </c>
      <c r="O31" s="4" t="s">
        <v>169</v>
      </c>
      <c r="P31" s="10">
        <v>7017000</v>
      </c>
      <c r="Q31" s="10">
        <v>79873000</v>
      </c>
      <c r="R31" s="9">
        <v>0.8</v>
      </c>
      <c r="S31" s="9">
        <v>0.8</v>
      </c>
      <c r="T31" s="11">
        <v>0.43759999999999999</v>
      </c>
      <c r="U31" s="11">
        <v>3.665</v>
      </c>
      <c r="V31" s="11">
        <v>0.21440000000000001</v>
      </c>
      <c r="W31" s="11">
        <v>0.97729999999999995</v>
      </c>
      <c r="X31" s="11">
        <v>0.6613</v>
      </c>
      <c r="Y31" s="11">
        <v>0.2697</v>
      </c>
      <c r="Z31" s="11">
        <v>1.5006999999999999</v>
      </c>
    </row>
    <row r="32" spans="1:26" ht="135" x14ac:dyDescent="0.25">
      <c r="A32" s="2">
        <v>28</v>
      </c>
      <c r="B32" s="6" t="s">
        <v>170</v>
      </c>
      <c r="C32" s="4" t="s">
        <v>171</v>
      </c>
      <c r="E32" s="7">
        <v>6.5</v>
      </c>
      <c r="F32" s="8"/>
      <c r="G32" s="4" t="s">
        <v>44</v>
      </c>
      <c r="H32" s="4" t="s">
        <v>172</v>
      </c>
      <c r="I32" s="4" t="s">
        <v>66</v>
      </c>
      <c r="J32" s="9"/>
      <c r="K32" s="9">
        <v>0</v>
      </c>
      <c r="L32" s="4" t="s">
        <v>151</v>
      </c>
      <c r="M32" s="24"/>
      <c r="N32" s="4" t="s">
        <v>173</v>
      </c>
      <c r="O32" s="4" t="s">
        <v>174</v>
      </c>
      <c r="P32" s="10">
        <v>-19648000</v>
      </c>
      <c r="Q32" s="10">
        <v>-31271000</v>
      </c>
      <c r="R32" s="9">
        <v>1.5</v>
      </c>
      <c r="S32" s="9">
        <v>3.4</v>
      </c>
      <c r="T32" s="11">
        <v>1.1291</v>
      </c>
      <c r="U32" s="11">
        <v>14.146100000000001</v>
      </c>
      <c r="V32" s="11">
        <v>0.14599999999999999</v>
      </c>
      <c r="W32" s="11">
        <v>-11.468400000000001</v>
      </c>
      <c r="X32" s="11">
        <v>-0.253</v>
      </c>
      <c r="Y32" s="11">
        <v>0.22259999999999999</v>
      </c>
      <c r="Z32" s="11">
        <v>0.1893</v>
      </c>
    </row>
    <row r="33" spans="1:26" ht="90" x14ac:dyDescent="0.25">
      <c r="A33" s="2">
        <v>29</v>
      </c>
      <c r="B33" s="6" t="s">
        <v>175</v>
      </c>
      <c r="C33" s="4" t="s">
        <v>176</v>
      </c>
      <c r="E33" s="7">
        <v>4.5</v>
      </c>
      <c r="F33" s="8"/>
      <c r="G33" s="4" t="s">
        <v>44</v>
      </c>
      <c r="H33" s="4" t="s">
        <v>177</v>
      </c>
      <c r="I33" s="4" t="s">
        <v>31</v>
      </c>
      <c r="J33" s="9"/>
      <c r="K33" s="9">
        <v>0</v>
      </c>
      <c r="M33" s="24"/>
      <c r="O33" s="4" t="s">
        <v>127</v>
      </c>
      <c r="P33" s="10"/>
      <c r="Q33" s="10"/>
      <c r="R33" s="9"/>
      <c r="S33" s="9"/>
      <c r="T33" s="11"/>
      <c r="U33" s="11"/>
      <c r="V33" s="11"/>
      <c r="W33" s="11"/>
      <c r="X33" s="11"/>
      <c r="Y33" s="11"/>
      <c r="Z33" s="11"/>
    </row>
    <row r="34" spans="1:26" ht="210" x14ac:dyDescent="0.25">
      <c r="A34" s="2">
        <v>30</v>
      </c>
      <c r="B34" s="6" t="s">
        <v>178</v>
      </c>
      <c r="C34" s="4" t="s">
        <v>179</v>
      </c>
      <c r="D34" s="4" t="s">
        <v>180</v>
      </c>
      <c r="E34" s="7">
        <v>19.5</v>
      </c>
      <c r="F34" s="8"/>
      <c r="G34" s="4" t="s">
        <v>29</v>
      </c>
      <c r="H34" s="4" t="s">
        <v>181</v>
      </c>
      <c r="I34" s="4" t="s">
        <v>31</v>
      </c>
      <c r="J34" s="9">
        <v>142953.9</v>
      </c>
      <c r="K34" s="9">
        <v>0</v>
      </c>
      <c r="L34" s="4" t="s">
        <v>151</v>
      </c>
      <c r="M34" s="24" t="s">
        <v>182</v>
      </c>
      <c r="N34" s="4" t="s">
        <v>183</v>
      </c>
      <c r="O34" s="4" t="s">
        <v>184</v>
      </c>
      <c r="P34" s="10">
        <v>80079000</v>
      </c>
      <c r="Q34" s="10">
        <v>-511214000</v>
      </c>
      <c r="R34" s="9">
        <v>0.8</v>
      </c>
      <c r="S34" s="9">
        <v>1.3</v>
      </c>
      <c r="T34" s="11">
        <v>0.48049999999999998</v>
      </c>
      <c r="U34" s="11">
        <v>7.8437999999999999</v>
      </c>
      <c r="V34" s="11">
        <v>0.11310000000000001</v>
      </c>
      <c r="W34" s="11">
        <v>-3.7326000000000001</v>
      </c>
      <c r="X34" s="11">
        <v>-0.6421</v>
      </c>
      <c r="Y34" s="11">
        <v>-2.6615000000000002</v>
      </c>
      <c r="Z34" s="11">
        <v>0.52539999999999998</v>
      </c>
    </row>
    <row r="35" spans="1:26" ht="210" x14ac:dyDescent="0.25">
      <c r="A35" s="2">
        <v>31</v>
      </c>
      <c r="B35" s="6" t="s">
        <v>185</v>
      </c>
      <c r="C35" s="4" t="s">
        <v>186</v>
      </c>
      <c r="D35" s="4" t="s">
        <v>187</v>
      </c>
      <c r="E35" s="7">
        <v>29</v>
      </c>
      <c r="F35" s="8"/>
      <c r="G35" s="4" t="s">
        <v>29</v>
      </c>
      <c r="H35" s="4" t="s">
        <v>188</v>
      </c>
      <c r="I35" s="4" t="s">
        <v>31</v>
      </c>
      <c r="J35" s="9">
        <v>1264.7</v>
      </c>
      <c r="K35" s="9">
        <v>0</v>
      </c>
      <c r="L35" s="4" t="s">
        <v>151</v>
      </c>
      <c r="M35" s="24" t="s">
        <v>189</v>
      </c>
      <c r="N35" s="4" t="s">
        <v>190</v>
      </c>
      <c r="O35" s="4" t="s">
        <v>174</v>
      </c>
      <c r="P35" s="10">
        <v>82626000</v>
      </c>
      <c r="Q35" s="10">
        <v>-20613000</v>
      </c>
      <c r="R35" s="9">
        <v>0.2</v>
      </c>
      <c r="S35" s="9">
        <v>1.7</v>
      </c>
      <c r="T35" s="11">
        <v>0.34620000000000001</v>
      </c>
      <c r="U35" s="11">
        <v>-1.7044999999999999</v>
      </c>
      <c r="V35" s="11">
        <v>-1.4195</v>
      </c>
      <c r="W35" s="11">
        <v>1.1471</v>
      </c>
      <c r="X35" s="11">
        <v>-8.8800000000000004E-2</v>
      </c>
      <c r="Y35" s="11">
        <v>0.24979999999999999</v>
      </c>
      <c r="Z35" s="11">
        <v>0.34699999999999998</v>
      </c>
    </row>
    <row r="36" spans="1:26" ht="210" x14ac:dyDescent="0.25">
      <c r="A36" s="2">
        <v>32</v>
      </c>
      <c r="B36" s="6" t="s">
        <v>191</v>
      </c>
      <c r="C36" s="4" t="s">
        <v>192</v>
      </c>
      <c r="D36" s="4" t="s">
        <v>193</v>
      </c>
      <c r="E36" s="7">
        <v>11.5</v>
      </c>
      <c r="F36" s="8"/>
      <c r="G36" s="4" t="s">
        <v>44</v>
      </c>
      <c r="H36" s="4" t="s">
        <v>194</v>
      </c>
      <c r="I36" s="4" t="s">
        <v>31</v>
      </c>
      <c r="J36" s="9">
        <v>6505.5</v>
      </c>
      <c r="K36" s="9">
        <v>0</v>
      </c>
      <c r="M36" s="24" t="s">
        <v>195</v>
      </c>
      <c r="N36" s="4" t="s">
        <v>196</v>
      </c>
      <c r="O36" s="4" t="s">
        <v>197</v>
      </c>
      <c r="P36" s="10"/>
      <c r="Q36" s="10"/>
      <c r="R36" s="9"/>
      <c r="S36" s="9"/>
      <c r="T36" s="11"/>
      <c r="U36" s="11">
        <v>1511.1</v>
      </c>
      <c r="V36" s="11">
        <v>6.9999999999999999E-4</v>
      </c>
      <c r="W36" s="11">
        <v>1</v>
      </c>
      <c r="X36" s="11"/>
      <c r="Y36" s="11"/>
      <c r="Z36" s="11">
        <v>1.0006999999999999</v>
      </c>
    </row>
    <row r="37" spans="1:26" ht="225" x14ac:dyDescent="0.25">
      <c r="A37" s="2">
        <v>33</v>
      </c>
      <c r="B37" s="6" t="s">
        <v>198</v>
      </c>
      <c r="C37" s="4" t="s">
        <v>199</v>
      </c>
      <c r="E37" s="7">
        <v>14</v>
      </c>
      <c r="F37" s="8"/>
      <c r="G37" s="4" t="s">
        <v>44</v>
      </c>
      <c r="H37" s="4" t="s">
        <v>200</v>
      </c>
      <c r="I37" s="4" t="s">
        <v>31</v>
      </c>
      <c r="J37" s="9">
        <v>2375</v>
      </c>
      <c r="K37" s="9">
        <v>0</v>
      </c>
      <c r="L37" s="4" t="s">
        <v>32</v>
      </c>
      <c r="M37" s="24" t="s">
        <v>101</v>
      </c>
      <c r="O37" s="4" t="s">
        <v>201</v>
      </c>
      <c r="P37" s="10">
        <v>3588000</v>
      </c>
      <c r="Q37" s="10">
        <v>1214000</v>
      </c>
      <c r="R37" s="9">
        <v>1.4</v>
      </c>
      <c r="S37" s="9">
        <v>0.9</v>
      </c>
      <c r="T37" s="11">
        <v>0.81369999999999998</v>
      </c>
      <c r="U37" s="11">
        <v>1.8103</v>
      </c>
      <c r="V37" s="11">
        <v>0.35580000000000001</v>
      </c>
      <c r="W37" s="11">
        <v>1</v>
      </c>
      <c r="X37" s="11">
        <v>7.8700000000000006E-2</v>
      </c>
      <c r="Y37" s="11">
        <v>0.13469999999999999</v>
      </c>
      <c r="Z37" s="11">
        <v>1.7141999999999999</v>
      </c>
    </row>
    <row r="38" spans="1:26" ht="120" x14ac:dyDescent="0.25">
      <c r="A38" s="2">
        <v>34</v>
      </c>
      <c r="B38" s="6" t="s">
        <v>202</v>
      </c>
      <c r="C38" s="4" t="s">
        <v>203</v>
      </c>
      <c r="E38" s="7">
        <v>3</v>
      </c>
      <c r="F38" s="8"/>
      <c r="G38" s="4" t="s">
        <v>44</v>
      </c>
      <c r="H38" s="4" t="s">
        <v>204</v>
      </c>
      <c r="I38" s="4" t="s">
        <v>66</v>
      </c>
      <c r="J38" s="9"/>
      <c r="K38" s="9">
        <v>0</v>
      </c>
      <c r="M38" s="24"/>
      <c r="N38" s="4" t="s">
        <v>205</v>
      </c>
      <c r="O38" s="4" t="s">
        <v>206</v>
      </c>
      <c r="P38" s="10"/>
      <c r="Q38" s="10"/>
      <c r="R38" s="9"/>
      <c r="S38" s="9"/>
      <c r="T38" s="11"/>
      <c r="U38" s="11"/>
      <c r="V38" s="11"/>
      <c r="W38" s="11"/>
      <c r="X38" s="11"/>
      <c r="Y38" s="11"/>
      <c r="Z38" s="11"/>
    </row>
    <row r="39" spans="1:26" ht="60" x14ac:dyDescent="0.25">
      <c r="A39" s="2">
        <v>35</v>
      </c>
      <c r="B39" s="6" t="s">
        <v>207</v>
      </c>
      <c r="C39" s="4" t="s">
        <v>208</v>
      </c>
      <c r="E39" s="7">
        <v>2</v>
      </c>
      <c r="F39" s="8"/>
      <c r="G39" s="4" t="s">
        <v>44</v>
      </c>
      <c r="H39" s="4" t="s">
        <v>209</v>
      </c>
      <c r="I39" s="4" t="s">
        <v>31</v>
      </c>
      <c r="J39" s="9"/>
      <c r="K39" s="9">
        <v>0</v>
      </c>
      <c r="M39" s="24" t="s">
        <v>210</v>
      </c>
      <c r="O39" s="4" t="s">
        <v>211</v>
      </c>
      <c r="P39" s="10"/>
      <c r="Q39" s="10"/>
      <c r="R39" s="9"/>
      <c r="S39" s="9"/>
      <c r="T39" s="11"/>
      <c r="U39" s="11"/>
      <c r="V39" s="11"/>
      <c r="W39" s="11"/>
      <c r="X39" s="11"/>
      <c r="Y39" s="11"/>
      <c r="Z39" s="11"/>
    </row>
    <row r="40" spans="1:26" ht="120" x14ac:dyDescent="0.25">
      <c r="A40" s="2">
        <v>36</v>
      </c>
      <c r="B40" s="6" t="s">
        <v>212</v>
      </c>
      <c r="C40" s="4" t="s">
        <v>213</v>
      </c>
      <c r="E40" s="7">
        <v>27.5</v>
      </c>
      <c r="F40" s="8"/>
      <c r="G40" s="4" t="s">
        <v>44</v>
      </c>
      <c r="H40" s="4" t="s">
        <v>214</v>
      </c>
      <c r="J40" s="9">
        <v>771.7</v>
      </c>
      <c r="K40" s="9">
        <v>0</v>
      </c>
      <c r="M40" s="24"/>
      <c r="O40" s="4" t="s">
        <v>62</v>
      </c>
      <c r="P40" s="10"/>
      <c r="Q40" s="10"/>
      <c r="R40" s="9"/>
      <c r="S40" s="9"/>
      <c r="T40" s="11"/>
      <c r="U40" s="11"/>
      <c r="V40" s="11"/>
      <c r="W40" s="11"/>
      <c r="X40" s="11"/>
      <c r="Y40" s="11"/>
      <c r="Z40" s="11"/>
    </row>
    <row r="42" spans="1:26" x14ac:dyDescent="0.25">
      <c r="A42" s="3" t="s">
        <v>215</v>
      </c>
    </row>
  </sheetData>
  <mergeCells count="1">
    <mergeCell ref="A2:Z2"/>
  </mergeCells>
  <hyperlinks>
    <hyperlink ref="B5" r:id="rId1" location="/company/EEAF03FA5D7544539516E5F0E4F16C71/101"/>
    <hyperlink ref="B6" r:id="rId2" location="/company/AE59C9465B6A204CE053189AA8C07F64/101"/>
    <hyperlink ref="B7" r:id="rId3" location="/company/241A0D97D0914768B0B13693FC5CB6D5/101"/>
    <hyperlink ref="B8" r:id="rId4" location="/company/852C88B1385326F4E0531B9AA8C0FE70/101"/>
    <hyperlink ref="B9" r:id="rId5" location="/company/495BF27CB94D44E7BD04C70995D14D88/101"/>
    <hyperlink ref="B10" r:id="rId6" location="/company/35D7AC75584C47E0A2DA5236BA2F0F2A/101"/>
    <hyperlink ref="B11" r:id="rId7" location="/company/3FDAE3BF04F4496992784805C7A24089/101"/>
    <hyperlink ref="B12" r:id="rId8" location="/company/61434FB49B2B50D2E0531B9AA8C02F10/101"/>
    <hyperlink ref="B13" r:id="rId9" location="/company/8FA0B46C574C6B89E0531B9AA8C0FC90/101"/>
    <hyperlink ref="B14" r:id="rId10" location="/company/7653308CDDDF446FA38910BD85664084/101"/>
    <hyperlink ref="B15" r:id="rId11" location="/company/08274069E1DB4CD99C529650ED1CC7FC/101"/>
    <hyperlink ref="B16" r:id="rId12" location="/company/601C6085AF794ECE97938B155FA2398C/101"/>
    <hyperlink ref="B17" r:id="rId13" location="/company/4F15CECE8BCB49558884D4581CBB3E2A/101"/>
    <hyperlink ref="B18" r:id="rId14" location="/company/B9D51A338E4547DDBADD2F77CCDB0BE8/101"/>
    <hyperlink ref="B19" r:id="rId15" location="/company/96210E36F44B4B1E8525252E6B68C73D/101"/>
    <hyperlink ref="B20" r:id="rId16" location="/company/8F8CAAC7C2BB1776E0531B9AA8C01BFC/101"/>
    <hyperlink ref="B21" r:id="rId17" location="/company/7D8D6F4E86264AF9E0531B9AA8C0E361/101"/>
    <hyperlink ref="B22" r:id="rId18" location="/company/A4606CBC85A61DCBE053189AA8C0D492/101"/>
    <hyperlink ref="B23" r:id="rId19" location="/company/F957682333E84041B3C474E36BD7DDD8/101"/>
    <hyperlink ref="B24" r:id="rId20" location="/company/A6CF1B7C0F542148E053189AA8C0A403/101"/>
    <hyperlink ref="B25" r:id="rId21" location="/company/D4E54596815F433282D69A4D012FA9B1/101"/>
    <hyperlink ref="B26" r:id="rId22" location="/company/715F1B430D401302E0531B9AA8C0068D/101"/>
    <hyperlink ref="B27" r:id="rId23" location="/company/B5E46FCCE9FB1081E053219AA8C0A928/101"/>
    <hyperlink ref="B28" r:id="rId24" location="/company/7C336FD10ADF404DA776EC79141E0856/101"/>
    <hyperlink ref="B29" r:id="rId25" location="/company/AD2BAC6B1BDC54D4E053189AA8C0D8D9/101"/>
    <hyperlink ref="B30" r:id="rId26" location="/company/AB0DC21B867B5820E053189AA8C05F9A/101"/>
    <hyperlink ref="B31" r:id="rId27" location="/company/50D470E6D1C149C7BD5641B57BEA2DFB/101"/>
    <hyperlink ref="B32" r:id="rId28" location="/company/DF8F4D8BD5C942C4AAE0C9B110332FD4/101"/>
    <hyperlink ref="B33" r:id="rId29" location="/company/46F3B7F22C3546EDBEC4CA9FAC738198/101"/>
    <hyperlink ref="B34" r:id="rId30" location="/company/46F72CB99687469FBAF74DBA3BE44756/101"/>
    <hyperlink ref="B35" r:id="rId31" location="/company/152D492BD6014AE9A00BFA9B569259E7/101"/>
    <hyperlink ref="B36" r:id="rId32" location="/company/2613053EE80D4292946749AB4E6EFB47/101"/>
    <hyperlink ref="B37" r:id="rId33" location="/company/7DD07B95885D4376ACBED69085E5498B/101"/>
    <hyperlink ref="B38" r:id="rId34" location="/company/7B323A3A58DE24AFE0531B9AA8C075A8/101"/>
    <hyperlink ref="B39" r:id="rId35" location="/company/9DED537C71AB2841E053179AA8C0978F/101"/>
    <hyperlink ref="B40" r:id="rId36" location="/company/36DF8CE99B7F415A89F9B39BE8392746/101"/>
    <hyperlink ref="A42" r:id="rId37"/>
  </hyperlinks>
  <pageMargins left="0.7" right="0.7" top="0.75" bottom="0.75" header="0.3" footer="0.3"/>
  <pageSetup paperSize="9" orientation="landscape" r:id="rId38"/>
  <headerFooter differentFirst="1">
    <firstHeader>&amp;L&amp;G</firstHeader>
  </headerFooter>
  <legacyDrawingHF r:id="rId3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L40"/>
  <sheetViews>
    <sheetView workbookViewId="0"/>
  </sheetViews>
  <sheetFormatPr defaultRowHeight="15" x14ac:dyDescent="0.25"/>
  <cols>
    <col min="1" max="1" width="17" style="4" customWidth="1"/>
    <col min="2" max="1000" width="9.140625" style="4" customWidth="1"/>
  </cols>
  <sheetData>
    <row r="2" spans="1:5" x14ac:dyDescent="0.25">
      <c r="A2" s="12" t="s">
        <v>216</v>
      </c>
    </row>
    <row r="4" spans="1:5" x14ac:dyDescent="0.25">
      <c r="A4" s="13" t="s">
        <v>217</v>
      </c>
      <c r="B4" s="13" t="s">
        <v>218</v>
      </c>
    </row>
    <row r="5" spans="1:5" ht="26.25" x14ac:dyDescent="0.25">
      <c r="A5" s="13" t="s">
        <v>219</v>
      </c>
      <c r="B5" s="13" t="s">
        <v>220</v>
      </c>
    </row>
    <row r="6" spans="1:5" x14ac:dyDescent="0.25">
      <c r="A6" s="13" t="s">
        <v>2</v>
      </c>
      <c r="B6" s="13" t="s">
        <v>221</v>
      </c>
    </row>
    <row r="7" spans="1:5" ht="26.25" x14ac:dyDescent="0.25">
      <c r="A7" s="13" t="s">
        <v>3</v>
      </c>
      <c r="B7" s="13" t="s">
        <v>221</v>
      </c>
    </row>
    <row r="8" spans="1:5" ht="26.25" x14ac:dyDescent="0.25">
      <c r="A8" s="13" t="s">
        <v>4</v>
      </c>
      <c r="B8" s="13" t="s">
        <v>222</v>
      </c>
    </row>
    <row r="9" spans="1:5" x14ac:dyDescent="0.25">
      <c r="A9" s="13" t="s">
        <v>223</v>
      </c>
      <c r="B9" s="13" t="s">
        <v>224</v>
      </c>
    </row>
    <row r="10" spans="1:5" ht="26.25" x14ac:dyDescent="0.25">
      <c r="A10" s="13" t="s">
        <v>5</v>
      </c>
      <c r="B10" s="14"/>
      <c r="C10" s="14"/>
    </row>
    <row r="11" spans="1:5" x14ac:dyDescent="0.25">
      <c r="A11" s="13" t="s">
        <v>6</v>
      </c>
      <c r="B11" s="13" t="s">
        <v>224</v>
      </c>
    </row>
    <row r="12" spans="1:5" ht="128.25" x14ac:dyDescent="0.25">
      <c r="A12" s="13" t="s">
        <v>7</v>
      </c>
      <c r="B12" s="13" t="s">
        <v>225</v>
      </c>
    </row>
    <row r="13" spans="1:5" ht="39" x14ac:dyDescent="0.25">
      <c r="A13" s="13" t="s">
        <v>8</v>
      </c>
      <c r="B13" s="13" t="s">
        <v>221</v>
      </c>
    </row>
    <row r="14" spans="1:5" ht="26.25" x14ac:dyDescent="0.25">
      <c r="A14" s="13" t="s">
        <v>9</v>
      </c>
      <c r="B14" s="13" t="s">
        <v>222</v>
      </c>
    </row>
    <row r="15" spans="1:5" ht="26.25" x14ac:dyDescent="0.25">
      <c r="A15" s="13" t="s">
        <v>226</v>
      </c>
      <c r="B15" s="15"/>
      <c r="C15" s="15"/>
      <c r="D15" s="13" t="s">
        <v>227</v>
      </c>
      <c r="E15" s="13" t="s">
        <v>228</v>
      </c>
    </row>
    <row r="16" spans="1:5" ht="39" x14ac:dyDescent="0.25">
      <c r="A16" s="13" t="s">
        <v>229</v>
      </c>
      <c r="B16" s="13" t="s">
        <v>230</v>
      </c>
    </row>
    <row r="17" spans="1:6" ht="51.75" x14ac:dyDescent="0.25">
      <c r="B17" s="13" t="s">
        <v>231</v>
      </c>
    </row>
    <row r="18" spans="1:6" x14ac:dyDescent="0.25">
      <c r="A18" s="13" t="s">
        <v>12</v>
      </c>
      <c r="B18" s="13" t="s">
        <v>221</v>
      </c>
    </row>
    <row r="19" spans="1:6" ht="26.25" x14ac:dyDescent="0.25">
      <c r="A19" s="13" t="s">
        <v>14</v>
      </c>
      <c r="B19" s="13" t="s">
        <v>221</v>
      </c>
    </row>
    <row r="20" spans="1:6" x14ac:dyDescent="0.25">
      <c r="A20" s="13" t="s">
        <v>15</v>
      </c>
      <c r="B20" s="13" t="s">
        <v>230</v>
      </c>
    </row>
    <row r="21" spans="1:6" ht="102.75" x14ac:dyDescent="0.25">
      <c r="B21" s="13" t="s">
        <v>232</v>
      </c>
    </row>
    <row r="22" spans="1:6" ht="64.5" x14ac:dyDescent="0.25">
      <c r="B22" s="13" t="s">
        <v>233</v>
      </c>
    </row>
    <row r="23" spans="1:6" ht="77.25" x14ac:dyDescent="0.25">
      <c r="B23" s="13" t="s">
        <v>234</v>
      </c>
    </row>
    <row r="24" spans="1:6" ht="115.5" x14ac:dyDescent="0.25">
      <c r="B24" s="13" t="s">
        <v>235</v>
      </c>
    </row>
    <row r="25" spans="1:6" ht="153.75" x14ac:dyDescent="0.25">
      <c r="B25" s="13" t="s">
        <v>236</v>
      </c>
    </row>
    <row r="26" spans="1:6" ht="39" x14ac:dyDescent="0.25">
      <c r="A26" s="13" t="s">
        <v>237</v>
      </c>
      <c r="B26" s="13" t="s">
        <v>238</v>
      </c>
      <c r="C26" s="15"/>
      <c r="D26" s="15"/>
    </row>
    <row r="27" spans="1:6" ht="39" x14ac:dyDescent="0.25">
      <c r="A27" s="13" t="s">
        <v>239</v>
      </c>
      <c r="B27" s="13" t="s">
        <v>240</v>
      </c>
      <c r="C27" s="15"/>
      <c r="D27" s="15"/>
      <c r="E27" s="13" t="s">
        <v>228</v>
      </c>
      <c r="F27" s="13" t="s">
        <v>241</v>
      </c>
    </row>
    <row r="28" spans="1:6" ht="51.75" x14ac:dyDescent="0.25">
      <c r="A28" s="13" t="s">
        <v>242</v>
      </c>
      <c r="B28" s="13" t="s">
        <v>238</v>
      </c>
      <c r="C28" s="15"/>
      <c r="D28" s="15"/>
    </row>
    <row r="29" spans="1:6" ht="51.75" x14ac:dyDescent="0.25">
      <c r="A29" s="13" t="s">
        <v>243</v>
      </c>
      <c r="B29" s="13" t="s">
        <v>238</v>
      </c>
      <c r="C29" s="15"/>
      <c r="D29" s="15"/>
    </row>
    <row r="30" spans="1:6" ht="51.75" x14ac:dyDescent="0.25">
      <c r="A30" s="13" t="s">
        <v>244</v>
      </c>
      <c r="B30" s="13" t="s">
        <v>238</v>
      </c>
      <c r="C30" s="15"/>
      <c r="D30" s="15"/>
    </row>
    <row r="31" spans="1:6" ht="64.5" x14ac:dyDescent="0.25">
      <c r="A31" s="13" t="s">
        <v>245</v>
      </c>
      <c r="B31" s="13" t="s">
        <v>238</v>
      </c>
      <c r="C31" s="15"/>
      <c r="D31" s="15"/>
    </row>
    <row r="32" spans="1:6" ht="64.5" x14ac:dyDescent="0.25">
      <c r="A32" s="13" t="s">
        <v>246</v>
      </c>
      <c r="B32" s="13" t="s">
        <v>238</v>
      </c>
      <c r="C32" s="15"/>
      <c r="D32" s="15"/>
    </row>
    <row r="33" spans="1:4" ht="51.75" x14ac:dyDescent="0.25">
      <c r="A33" s="13" t="s">
        <v>247</v>
      </c>
      <c r="B33" s="13" t="s">
        <v>238</v>
      </c>
      <c r="C33" s="15"/>
      <c r="D33" s="15"/>
    </row>
    <row r="34" spans="1:4" ht="26.25" x14ac:dyDescent="0.25">
      <c r="A34" s="13" t="s">
        <v>248</v>
      </c>
      <c r="B34" s="13" t="s">
        <v>238</v>
      </c>
      <c r="C34" s="15"/>
      <c r="D34" s="15"/>
    </row>
    <row r="35" spans="1:4" ht="26.25" x14ac:dyDescent="0.25">
      <c r="A35" s="13" t="s">
        <v>249</v>
      </c>
      <c r="B35" s="13" t="s">
        <v>238</v>
      </c>
      <c r="C35" s="15"/>
      <c r="D35" s="15"/>
    </row>
    <row r="36" spans="1:4" ht="39" x14ac:dyDescent="0.25">
      <c r="A36" s="13" t="s">
        <v>250</v>
      </c>
      <c r="B36" s="13" t="s">
        <v>238</v>
      </c>
      <c r="C36" s="15"/>
      <c r="D36" s="15"/>
    </row>
    <row r="38" spans="1:4" ht="39" x14ac:dyDescent="0.25">
      <c r="A38" s="13" t="s">
        <v>251</v>
      </c>
      <c r="B38" s="13" t="s">
        <v>2</v>
      </c>
      <c r="C38" s="13" t="s">
        <v>252</v>
      </c>
    </row>
    <row r="40" spans="1:4" x14ac:dyDescent="0.25">
      <c r="A40" s="16">
        <v>44692.473834444398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"/>
  <sheetViews>
    <sheetView tabSelected="1" topLeftCell="E1" workbookViewId="0">
      <selection activeCell="K1" sqref="K1:L1"/>
    </sheetView>
  </sheetViews>
  <sheetFormatPr defaultRowHeight="15" x14ac:dyDescent="0.25"/>
  <cols>
    <col min="7" max="7" width="9.140625" style="21"/>
    <col min="8" max="8" width="9.140625" style="22"/>
    <col min="10" max="10" width="9.140625" style="21"/>
    <col min="11" max="11" width="10.140625" style="22" customWidth="1"/>
    <col min="12" max="12" width="9.140625" style="21"/>
    <col min="13" max="13" width="9.140625" style="22"/>
    <col min="18" max="18" width="9.140625" style="21"/>
    <col min="19" max="19" width="9.140625" style="22"/>
    <col min="28" max="28" width="9.140625" style="22"/>
  </cols>
  <sheetData>
    <row r="1" spans="1:28" s="17" customFormat="1" x14ac:dyDescent="0.25">
      <c r="A1" s="17" t="s">
        <v>253</v>
      </c>
      <c r="B1" s="17" t="s">
        <v>254</v>
      </c>
      <c r="C1" s="17" t="s">
        <v>255</v>
      </c>
      <c r="D1" s="17" t="s">
        <v>256</v>
      </c>
      <c r="E1" s="17" t="s">
        <v>257</v>
      </c>
      <c r="F1" s="17" t="s">
        <v>258</v>
      </c>
      <c r="G1" s="18" t="s">
        <v>259</v>
      </c>
      <c r="H1" s="19" t="s">
        <v>260</v>
      </c>
      <c r="I1" s="20" t="s">
        <v>261</v>
      </c>
      <c r="J1" s="18" t="s">
        <v>262</v>
      </c>
      <c r="K1" s="19" t="s">
        <v>263</v>
      </c>
      <c r="L1" s="18" t="s">
        <v>264</v>
      </c>
      <c r="M1" s="19" t="s">
        <v>265</v>
      </c>
      <c r="N1" s="20" t="s">
        <v>266</v>
      </c>
      <c r="O1" s="20" t="s">
        <v>267</v>
      </c>
      <c r="P1" s="20" t="s">
        <v>268</v>
      </c>
      <c r="Q1" s="20" t="s">
        <v>269</v>
      </c>
      <c r="R1" s="18" t="s">
        <v>270</v>
      </c>
      <c r="S1" s="19" t="s">
        <v>273</v>
      </c>
      <c r="T1" s="17" t="s">
        <v>272</v>
      </c>
      <c r="U1" s="17" t="s">
        <v>274</v>
      </c>
      <c r="V1" s="17" t="s">
        <v>275</v>
      </c>
      <c r="W1" s="17" t="s">
        <v>276</v>
      </c>
      <c r="X1" s="17" t="s">
        <v>277</v>
      </c>
      <c r="Y1" s="17" t="s">
        <v>278</v>
      </c>
      <c r="Z1" s="17" t="s">
        <v>279</v>
      </c>
      <c r="AA1" s="17" t="s">
        <v>280</v>
      </c>
      <c r="AB1" s="19" t="s">
        <v>271</v>
      </c>
    </row>
    <row r="2" spans="1:28" x14ac:dyDescent="0.25">
      <c r="A2" t="str">
        <f>IF(report!B5="","0", "1")</f>
        <v>1</v>
      </c>
      <c r="B2" t="str">
        <f>IF(report!G5="Действующая", "1", "0")</f>
        <v>0</v>
      </c>
      <c r="C2" t="str">
        <f>IF(IFERROR(SEARCH("принято решение о предстоящем исключении юридического лица из ЕГРЮЛ",report!N5),"1") = "1", "1", "0")</f>
        <v>1</v>
      </c>
      <c r="D2" t="str">
        <f>IF(report!G5="Ликвидируется","0","1")</f>
        <v>1</v>
      </c>
      <c r="E2" t="str">
        <f>IF(report!G5="В состоянии банкротства","0","1")</f>
        <v>0</v>
      </c>
      <c r="F2" t="str">
        <f>IF(IFERROR(SEARCH("Компании, отсутствующие по юр. адресу по данным ФНС",report!O5),"1") = "1", "1", "0")</f>
        <v>1</v>
      </c>
      <c r="G2" s="21" t="str">
        <f>IF(IFERROR(SEARCH("наличие в ЕГРЮЛ сведений о юридическом лице, в отношении которых внесена запись о недостоверности",report!N5),"1") = "1", "1", "0")</f>
        <v>1</v>
      </c>
      <c r="H2" s="22" t="str">
        <f>IF(report!P5&lt;=0,"0","2")</f>
        <v>2</v>
      </c>
      <c r="I2" t="str">
        <f>IF(IFERROR(SEARCH("имеются действующие решения ФНС о приостановлении операций по счетам",report!N5),"1") = "1", "1", "0")</f>
        <v>0</v>
      </c>
      <c r="J2" s="21" t="str">
        <f>IF(IFERROR(OR(SEARCH("Юр. лица, имеющие задолженность по уплате налогов", report!O5),SEARCH( "Юр. лица, не предоставляющие налоговую отчетность более года", report!O5)),"1") = "1", "1", "0")</f>
        <v>1</v>
      </c>
      <c r="K2" s="22" t="str">
        <f>IF(report!L5="Крупные предприятия",IF(report!M5="","1",IF(VALUE(report!M5)&lt;=250,"0","2")), IF(report!L5="Средние предприятия",IF(report!M5="","1",IF(VALUE(report!M5)&lt;=100,"0",IF(VALUE(report!M5)&lt;=250,"2","1"))), IF(report!L5="Малые предприятия",IF(report!M5="","1",IF(VALUE(report!M5)&lt;=15,"0",IF(VALUE(report!M5)&lt;=100,"2","1"))), IF(report!M5="","1",IF(VALUE(report!M5)&lt;=15,"2","1")) ) ) )</f>
        <v>2</v>
      </c>
      <c r="L2" s="21" t="str">
        <f>IF(IFERROR(SEARCH("дисквалифицированные лица",report!O5),"1") = "1", "1", "0")</f>
        <v>1</v>
      </c>
      <c r="M2" s="22" t="str">
        <f>IF(report!D5&lt;&gt;"","2","0")</f>
        <v>0</v>
      </c>
      <c r="N2" t="str">
        <f>IF(report!E5&gt;=3,"1","0")</f>
        <v>1</v>
      </c>
      <c r="O2" t="str">
        <f>IF(IFERROR(SEARCH("Компании, сдающие отчетность МСФО",report!O5),"1") = "1", "0", "1")</f>
        <v>0</v>
      </c>
      <c r="P2" t="str">
        <f>IF(report!J5&gt;0, "0", "1")</f>
        <v>0</v>
      </c>
      <c r="Q2" t="str">
        <f>IF(report!K5&gt;0, "0", "1")</f>
        <v>1</v>
      </c>
      <c r="R2" s="21" t="str">
        <f>IF(report!K5&lt;&gt;"", "0", "1")</f>
        <v>0</v>
      </c>
      <c r="S2" s="22" t="str">
        <f>IF(report!Y5&gt;0.25,"3",IF(report!Y5&gt;0.125,"2",IF(report!Y5&gt;=0,"1","0")))</f>
        <v>1</v>
      </c>
      <c r="T2" t="str">
        <f>IF(report!X5&gt;0.3,"3",IF(report!X5&gt;0.15,"2",IF(report!X5&gt;=0,"1","0")))</f>
        <v>1</v>
      </c>
      <c r="U2" t="str">
        <f>IF(report!U5="","1",IF(report!U5&lt;0.7,"3",IF(report!U5&lt;0.9,"2",IF(report!U5&lt;=1,"1","0"))))</f>
        <v>1</v>
      </c>
      <c r="V2" t="str">
        <f>IF(report!W5&gt;0.5,"3",IF(report!W5&gt;0.3,"2",IF(report!W5&gt;=0.2,"1",IF(report!W5="","1","0"))))</f>
        <v>1</v>
      </c>
      <c r="W2" t="str">
        <f>IF(report!V5&gt;0.7,"3",IF(report!V5&gt;0.6,"2",IF(report!V5&gt;=0.5,"1",IF(report!V5="","1","0"))))</f>
        <v>1</v>
      </c>
      <c r="X2" t="str">
        <f>IF(report!Z5&gt;2,"3",IF(report!Z5&gt;1.5,"2",IF(report!Z5&gt;=1,"1",IF(report!Z5="","1","0"))))</f>
        <v>1</v>
      </c>
      <c r="Y2" t="str">
        <f>IF(report!R5&gt;5,"3",IF(report!R5&gt;3,"2",IF(report!R5&gt;=1,"1",IF(report!R5="","1","0"))))</f>
        <v>1</v>
      </c>
      <c r="Z2" t="str">
        <f>IF(report!S5&gt;7.5,"3",IF(report!S5&gt;5,"2",IF(report!S5&gt;=2.5,"1",IF(report!S5="","1","0"))))</f>
        <v>1</v>
      </c>
      <c r="AA2" t="str">
        <f>IF(report!T5&gt;0.6,"3",IF(report!T5&gt;0.4,"2",IF(report!T5&gt;=0.2,"1",IF(report!T5="","1","0"))))</f>
        <v>1</v>
      </c>
      <c r="AB2" s="22" t="str">
        <f>IF(OR(report!I5="Средний риск",report!I5="Высокий риск"),"0","1")</f>
        <v>0</v>
      </c>
    </row>
    <row r="3" spans="1:28" x14ac:dyDescent="0.25">
      <c r="A3" t="str">
        <f>IF(report!B6="","0", "1")</f>
        <v>1</v>
      </c>
      <c r="B3" t="str">
        <f>IF(report!G6="Действующая", "1", "0")</f>
        <v>0</v>
      </c>
      <c r="C3" t="str">
        <f>IF(IFERROR(SEARCH("принято решение о предстоящем исключении юридического лица из ЕГРЮЛ",report!N6),"1") = "1", "1", "0")</f>
        <v>0</v>
      </c>
      <c r="D3" t="str">
        <f>IF(report!G6="Ликвидируется","0","1")</f>
        <v>0</v>
      </c>
      <c r="E3" t="str">
        <f>IF(report!G6="В состоянии банкротства","0","1")</f>
        <v>1</v>
      </c>
      <c r="F3" t="str">
        <f>IF(IFERROR(SEARCH("Компании, отсутствующие по юр. адресу по данным ФНС",report!O6),"1") = "1", "1", "0")</f>
        <v>0</v>
      </c>
      <c r="G3" s="21" t="str">
        <f>IF(IFERROR(SEARCH("наличие в ЕГРЮЛ сведений о юридическом лице, в отношении которых внесена запись о недостоверности",report!N6),"1") = "1", "1", "0")</f>
        <v>0</v>
      </c>
      <c r="H3" s="22" t="str">
        <f>IF(report!P6&lt;=0,"0","2")</f>
        <v>0</v>
      </c>
      <c r="I3" t="str">
        <f>IF(IFERROR(SEARCH("имеются действующие решения ФНС о приостановлении операций по счетам",report!N6),"1") = "1", "1", "0")</f>
        <v>0</v>
      </c>
      <c r="J3" s="21" t="str">
        <f>IF(IFERROR(OR(SEARCH("Юр. лица, имеющие задолженность по уплате налогов", report!O6),SEARCH( "Юр. лица, не предоставляющие налоговую отчетность более года", report!O6)),"1") = "1", "1", "0")</f>
        <v>1</v>
      </c>
      <c r="K3" s="22" t="str">
        <f>IF(report!L6="Крупные предприятия",IF(report!M6="","1",IF(VALUE(report!M6)&lt;=250,"0","2")), IF(report!L6="Средние предприятия",IF(report!M6="","1",IF(VALUE(report!M6)&lt;=100,"0",IF(VALUE(report!M6)&lt;=250,"2","1"))), IF(report!L6="Малые предприятия",IF(report!M6="","1",IF(VALUE(report!M6)&lt;=15,"0",IF(VALUE(report!M6)&lt;=100,"2","1"))), IF(report!M6="","1",IF(VALUE(report!M6)&lt;=15,"2","1")) ) ) )</f>
        <v>1</v>
      </c>
      <c r="L3" s="21" t="str">
        <f>IF(IFERROR(SEARCH("дисквалифицированные лица",report!O6),"1") = "1", "1", "0")</f>
        <v>1</v>
      </c>
      <c r="M3" s="22" t="str">
        <f>IF(report!D6&lt;&gt;"","2","0")</f>
        <v>0</v>
      </c>
      <c r="N3" t="str">
        <f>IF(report!E6&gt;=3,"1","0")</f>
        <v>0</v>
      </c>
      <c r="O3" t="str">
        <f>IF(IFERROR(SEARCH("Компании, сдающие отчетность МСФО",report!O6),"1") = "1", "0", "1")</f>
        <v>0</v>
      </c>
      <c r="P3" t="str">
        <f>IF(report!J6&gt;0, "0", "1")</f>
        <v>1</v>
      </c>
      <c r="Q3" t="str">
        <f>IF(report!K6&gt;0, "0", "1")</f>
        <v>1</v>
      </c>
      <c r="R3" s="21" t="str">
        <f>IF(report!K6&lt;&gt;"", "0", "1")</f>
        <v>0</v>
      </c>
      <c r="S3" s="22" t="str">
        <f>IF(report!Y6&gt;0.25,"3",IF(report!Y6&gt;0.125,"2",IF(report!Y6&gt;=0,"1","0")))</f>
        <v>1</v>
      </c>
      <c r="T3" t="str">
        <f>IF(report!X6&gt;0.3,"3",IF(report!X6&gt;0.15,"2",IF(report!X6&gt;=0,"1","0")))</f>
        <v>1</v>
      </c>
      <c r="U3" t="str">
        <f>IF(report!U6="","1",IF(report!U6&lt;0.7,"3",IF(report!U6&lt;0.9,"2",IF(report!U6&lt;=1,"1","0"))))</f>
        <v>1</v>
      </c>
      <c r="V3" t="str">
        <f>IF(report!W6&gt;0.5,"3",IF(report!W6&gt;0.3,"2",IF(report!W6&gt;=0.2,"1",IF(report!W6="","1","0"))))</f>
        <v>1</v>
      </c>
      <c r="W3" t="str">
        <f>IF(report!V6&gt;0.7,"3",IF(report!V6&gt;0.6,"2",IF(report!V6&gt;=0.5,"1",IF(report!V6="","1","0"))))</f>
        <v>1</v>
      </c>
      <c r="X3" t="str">
        <f>IF(report!Z6&gt;2,"3",IF(report!Z6&gt;1.5,"2",IF(report!Z6&gt;=1,"1",IF(report!Z6="","1","0"))))</f>
        <v>1</v>
      </c>
      <c r="Y3" t="str">
        <f>IF(report!R6&gt;5,"3",IF(report!R6&gt;3,"2",IF(report!R6&gt;=1,"1",IF(report!R6="","1","0"))))</f>
        <v>1</v>
      </c>
      <c r="Z3" t="str">
        <f>IF(report!S6&gt;7.5,"3",IF(report!S6&gt;5,"2",IF(report!S6&gt;=2.5,"1",IF(report!S6="","1","0"))))</f>
        <v>1</v>
      </c>
      <c r="AA3" t="str">
        <f>IF(report!T6&gt;0.6,"3",IF(report!T6&gt;0.4,"2",IF(report!T6&gt;=0.2,"1",IF(report!T6="","1","0"))))</f>
        <v>1</v>
      </c>
      <c r="AB3" s="22" t="str">
        <f>IF(OR(report!I6="Средний риск",report!I6="Высокий риск"),"0","1")</f>
        <v>0</v>
      </c>
    </row>
    <row r="4" spans="1:28" x14ac:dyDescent="0.25">
      <c r="A4" t="str">
        <f>IF(report!B7="","0", "1")</f>
        <v>1</v>
      </c>
      <c r="B4" t="str">
        <f>IF(report!G7="Действующая", "1", "0")</f>
        <v>1</v>
      </c>
      <c r="C4" t="str">
        <f>IF(IFERROR(SEARCH("принято решение о предстоящем исключении юридического лица из ЕГРЮЛ",report!N7),"1") = "1", "1", "0")</f>
        <v>1</v>
      </c>
      <c r="D4" t="str">
        <f>IF(report!G7="Ликвидируется","0","1")</f>
        <v>1</v>
      </c>
      <c r="E4" t="str">
        <f>IF(report!G7="В состоянии банкротства","0","1")</f>
        <v>1</v>
      </c>
      <c r="F4" t="str">
        <f>IF(IFERROR(SEARCH("Компании, отсутствующие по юр. адресу по данным ФНС",report!O7),"1") = "1", "1", "0")</f>
        <v>0</v>
      </c>
      <c r="G4" s="21" t="str">
        <f>IF(IFERROR(SEARCH("наличие в ЕГРЮЛ сведений о юридическом лице, в отношении которых внесена запись о недостоверности",report!N7),"1") = "1", "1", "0")</f>
        <v>1</v>
      </c>
      <c r="H4" s="22" t="str">
        <f>IF(report!P7&lt;=0,"0","2")</f>
        <v>0</v>
      </c>
      <c r="I4" t="str">
        <f>IF(IFERROR(SEARCH("имеются действующие решения ФНС о приостановлении операций по счетам",report!N7),"1") = "1", "1", "0")</f>
        <v>0</v>
      </c>
      <c r="J4" s="21" t="str">
        <f>IF(IFERROR(OR(SEARCH("Юр. лица, имеющие задолженность по уплате налогов", report!O7),SEARCH( "Юр. лица, не предоставляющие налоговую отчетность более года", report!O7)),"1") = "1", "1", "0")</f>
        <v>1</v>
      </c>
      <c r="K4" s="22" t="str">
        <f>IF(report!L7="Крупные предприятия",IF(report!M7="","1",IF(VALUE(report!M7)&lt;=250,"0","2")), IF(report!L7="Средние предприятия",IF(report!M7="","1",IF(VALUE(report!M7)&lt;=100,"0",IF(VALUE(report!M7)&lt;=250,"2","1"))), IF(report!L7="Малые предприятия",IF(report!M7="","1",IF(VALUE(report!M7)&lt;=15,"0",IF(VALUE(report!M7)&lt;=100,"2","1"))), IF(report!M7="","1",IF(VALUE(report!M7)&lt;=15,"2","1")) ) ) )</f>
        <v>1</v>
      </c>
      <c r="L4" s="21" t="str">
        <f>IF(IFERROR(SEARCH("дисквалифицированные лица",report!O7),"1") = "1", "1", "0")</f>
        <v>1</v>
      </c>
      <c r="M4" s="22" t="str">
        <f>IF(report!D7&lt;&gt;"","2","0")</f>
        <v>0</v>
      </c>
      <c r="N4" t="str">
        <f>IF(report!E7&gt;=3,"1","0")</f>
        <v>1</v>
      </c>
      <c r="O4" t="str">
        <f>IF(IFERROR(SEARCH("Компании, сдающие отчетность МСФО",report!O7),"1") = "1", "0", "1")</f>
        <v>0</v>
      </c>
      <c r="P4" t="str">
        <f>IF(report!J7&gt;0, "0", "1")</f>
        <v>1</v>
      </c>
      <c r="Q4" t="str">
        <f>IF(report!K7&gt;0, "0", "1")</f>
        <v>1</v>
      </c>
      <c r="R4" s="21" t="str">
        <f>IF(report!K7&lt;&gt;"", "0", "1")</f>
        <v>0</v>
      </c>
      <c r="S4" s="22" t="str">
        <f>IF(report!Y7&gt;0.25,"3",IF(report!Y7&gt;0.125,"2",IF(report!Y7&gt;=0,"1","0")))</f>
        <v>1</v>
      </c>
      <c r="T4" t="str">
        <f>IF(report!X7&gt;0.3,"3",IF(report!X7&gt;0.15,"2",IF(report!X7&gt;=0,"1","0")))</f>
        <v>1</v>
      </c>
      <c r="U4" t="str">
        <f>IF(report!U7="","1",IF(report!U7&lt;0.7,"3",IF(report!U7&lt;0.9,"2",IF(report!U7&lt;=1,"1","0"))))</f>
        <v>1</v>
      </c>
      <c r="V4" t="str">
        <f>IF(report!W7&gt;0.5,"3",IF(report!W7&gt;0.3,"2",IF(report!W7&gt;=0.2,"1",IF(report!W7="","1","0"))))</f>
        <v>1</v>
      </c>
      <c r="W4" t="str">
        <f>IF(report!V7&gt;0.7,"3",IF(report!V7&gt;0.6,"2",IF(report!V7&gt;=0.5,"1",IF(report!V7="","1","0"))))</f>
        <v>1</v>
      </c>
      <c r="X4" t="str">
        <f>IF(report!Z7&gt;2,"3",IF(report!Z7&gt;1.5,"2",IF(report!Z7&gt;=1,"1",IF(report!Z7="","1","0"))))</f>
        <v>1</v>
      </c>
      <c r="Y4" t="str">
        <f>IF(report!R7&gt;5,"3",IF(report!R7&gt;3,"2",IF(report!R7&gt;=1,"1",IF(report!R7="","1","0"))))</f>
        <v>1</v>
      </c>
      <c r="Z4" t="str">
        <f>IF(report!S7&gt;7.5,"3",IF(report!S7&gt;5,"2",IF(report!S7&gt;=2.5,"1",IF(report!S7="","1","0"))))</f>
        <v>1</v>
      </c>
      <c r="AA4" t="str">
        <f>IF(report!T7&gt;0.6,"3",IF(report!T7&gt;0.4,"2",IF(report!T7&gt;=0.2,"1",IF(report!T7="","1","0"))))</f>
        <v>1</v>
      </c>
      <c r="AB4" s="22" t="str">
        <f>IF(OR(report!I7="Средний риск",report!I7="Высокий риск"),"0","1")</f>
        <v>0</v>
      </c>
    </row>
    <row r="5" spans="1:28" x14ac:dyDescent="0.25">
      <c r="A5" t="str">
        <f>IF(report!B8="","0", "1")</f>
        <v>1</v>
      </c>
      <c r="B5" t="str">
        <f>IF(report!G8="Действующая", "1", "0")</f>
        <v>1</v>
      </c>
      <c r="C5" t="str">
        <f>IF(IFERROR(SEARCH("принято решение о предстоящем исключении юридического лица из ЕГРЮЛ",report!N8),"1") = "1", "1", "0")</f>
        <v>1</v>
      </c>
      <c r="D5" t="str">
        <f>IF(report!G8="Ликвидируется","0","1")</f>
        <v>1</v>
      </c>
      <c r="E5" t="str">
        <f>IF(report!G8="В состоянии банкротства","0","1")</f>
        <v>1</v>
      </c>
      <c r="F5" t="str">
        <f>IF(IFERROR(SEARCH("Компании, отсутствующие по юр. адресу по данным ФНС",report!O8),"1") = "1", "1", "0")</f>
        <v>0</v>
      </c>
      <c r="G5" s="21" t="str">
        <f>IF(IFERROR(SEARCH("наличие в ЕГРЮЛ сведений о юридическом лице, в отношении которых внесена запись о недостоверности",report!N8),"1") = "1", "1", "0")</f>
        <v>1</v>
      </c>
      <c r="H5" s="22" t="str">
        <f>IF(report!P8&lt;=0,"0","2")</f>
        <v>0</v>
      </c>
      <c r="I5" t="str">
        <f>IF(IFERROR(SEARCH("имеются действующие решения ФНС о приостановлении операций по счетам",report!N8),"1") = "1", "1", "0")</f>
        <v>0</v>
      </c>
      <c r="J5" s="21" t="str">
        <f>IF(IFERROR(OR(SEARCH("Юр. лица, имеющие задолженность по уплате налогов", report!O8),SEARCH( "Юр. лица, не предоставляющие налоговую отчетность более года", report!O8)),"1") = "1", "1", "0")</f>
        <v>1</v>
      </c>
      <c r="K5" s="22" t="str">
        <f>IF(report!L8="Крупные предприятия",IF(report!M8="","1",IF(VALUE(report!M8)&lt;=250,"0","2")), IF(report!L8="Средние предприятия",IF(report!M8="","1",IF(VALUE(report!M8)&lt;=100,"0",IF(VALUE(report!M8)&lt;=250,"2","1"))), IF(report!L8="Малые предприятия",IF(report!M8="","1",IF(VALUE(report!M8)&lt;=15,"0",IF(VALUE(report!M8)&lt;=100,"2","1"))), IF(report!M8="","1",IF(VALUE(report!M8)&lt;=15,"2","1")) ) ) )</f>
        <v>1</v>
      </c>
      <c r="L5" s="21" t="str">
        <f>IF(IFERROR(SEARCH("дисквалифицированные лица",report!O8),"1") = "1", "1", "0")</f>
        <v>1</v>
      </c>
      <c r="M5" s="22" t="str">
        <f>IF(report!D8&lt;&gt;"","2","0")</f>
        <v>0</v>
      </c>
      <c r="N5" t="str">
        <f>IF(report!E8&gt;=3,"1","0")</f>
        <v>1</v>
      </c>
      <c r="O5" t="str">
        <f>IF(IFERROR(SEARCH("Компании, сдающие отчетность МСФО",report!O8),"1") = "1", "0", "1")</f>
        <v>0</v>
      </c>
      <c r="P5" t="str">
        <f>IF(report!J8&gt;0, "0", "1")</f>
        <v>1</v>
      </c>
      <c r="Q5" t="str">
        <f>IF(report!K8&gt;0, "0", "1")</f>
        <v>1</v>
      </c>
      <c r="R5" s="21" t="str">
        <f>IF(report!K8&lt;&gt;"", "0", "1")</f>
        <v>0</v>
      </c>
      <c r="S5" s="22" t="str">
        <f>IF(report!Y8&gt;0.25,"3",IF(report!Y8&gt;0.125,"2",IF(report!Y8&gt;=0,"1","0")))</f>
        <v>1</v>
      </c>
      <c r="T5" t="str">
        <f>IF(report!X8&gt;0.3,"3",IF(report!X8&gt;0.15,"2",IF(report!X8&gt;=0,"1","0")))</f>
        <v>1</v>
      </c>
      <c r="U5" t="str">
        <f>IF(report!U8="","1",IF(report!U8&lt;0.7,"3",IF(report!U8&lt;0.9,"2",IF(report!U8&lt;=1,"1","0"))))</f>
        <v>1</v>
      </c>
      <c r="V5" t="str">
        <f>IF(report!W8&gt;0.5,"3",IF(report!W8&gt;0.3,"2",IF(report!W8&gt;=0.2,"1",IF(report!W8="","1","0"))))</f>
        <v>1</v>
      </c>
      <c r="W5" t="str">
        <f>IF(report!V8&gt;0.7,"3",IF(report!V8&gt;0.6,"2",IF(report!V8&gt;=0.5,"1",IF(report!V8="","1","0"))))</f>
        <v>1</v>
      </c>
      <c r="X5" t="str">
        <f>IF(report!Z8&gt;2,"3",IF(report!Z8&gt;1.5,"2",IF(report!Z8&gt;=1,"1",IF(report!Z8="","1","0"))))</f>
        <v>1</v>
      </c>
      <c r="Y5" t="str">
        <f>IF(report!R8&gt;5,"3",IF(report!R8&gt;3,"2",IF(report!R8&gt;=1,"1",IF(report!R8="","1","0"))))</f>
        <v>1</v>
      </c>
      <c r="Z5" t="str">
        <f>IF(report!S8&gt;7.5,"3",IF(report!S8&gt;5,"2",IF(report!S8&gt;=2.5,"1",IF(report!S8="","1","0"))))</f>
        <v>1</v>
      </c>
      <c r="AA5" t="str">
        <f>IF(report!T8&gt;0.6,"3",IF(report!T8&gt;0.4,"2",IF(report!T8&gt;=0.2,"1",IF(report!T8="","1","0"))))</f>
        <v>1</v>
      </c>
      <c r="AB5" s="22" t="str">
        <f>IF(OR(report!I8="Средний риск",report!I8="Высокий риск"),"0","1")</f>
        <v>0</v>
      </c>
    </row>
    <row r="6" spans="1:28" x14ac:dyDescent="0.25">
      <c r="A6" t="str">
        <f>IF(report!B9="","0", "1")</f>
        <v>1</v>
      </c>
      <c r="B6" t="str">
        <f>IF(report!G9="Действующая", "1", "0")</f>
        <v>0</v>
      </c>
      <c r="C6" t="str">
        <f>IF(IFERROR(SEARCH("принято решение о предстоящем исключении юридического лица из ЕГРЮЛ",report!N9),"1") = "1", "1", "0")</f>
        <v>1</v>
      </c>
      <c r="D6" t="str">
        <f>IF(report!G9="Ликвидируется","0","1")</f>
        <v>0</v>
      </c>
      <c r="E6" t="str">
        <f>IF(report!G9="В состоянии банкротства","0","1")</f>
        <v>1</v>
      </c>
      <c r="F6" t="str">
        <f>IF(IFERROR(SEARCH("Компании, отсутствующие по юр. адресу по данным ФНС",report!O9),"1") = "1", "1", "0")</f>
        <v>0</v>
      </c>
      <c r="G6" s="21" t="str">
        <f>IF(IFERROR(SEARCH("наличие в ЕГРЮЛ сведений о юридическом лице, в отношении которых внесена запись о недостоверности",report!N9),"1") = "1", "1", "0")</f>
        <v>1</v>
      </c>
      <c r="H6" s="22" t="str">
        <f>IF(report!P9&lt;=0,"0","2")</f>
        <v>0</v>
      </c>
      <c r="I6" t="str">
        <f>IF(IFERROR(SEARCH("имеются действующие решения ФНС о приостановлении операций по счетам",report!N9),"1") = "1", "1", "0")</f>
        <v>0</v>
      </c>
      <c r="J6" s="21" t="str">
        <f>IF(IFERROR(OR(SEARCH("Юр. лица, имеющие задолженность по уплате налогов", report!O9),SEARCH( "Юр. лица, не предоставляющие налоговую отчетность более года", report!O9)),"1") = "1", "1", "0")</f>
        <v>1</v>
      </c>
      <c r="K6" s="22" t="str">
        <f>IF(report!L9="Крупные предприятия",IF(report!M9="","1",IF(VALUE(report!M9)&lt;=250,"0","2")), IF(report!L9="Средние предприятия",IF(report!M9="","1",IF(VALUE(report!M9)&lt;=100,"0",IF(VALUE(report!M9)&lt;=250,"2","1"))), IF(report!L9="Малые предприятия",IF(report!M9="","1",IF(VALUE(report!M9)&lt;=15,"0",IF(VALUE(report!M9)&lt;=100,"2","1"))), IF(report!M9="","1",IF(VALUE(report!M9)&lt;=15,"2","1")) ) ) )</f>
        <v>1</v>
      </c>
      <c r="L6" s="21" t="str">
        <f>IF(IFERROR(SEARCH("дисквалифицированные лица",report!O9),"1") = "1", "1", "0")</f>
        <v>1</v>
      </c>
      <c r="M6" s="22" t="str">
        <f>IF(report!D9&lt;&gt;"","2","0")</f>
        <v>2</v>
      </c>
      <c r="N6" t="str">
        <f>IF(report!E9&gt;=3,"1","0")</f>
        <v>1</v>
      </c>
      <c r="O6" t="str">
        <f>IF(IFERROR(SEARCH("Компании, сдающие отчетность МСФО",report!O9),"1") = "1", "0", "1")</f>
        <v>0</v>
      </c>
      <c r="P6" t="str">
        <f>IF(report!J9&gt;0, "0", "1")</f>
        <v>1</v>
      </c>
      <c r="Q6" t="str">
        <f>IF(report!K9&gt;0, "0", "1")</f>
        <v>1</v>
      </c>
      <c r="R6" s="21" t="str">
        <f>IF(report!K9&lt;&gt;"", "0", "1")</f>
        <v>0</v>
      </c>
      <c r="S6" s="22" t="str">
        <f>IF(report!Y9&gt;0.25,"3",IF(report!Y9&gt;0.125,"2",IF(report!Y9&gt;=0,"1","0")))</f>
        <v>1</v>
      </c>
      <c r="T6" t="str">
        <f>IF(report!X9&gt;0.3,"3",IF(report!X9&gt;0.15,"2",IF(report!X9&gt;=0,"1","0")))</f>
        <v>1</v>
      </c>
      <c r="U6" t="str">
        <f>IF(report!U9="","1",IF(report!U9&lt;0.7,"3",IF(report!U9&lt;0.9,"2",IF(report!U9&lt;=1,"1","0"))))</f>
        <v>1</v>
      </c>
      <c r="V6" t="str">
        <f>IF(report!W9&gt;0.5,"3",IF(report!W9&gt;0.3,"2",IF(report!W9&gt;=0.2,"1",IF(report!W9="","1","0"))))</f>
        <v>1</v>
      </c>
      <c r="W6" t="str">
        <f>IF(report!V9&gt;0.7,"3",IF(report!V9&gt;0.6,"2",IF(report!V9&gt;=0.5,"1",IF(report!V9="","1","0"))))</f>
        <v>1</v>
      </c>
      <c r="X6" t="str">
        <f>IF(report!Z9&gt;2,"3",IF(report!Z9&gt;1.5,"2",IF(report!Z9&gt;=1,"1",IF(report!Z9="","1","0"))))</f>
        <v>1</v>
      </c>
      <c r="Y6" t="str">
        <f>IF(report!R9&gt;5,"3",IF(report!R9&gt;3,"2",IF(report!R9&gt;=1,"1",IF(report!R9="","1","0"))))</f>
        <v>1</v>
      </c>
      <c r="Z6" t="str">
        <f>IF(report!S9&gt;7.5,"3",IF(report!S9&gt;5,"2",IF(report!S9&gt;=2.5,"1",IF(report!S9="","1","0"))))</f>
        <v>1</v>
      </c>
      <c r="AA6" t="str">
        <f>IF(report!T9&gt;0.6,"3",IF(report!T9&gt;0.4,"2",IF(report!T9&gt;=0.2,"1",IF(report!T9="","1","0"))))</f>
        <v>1</v>
      </c>
      <c r="AB6" s="22" t="str">
        <f>IF(OR(report!I9="Средний риск",report!I9="Высокий риск"),"0","1")</f>
        <v>0</v>
      </c>
    </row>
    <row r="7" spans="1:28" x14ac:dyDescent="0.25">
      <c r="A7" t="str">
        <f>IF(report!B10="","0", "1")</f>
        <v>1</v>
      </c>
      <c r="B7" t="str">
        <f>IF(report!G10="Действующая", "1", "0")</f>
        <v>1</v>
      </c>
      <c r="C7" t="str">
        <f>IF(IFERROR(SEARCH("принято решение о предстоящем исключении юридического лица из ЕГРЮЛ",report!N10),"1") = "1", "1", "0")</f>
        <v>1</v>
      </c>
      <c r="D7" t="str">
        <f>IF(report!G10="Ликвидируется","0","1")</f>
        <v>1</v>
      </c>
      <c r="E7" t="str">
        <f>IF(report!G10="В состоянии банкротства","0","1")</f>
        <v>1</v>
      </c>
      <c r="F7" t="str">
        <f>IF(IFERROR(SEARCH("Компании, отсутствующие по юр. адресу по данным ФНС",report!O10),"1") = "1", "1", "0")</f>
        <v>1</v>
      </c>
      <c r="G7" s="21" t="str">
        <f>IF(IFERROR(SEARCH("наличие в ЕГРЮЛ сведений о юридическом лице, в отношении которых внесена запись о недостоверности",report!N10),"1") = "1", "1", "0")</f>
        <v>1</v>
      </c>
      <c r="H7" s="22" t="str">
        <f>IF(report!P10&lt;=0,"0","2")</f>
        <v>0</v>
      </c>
      <c r="I7" t="str">
        <f>IF(IFERROR(SEARCH("имеются действующие решения ФНС о приостановлении операций по счетам",report!N10),"1") = "1", "1", "0")</f>
        <v>1</v>
      </c>
      <c r="J7" s="21" t="str">
        <f>IF(IFERROR(OR(SEARCH("Юр. лица, имеющие задолженность по уплате налогов", report!O10),SEARCH( "Юр. лица, не предоставляющие налоговую отчетность более года", report!O10)),"1") = "1", "1", "0")</f>
        <v>1</v>
      </c>
      <c r="K7" s="22" t="str">
        <f>IF(report!L10="Крупные предприятия",IF(report!M10="","1",IF(VALUE(report!M10)&lt;=250,"0","2")), IF(report!L10="Средние предприятия",IF(report!M10="","1",IF(VALUE(report!M10)&lt;=100,"0",IF(VALUE(report!M10)&lt;=250,"2","1"))), IF(report!L10="Малые предприятия",IF(report!M10="","1",IF(VALUE(report!M10)&lt;=15,"0",IF(VALUE(report!M10)&lt;=100,"2","1"))), IF(report!M10="","1",IF(VALUE(report!M10)&lt;=15,"2","1")) ) ) )</f>
        <v>1</v>
      </c>
      <c r="L7" s="21" t="str">
        <f>IF(IFERROR(SEARCH("дисквалифицированные лица",report!O10),"1") = "1", "1", "0")</f>
        <v>1</v>
      </c>
      <c r="M7" s="22" t="str">
        <f>IF(report!D10&lt;&gt;"","2","0")</f>
        <v>2</v>
      </c>
      <c r="N7" t="str">
        <f>IF(report!E10&gt;=3,"1","0")</f>
        <v>1</v>
      </c>
      <c r="O7" t="str">
        <f>IF(IFERROR(SEARCH("Компании, сдающие отчетность МСФО",report!O10),"1") = "1", "0", "1")</f>
        <v>0</v>
      </c>
      <c r="P7" t="str">
        <f>IF(report!J10&gt;0, "0", "1")</f>
        <v>1</v>
      </c>
      <c r="Q7" t="str">
        <f>IF(report!K10&gt;0, "0", "1")</f>
        <v>1</v>
      </c>
      <c r="R7" s="21" t="str">
        <f>IF(report!K10&lt;&gt;"", "0", "1")</f>
        <v>0</v>
      </c>
      <c r="S7" s="22" t="str">
        <f>IF(report!Y10&gt;0.25,"3",IF(report!Y10&gt;0.125,"2",IF(report!Y10&gt;=0,"1","0")))</f>
        <v>1</v>
      </c>
      <c r="T7" t="str">
        <f>IF(report!X10&gt;0.3,"3",IF(report!X10&gt;0.15,"2",IF(report!X10&gt;=0,"1","0")))</f>
        <v>1</v>
      </c>
      <c r="U7" t="str">
        <f>IF(report!U10="","1",IF(report!U10&lt;0.7,"3",IF(report!U10&lt;0.9,"2",IF(report!U10&lt;=1,"1","0"))))</f>
        <v>1</v>
      </c>
      <c r="V7" t="str">
        <f>IF(report!W10&gt;0.5,"3",IF(report!W10&gt;0.3,"2",IF(report!W10&gt;=0.2,"1",IF(report!W10="","1","0"))))</f>
        <v>1</v>
      </c>
      <c r="W7" t="str">
        <f>IF(report!V10&gt;0.7,"3",IF(report!V10&gt;0.6,"2",IF(report!V10&gt;=0.5,"1",IF(report!V10="","1","0"))))</f>
        <v>1</v>
      </c>
      <c r="X7" t="str">
        <f>IF(report!Z10&gt;2,"3",IF(report!Z10&gt;1.5,"2",IF(report!Z10&gt;=1,"1",IF(report!Z10="","1","0"))))</f>
        <v>1</v>
      </c>
      <c r="Y7" t="str">
        <f>IF(report!R10&gt;5,"3",IF(report!R10&gt;3,"2",IF(report!R10&gt;=1,"1",IF(report!R10="","1","0"))))</f>
        <v>1</v>
      </c>
      <c r="Z7" t="str">
        <f>IF(report!S10&gt;7.5,"3",IF(report!S10&gt;5,"2",IF(report!S10&gt;=2.5,"1",IF(report!S10="","1","0"))))</f>
        <v>1</v>
      </c>
      <c r="AA7" t="str">
        <f>IF(report!T10&gt;0.6,"3",IF(report!T10&gt;0.4,"2",IF(report!T10&gt;=0.2,"1",IF(report!T10="","1","0"))))</f>
        <v>1</v>
      </c>
      <c r="AB7" s="22" t="str">
        <f>IF(OR(report!I10="Средний риск",report!I10="Высокий риск"),"0","1")</f>
        <v>1</v>
      </c>
    </row>
    <row r="8" spans="1:28" x14ac:dyDescent="0.25">
      <c r="A8" t="str">
        <f>IF(report!B11="","0", "1")</f>
        <v>1</v>
      </c>
      <c r="B8" t="str">
        <f>IF(report!G11="Действующая", "1", "0")</f>
        <v>1</v>
      </c>
      <c r="C8" t="str">
        <f>IF(IFERROR(SEARCH("принято решение о предстоящем исключении юридического лица из ЕГРЮЛ",report!N11),"1") = "1", "1", "0")</f>
        <v>1</v>
      </c>
      <c r="D8" t="str">
        <f>IF(report!G11="Ликвидируется","0","1")</f>
        <v>1</v>
      </c>
      <c r="E8" t="str">
        <f>IF(report!G11="В состоянии банкротства","0","1")</f>
        <v>1</v>
      </c>
      <c r="F8" t="str">
        <f>IF(IFERROR(SEARCH("Компании, отсутствующие по юр. адресу по данным ФНС",report!O11),"1") = "1", "1", "0")</f>
        <v>1</v>
      </c>
      <c r="G8" s="21" t="str">
        <f>IF(IFERROR(SEARCH("наличие в ЕГРЮЛ сведений о юридическом лице, в отношении которых внесена запись о недостоверности",report!N11),"1") = "1", "1", "0")</f>
        <v>1</v>
      </c>
      <c r="H8" s="22" t="str">
        <f>IF(report!P11&lt;=0,"0","2")</f>
        <v>2</v>
      </c>
      <c r="I8" t="str">
        <f>IF(IFERROR(SEARCH("имеются действующие решения ФНС о приостановлении операций по счетам",report!N11),"1") = "1", "1", "0")</f>
        <v>0</v>
      </c>
      <c r="J8" s="21" t="str">
        <f>IF(IFERROR(OR(SEARCH("Юр. лица, имеющие задолженность по уплате налогов", report!O11),SEARCH( "Юр. лица, не предоставляющие налоговую отчетность более года", report!O11)),"1") = "1", "1", "0")</f>
        <v>1</v>
      </c>
      <c r="K8" s="22" t="str">
        <f>IF(report!L11="Крупные предприятия",IF(report!M11="","1",IF(VALUE(report!M11)&lt;=250,"0","2")), IF(report!L11="Средние предприятия",IF(report!M11="","1",IF(VALUE(report!M11)&lt;=100,"0",IF(VALUE(report!M11)&lt;=250,"2","1"))), IF(report!L11="Малые предприятия",IF(report!M11="","1",IF(VALUE(report!M11)&lt;=15,"0",IF(VALUE(report!M11)&lt;=100,"2","1"))), IF(report!M11="","1",IF(VALUE(report!M11)&lt;=15,"2","1")) ) ) )</f>
        <v>1</v>
      </c>
      <c r="L8" s="21" t="str">
        <f>IF(IFERROR(SEARCH("дисквалифицированные лица",report!O11),"1") = "1", "1", "0")</f>
        <v>1</v>
      </c>
      <c r="M8" s="22" t="str">
        <f>IF(report!D11&lt;&gt;"","2","0")</f>
        <v>0</v>
      </c>
      <c r="N8" t="str">
        <f>IF(report!E11&gt;=3,"1","0")</f>
        <v>1</v>
      </c>
      <c r="O8" t="str">
        <f>IF(IFERROR(SEARCH("Компании, сдающие отчетность МСФО",report!O11),"1") = "1", "0", "1")</f>
        <v>0</v>
      </c>
      <c r="P8" t="str">
        <f>IF(report!J11&gt;0, "0", "1")</f>
        <v>1</v>
      </c>
      <c r="Q8" t="str">
        <f>IF(report!K11&gt;0, "0", "1")</f>
        <v>1</v>
      </c>
      <c r="R8" s="21" t="str">
        <f>IF(report!K11&lt;&gt;"", "0", "1")</f>
        <v>0</v>
      </c>
      <c r="S8" s="22" t="str">
        <f>IF(report!Y11&gt;0.25,"3",IF(report!Y11&gt;0.125,"2",IF(report!Y11&gt;=0,"1","0")))</f>
        <v>0</v>
      </c>
      <c r="T8" t="str">
        <f>IF(report!X11&gt;0.3,"3",IF(report!X11&gt;0.15,"2",IF(report!X11&gt;=0,"1","0")))</f>
        <v>0</v>
      </c>
      <c r="U8" t="str">
        <f>IF(report!U11="","1",IF(report!U11&lt;0.7,"3",IF(report!U11&lt;0.9,"2",IF(report!U11&lt;=1,"1","0"))))</f>
        <v>2</v>
      </c>
      <c r="V8" t="str">
        <f>IF(report!W11&gt;0.5,"3",IF(report!W11&gt;0.3,"2",IF(report!W11&gt;=0.2,"1",IF(report!W11="","1","0"))))</f>
        <v>3</v>
      </c>
      <c r="W8" t="str">
        <f>IF(report!V11&gt;0.7,"3",IF(report!V11&gt;0.6,"2",IF(report!V11&gt;=0.5,"1",IF(report!V11="","1","0"))))</f>
        <v>1</v>
      </c>
      <c r="X8" t="str">
        <f>IF(report!Z11&gt;2,"3",IF(report!Z11&gt;1.5,"2",IF(report!Z11&gt;=1,"1",IF(report!Z11="","1","0"))))</f>
        <v>3</v>
      </c>
      <c r="Y8" t="str">
        <f>IF(report!R11&gt;5,"3",IF(report!R11&gt;3,"2",IF(report!R11&gt;=1,"1",IF(report!R11="","1","0"))))</f>
        <v>1</v>
      </c>
      <c r="Z8" t="str">
        <f>IF(report!S11&gt;7.5,"3",IF(report!S11&gt;5,"2",IF(report!S11&gt;=2.5,"1",IF(report!S11="","1","0"))))</f>
        <v>0</v>
      </c>
      <c r="AA8" t="str">
        <f>IF(report!T11&gt;0.6,"3",IF(report!T11&gt;0.4,"2",IF(report!T11&gt;=0.2,"1",IF(report!T11="","1","0"))))</f>
        <v>3</v>
      </c>
      <c r="AB8" s="22" t="str">
        <f>IF(OR(report!I11="Средний риск",report!I11="Высокий риск"),"0","1")</f>
        <v>0</v>
      </c>
    </row>
    <row r="9" spans="1:28" x14ac:dyDescent="0.25">
      <c r="A9" t="str">
        <f>IF(report!B12="","0", "1")</f>
        <v>1</v>
      </c>
      <c r="B9" t="str">
        <f>IF(report!G12="Действующая", "1", "0")</f>
        <v>1</v>
      </c>
      <c r="C9" t="str">
        <f>IF(IFERROR(SEARCH("принято решение о предстоящем исключении юридического лица из ЕГРЮЛ",report!N12),"1") = "1", "1", "0")</f>
        <v>1</v>
      </c>
      <c r="D9" t="str">
        <f>IF(report!G12="Ликвидируется","0","1")</f>
        <v>1</v>
      </c>
      <c r="E9" t="str">
        <f>IF(report!G12="В состоянии банкротства","0","1")</f>
        <v>1</v>
      </c>
      <c r="F9" t="str">
        <f>IF(IFERROR(SEARCH("Компании, отсутствующие по юр. адресу по данным ФНС",report!O12),"1") = "1", "1", "0")</f>
        <v>0</v>
      </c>
      <c r="G9" s="21" t="str">
        <f>IF(IFERROR(SEARCH("наличие в ЕГРЮЛ сведений о юридическом лице, в отношении которых внесена запись о недостоверности",report!N12),"1") = "1", "1", "0")</f>
        <v>1</v>
      </c>
      <c r="H9" s="22" t="str">
        <f>IF(report!P12&lt;=0,"0","2")</f>
        <v>2</v>
      </c>
      <c r="I9" t="str">
        <f>IF(IFERROR(SEARCH("имеются действующие решения ФНС о приостановлении операций по счетам",report!N12),"1") = "1", "1", "0")</f>
        <v>0</v>
      </c>
      <c r="J9" s="21" t="str">
        <f>IF(IFERROR(OR(SEARCH("Юр. лица, имеющие задолженность по уплате налогов", report!O12),SEARCH( "Юр. лица, не предоставляющие налоговую отчетность более года", report!O12)),"1") = "1", "1", "0")</f>
        <v>1</v>
      </c>
      <c r="K9" s="22" t="str">
        <f>IF(report!L12="Крупные предприятия",IF(report!M12="","1",IF(VALUE(report!M12)&lt;=250,"0","2")), IF(report!L12="Средние предприятия",IF(report!M12="","1",IF(VALUE(report!M12)&lt;=100,"0",IF(VALUE(report!M12)&lt;=250,"2","1"))), IF(report!L12="Малые предприятия",IF(report!M12="","1",IF(VALUE(report!M12)&lt;=15,"0",IF(VALUE(report!M12)&lt;=100,"2","1"))), IF(report!M12="","1",IF(VALUE(report!M12)&lt;=15,"2","1")) ) ) )</f>
        <v>1</v>
      </c>
      <c r="L9" s="21" t="str">
        <f>IF(IFERROR(SEARCH("дисквалифицированные лица",report!O12),"1") = "1", "1", "0")</f>
        <v>1</v>
      </c>
      <c r="M9" s="22" t="str">
        <f>IF(report!D12&lt;&gt;"","2","0")</f>
        <v>0</v>
      </c>
      <c r="N9" t="str">
        <f>IF(report!E12&gt;=3,"1","0")</f>
        <v>1</v>
      </c>
      <c r="O9" t="str">
        <f>IF(IFERROR(SEARCH("Компании, сдающие отчетность МСФО",report!O12),"1") = "1", "0", "1")</f>
        <v>0</v>
      </c>
      <c r="P9" t="str">
        <f>IF(report!J12&gt;0, "0", "1")</f>
        <v>1</v>
      </c>
      <c r="Q9" t="str">
        <f>IF(report!K12&gt;0, "0", "1")</f>
        <v>1</v>
      </c>
      <c r="R9" s="21" t="str">
        <f>IF(report!K12&lt;&gt;"", "0", "1")</f>
        <v>0</v>
      </c>
      <c r="S9" s="22" t="str">
        <f>IF(report!Y12&gt;0.25,"3",IF(report!Y12&gt;0.125,"2",IF(report!Y12&gt;=0,"1","0")))</f>
        <v>1</v>
      </c>
      <c r="T9" t="str">
        <f>IF(report!X12&gt;0.3,"3",IF(report!X12&gt;0.15,"2",IF(report!X12&gt;=0,"1","0")))</f>
        <v>1</v>
      </c>
      <c r="U9" t="str">
        <f>IF(report!U12="","1",IF(report!U12&lt;0.7,"3",IF(report!U12&lt;0.9,"2",IF(report!U12&lt;=1,"1","0"))))</f>
        <v>1</v>
      </c>
      <c r="V9" t="str">
        <f>IF(report!W12&gt;0.5,"3",IF(report!W12&gt;0.3,"2",IF(report!W12&gt;=0.2,"1",IF(report!W12="","1","0"))))</f>
        <v>1</v>
      </c>
      <c r="W9" t="str">
        <f>IF(report!V12&gt;0.7,"3",IF(report!V12&gt;0.6,"2",IF(report!V12&gt;=0.5,"1",IF(report!V12="","1","0"))))</f>
        <v>1</v>
      </c>
      <c r="X9" t="str">
        <f>IF(report!Z12&gt;2,"3",IF(report!Z12&gt;1.5,"2",IF(report!Z12&gt;=1,"1",IF(report!Z12="","1","0"))))</f>
        <v>1</v>
      </c>
      <c r="Y9" t="str">
        <f>IF(report!R12&gt;5,"3",IF(report!R12&gt;3,"2",IF(report!R12&gt;=1,"1",IF(report!R12="","1","0"))))</f>
        <v>1</v>
      </c>
      <c r="Z9" t="str">
        <f>IF(report!S12&gt;7.5,"3",IF(report!S12&gt;5,"2",IF(report!S12&gt;=2.5,"1",IF(report!S12="","1","0"))))</f>
        <v>1</v>
      </c>
      <c r="AA9" t="str">
        <f>IF(report!T12&gt;0.6,"3",IF(report!T12&gt;0.4,"2",IF(report!T12&gt;=0.2,"1",IF(report!T12="","1","0"))))</f>
        <v>1</v>
      </c>
      <c r="AB9" s="22" t="str">
        <f>IF(OR(report!I12="Средний риск",report!I12="Высокий риск"),"0","1")</f>
        <v>0</v>
      </c>
    </row>
    <row r="10" spans="1:28" x14ac:dyDescent="0.25">
      <c r="A10" t="str">
        <f>IF(report!B13="","0", "1")</f>
        <v>1</v>
      </c>
      <c r="B10" t="str">
        <f>IF(report!G13="Действующая", "1", "0")</f>
        <v>1</v>
      </c>
      <c r="C10" t="str">
        <f>IF(IFERROR(SEARCH("принято решение о предстоящем исключении юридического лица из ЕГРЮЛ",report!N13),"1") = "1", "1", "0")</f>
        <v>1</v>
      </c>
      <c r="D10" t="str">
        <f>IF(report!G13="Ликвидируется","0","1")</f>
        <v>1</v>
      </c>
      <c r="E10" t="str">
        <f>IF(report!G13="В состоянии банкротства","0","1")</f>
        <v>1</v>
      </c>
      <c r="F10" t="str">
        <f>IF(IFERROR(SEARCH("Компании, отсутствующие по юр. адресу по данным ФНС",report!O13),"1") = "1", "1", "0")</f>
        <v>0</v>
      </c>
      <c r="G10" s="21" t="str">
        <f>IF(IFERROR(SEARCH("наличие в ЕГРЮЛ сведений о юридическом лице, в отношении которых внесена запись о недостоверности",report!N13),"1") = "1", "1", "0")</f>
        <v>1</v>
      </c>
      <c r="H10" s="22" t="str">
        <f>IF(report!P13&lt;=0,"0","2")</f>
        <v>2</v>
      </c>
      <c r="I10" t="str">
        <f>IF(IFERROR(SEARCH("имеются действующие решения ФНС о приостановлении операций по счетам",report!N13),"1") = "1", "1", "0")</f>
        <v>1</v>
      </c>
      <c r="J10" s="21" t="str">
        <f>IF(IFERROR(OR(SEARCH("Юр. лица, имеющие задолженность по уплате налогов", report!O13),SEARCH( "Юр. лица, не предоставляющие налоговую отчетность более года", report!O13)),"1") = "1", "1", "0")</f>
        <v>1</v>
      </c>
      <c r="K10" s="22" t="str">
        <f>IF(report!L13="Крупные предприятия",IF(report!M13="","1",IF(VALUE(report!M13)&lt;=250,"0","2")), IF(report!L13="Средние предприятия",IF(report!M13="","1",IF(VALUE(report!M13)&lt;=100,"0",IF(VALUE(report!M13)&lt;=250,"2","1"))), IF(report!L13="Малые предприятия",IF(report!M13="","1",IF(VALUE(report!M13)&lt;=15,"0",IF(VALUE(report!M13)&lt;=100,"2","1"))), IF(report!M13="","1",IF(VALUE(report!M13)&lt;=15,"2","1")) ) ) )</f>
        <v>1</v>
      </c>
      <c r="L10" s="21" t="str">
        <f>IF(IFERROR(SEARCH("дисквалифицированные лица",report!O13),"1") = "1", "1", "0")</f>
        <v>1</v>
      </c>
      <c r="M10" s="22" t="str">
        <f>IF(report!D13&lt;&gt;"","2","0")</f>
        <v>0</v>
      </c>
      <c r="N10" t="str">
        <f>IF(report!E13&gt;=3,"1","0")</f>
        <v>0</v>
      </c>
      <c r="O10" t="str">
        <f>IF(IFERROR(SEARCH("Компании, сдающие отчетность МСФО",report!O13),"1") = "1", "0", "1")</f>
        <v>0</v>
      </c>
      <c r="P10" t="str">
        <f>IF(report!J13&gt;0, "0", "1")</f>
        <v>1</v>
      </c>
      <c r="Q10" t="str">
        <f>IF(report!K13&gt;0, "0", "1")</f>
        <v>1</v>
      </c>
      <c r="R10" s="21" t="str">
        <f>IF(report!K13&lt;&gt;"", "0", "1")</f>
        <v>0</v>
      </c>
      <c r="S10" s="22" t="str">
        <f>IF(report!Y13&gt;0.25,"3",IF(report!Y13&gt;0.125,"2",IF(report!Y13&gt;=0,"1","0")))</f>
        <v>3</v>
      </c>
      <c r="T10" t="str">
        <f>IF(report!X13&gt;0.3,"3",IF(report!X13&gt;0.15,"2",IF(report!X13&gt;=0,"1","0")))</f>
        <v>1</v>
      </c>
      <c r="U10" t="str">
        <f>IF(report!U13="","1",IF(report!U13&lt;0.7,"3",IF(report!U13&lt;0.9,"2",IF(report!U13&lt;=1,"1","0"))))</f>
        <v>0</v>
      </c>
      <c r="V10" t="str">
        <f>IF(report!W13&gt;0.5,"3",IF(report!W13&gt;0.3,"2",IF(report!W13&gt;=0.2,"1",IF(report!W13="","1","0"))))</f>
        <v>3</v>
      </c>
      <c r="W10" t="str">
        <f>IF(report!V13&gt;0.7,"3",IF(report!V13&gt;0.6,"2",IF(report!V13&gt;=0.5,"1",IF(report!V13="","1","0"))))</f>
        <v>0</v>
      </c>
      <c r="X10" t="str">
        <f>IF(report!Z13&gt;2,"3",IF(report!Z13&gt;1.5,"2",IF(report!Z13&gt;=1,"1",IF(report!Z13="","1","0"))))</f>
        <v>1</v>
      </c>
      <c r="Y10" t="str">
        <f>IF(report!R13&gt;5,"3",IF(report!R13&gt;3,"2",IF(report!R13&gt;=1,"1",IF(report!R13="","1","0"))))</f>
        <v>3</v>
      </c>
      <c r="Z10" t="str">
        <f>IF(report!S13&gt;7.5,"3",IF(report!S13&gt;5,"2",IF(report!S13&gt;=2.5,"1",IF(report!S13="","1","0"))))</f>
        <v>3</v>
      </c>
      <c r="AA10" t="str">
        <f>IF(report!T13&gt;0.6,"3",IF(report!T13&gt;0.4,"2",IF(report!T13&gt;=0.2,"1",IF(report!T13="","1","0"))))</f>
        <v>3</v>
      </c>
      <c r="AB10" s="22" t="str">
        <f>IF(OR(report!I13="Средний риск",report!I13="Высокий риск"),"0","1")</f>
        <v>0</v>
      </c>
    </row>
    <row r="11" spans="1:28" x14ac:dyDescent="0.25">
      <c r="A11" t="str">
        <f>IF(report!B14="","0", "1")</f>
        <v>1</v>
      </c>
      <c r="B11" t="str">
        <f>IF(report!G14="Действующая", "1", "0")</f>
        <v>1</v>
      </c>
      <c r="C11" t="str">
        <f>IF(IFERROR(SEARCH("принято решение о предстоящем исключении юридического лица из ЕГРЮЛ",report!N14),"1") = "1", "1", "0")</f>
        <v>1</v>
      </c>
      <c r="D11" t="str">
        <f>IF(report!G14="Ликвидируется","0","1")</f>
        <v>1</v>
      </c>
      <c r="E11" t="str">
        <f>IF(report!G14="В состоянии банкротства","0","1")</f>
        <v>1</v>
      </c>
      <c r="F11" t="str">
        <f>IF(IFERROR(SEARCH("Компании, отсутствующие по юр. адресу по данным ФНС",report!O14),"1") = "1", "1", "0")</f>
        <v>1</v>
      </c>
      <c r="G11" s="21" t="str">
        <f>IF(IFERROR(SEARCH("наличие в ЕГРЮЛ сведений о юридическом лице, в отношении которых внесена запись о недостоверности",report!N14),"1") = "1", "1", "0")</f>
        <v>1</v>
      </c>
      <c r="H11" s="22" t="str">
        <f>IF(report!P14&lt;=0,"0","2")</f>
        <v>0</v>
      </c>
      <c r="I11" t="str">
        <f>IF(IFERROR(SEARCH("имеются действующие решения ФНС о приостановлении операций по счетам",report!N14),"1") = "1", "1", "0")</f>
        <v>1</v>
      </c>
      <c r="J11" s="21" t="str">
        <f>IF(IFERROR(OR(SEARCH("Юр. лица, имеющие задолженность по уплате налогов", report!O14),SEARCH( "Юр. лица, не предоставляющие налоговую отчетность более года", report!O14)),"1") = "1", "1", "0")</f>
        <v>1</v>
      </c>
      <c r="K11" s="22" t="str">
        <f>IF(report!L14="Крупные предприятия",IF(report!M14="","1",IF(VALUE(report!M14)&lt;=250,"0","2")), IF(report!L14="Средние предприятия",IF(report!M14="","1",IF(VALUE(report!M14)&lt;=100,"0",IF(VALUE(report!M14)&lt;=250,"2","1"))), IF(report!L14="Малые предприятия",IF(report!M14="","1",IF(VALUE(report!M14)&lt;=15,"0",IF(VALUE(report!M14)&lt;=100,"2","1"))), IF(report!M14="","1",IF(VALUE(report!M14)&lt;=15,"2","1")) ) ) )</f>
        <v>1</v>
      </c>
      <c r="L11" s="21" t="str">
        <f>IF(IFERROR(SEARCH("дисквалифицированные лица",report!O14),"1") = "1", "1", "0")</f>
        <v>1</v>
      </c>
      <c r="M11" s="22" t="str">
        <f>IF(report!D14&lt;&gt;"","2","0")</f>
        <v>0</v>
      </c>
      <c r="N11" t="str">
        <f>IF(report!E14&gt;=3,"1","0")</f>
        <v>1</v>
      </c>
      <c r="O11" t="str">
        <f>IF(IFERROR(SEARCH("Компании, сдающие отчетность МСФО",report!O14),"1") = "1", "0", "1")</f>
        <v>0</v>
      </c>
      <c r="P11" t="str">
        <f>IF(report!J14&gt;0, "0", "1")</f>
        <v>1</v>
      </c>
      <c r="Q11" t="str">
        <f>IF(report!K14&gt;0, "0", "1")</f>
        <v>1</v>
      </c>
      <c r="R11" s="21" t="str">
        <f>IF(report!K14&lt;&gt;"", "0", "1")</f>
        <v>0</v>
      </c>
      <c r="S11" s="22" t="str">
        <f>IF(report!Y14&gt;0.25,"3",IF(report!Y14&gt;0.125,"2",IF(report!Y14&gt;=0,"1","0")))</f>
        <v>1</v>
      </c>
      <c r="T11" t="str">
        <f>IF(report!X14&gt;0.3,"3",IF(report!X14&gt;0.15,"2",IF(report!X14&gt;=0,"1","0")))</f>
        <v>1</v>
      </c>
      <c r="U11" t="str">
        <f>IF(report!U14="","1",IF(report!U14&lt;0.7,"3",IF(report!U14&lt;0.9,"2",IF(report!U14&lt;=1,"1","0"))))</f>
        <v>1</v>
      </c>
      <c r="V11" t="str">
        <f>IF(report!W14&gt;0.5,"3",IF(report!W14&gt;0.3,"2",IF(report!W14&gt;=0.2,"1",IF(report!W14="","1","0"))))</f>
        <v>1</v>
      </c>
      <c r="W11" t="str">
        <f>IF(report!V14&gt;0.7,"3",IF(report!V14&gt;0.6,"2",IF(report!V14&gt;=0.5,"1",IF(report!V14="","1","0"))))</f>
        <v>1</v>
      </c>
      <c r="X11" t="str">
        <f>IF(report!Z14&gt;2,"3",IF(report!Z14&gt;1.5,"2",IF(report!Z14&gt;=1,"1",IF(report!Z14="","1","0"))))</f>
        <v>1</v>
      </c>
      <c r="Y11" t="str">
        <f>IF(report!R14&gt;5,"3",IF(report!R14&gt;3,"2",IF(report!R14&gt;=1,"1",IF(report!R14="","1","0"))))</f>
        <v>1</v>
      </c>
      <c r="Z11" t="str">
        <f>IF(report!S14&gt;7.5,"3",IF(report!S14&gt;5,"2",IF(report!S14&gt;=2.5,"1",IF(report!S14="","1","0"))))</f>
        <v>1</v>
      </c>
      <c r="AA11" t="str">
        <f>IF(report!T14&gt;0.6,"3",IF(report!T14&gt;0.4,"2",IF(report!T14&gt;=0.2,"1",IF(report!T14="","1","0"))))</f>
        <v>1</v>
      </c>
      <c r="AB11" s="22" t="str">
        <f>IF(OR(report!I14="Средний риск",report!I14="Высокий риск"),"0","1")</f>
        <v>1</v>
      </c>
    </row>
    <row r="12" spans="1:28" x14ac:dyDescent="0.25">
      <c r="A12" t="str">
        <f>IF(report!B15="","0", "1")</f>
        <v>1</v>
      </c>
      <c r="B12" t="str">
        <f>IF(report!G15="Действующая", "1", "0")</f>
        <v>1</v>
      </c>
      <c r="C12" t="str">
        <f>IF(IFERROR(SEARCH("принято решение о предстоящем исключении юридического лица из ЕГРЮЛ",report!N15),"1") = "1", "1", "0")</f>
        <v>1</v>
      </c>
      <c r="D12" t="str">
        <f>IF(report!G15="Ликвидируется","0","1")</f>
        <v>1</v>
      </c>
      <c r="E12" t="str">
        <f>IF(report!G15="В состоянии банкротства","0","1")</f>
        <v>1</v>
      </c>
      <c r="F12" t="str">
        <f>IF(IFERROR(SEARCH("Компании, отсутствующие по юр. адресу по данным ФНС",report!O15),"1") = "1", "1", "0")</f>
        <v>1</v>
      </c>
      <c r="G12" s="21" t="str">
        <f>IF(IFERROR(SEARCH("наличие в ЕГРЮЛ сведений о юридическом лице, в отношении которых внесена запись о недостоверности",report!N15),"1") = "1", "1", "0")</f>
        <v>1</v>
      </c>
      <c r="H12" s="22" t="str">
        <f>IF(report!P15&lt;=0,"0","2")</f>
        <v>0</v>
      </c>
      <c r="I12" t="str">
        <f>IF(IFERROR(SEARCH("имеются действующие решения ФНС о приостановлении операций по счетам",report!N15),"1") = "1", "1", "0")</f>
        <v>1</v>
      </c>
      <c r="J12" s="21" t="str">
        <f>IF(IFERROR(OR(SEARCH("Юр. лица, имеющие задолженность по уплате налогов", report!O15),SEARCH( "Юр. лица, не предоставляющие налоговую отчетность более года", report!O15)),"1") = "1", "1", "0")</f>
        <v>1</v>
      </c>
      <c r="K12" s="22" t="str">
        <f>IF(report!L15="Крупные предприятия",IF(report!M15="","1",IF(VALUE(report!M15)&lt;=250,"0","2")), IF(report!L15="Средние предприятия",IF(report!M15="","1",IF(VALUE(report!M15)&lt;=100,"0",IF(VALUE(report!M15)&lt;=250,"2","1"))), IF(report!L15="Малые предприятия",IF(report!M15="","1",IF(VALUE(report!M15)&lt;=15,"0",IF(VALUE(report!M15)&lt;=100,"2","1"))), IF(report!M15="","1",IF(VALUE(report!M15)&lt;=15,"2","1")) ) ) )</f>
        <v>1</v>
      </c>
      <c r="L12" s="21" t="str">
        <f>IF(IFERROR(SEARCH("дисквалифицированные лица",report!O15),"1") = "1", "1", "0")</f>
        <v>1</v>
      </c>
      <c r="M12" s="22" t="str">
        <f>IF(report!D15&lt;&gt;"","2","0")</f>
        <v>2</v>
      </c>
      <c r="N12" t="str">
        <f>IF(report!E15&gt;=3,"1","0")</f>
        <v>1</v>
      </c>
      <c r="O12" t="str">
        <f>IF(IFERROR(SEARCH("Компании, сдающие отчетность МСФО",report!O15),"1") = "1", "0", "1")</f>
        <v>0</v>
      </c>
      <c r="P12" t="str">
        <f>IF(report!J15&gt;0, "0", "1")</f>
        <v>1</v>
      </c>
      <c r="Q12" t="str">
        <f>IF(report!K15&gt;0, "0", "1")</f>
        <v>1</v>
      </c>
      <c r="R12" s="21" t="str">
        <f>IF(report!K15&lt;&gt;"", "0", "1")</f>
        <v>0</v>
      </c>
      <c r="S12" s="22" t="str">
        <f>IF(report!Y15&gt;0.25,"3",IF(report!Y15&gt;0.125,"2",IF(report!Y15&gt;=0,"1","0")))</f>
        <v>1</v>
      </c>
      <c r="T12" t="str">
        <f>IF(report!X15&gt;0.3,"3",IF(report!X15&gt;0.15,"2",IF(report!X15&gt;=0,"1","0")))</f>
        <v>1</v>
      </c>
      <c r="U12" t="str">
        <f>IF(report!U15="","1",IF(report!U15&lt;0.7,"3",IF(report!U15&lt;0.9,"2",IF(report!U15&lt;=1,"1","0"))))</f>
        <v>1</v>
      </c>
      <c r="V12" t="str">
        <f>IF(report!W15&gt;0.5,"3",IF(report!W15&gt;0.3,"2",IF(report!W15&gt;=0.2,"1",IF(report!W15="","1","0"))))</f>
        <v>1</v>
      </c>
      <c r="W12" t="str">
        <f>IF(report!V15&gt;0.7,"3",IF(report!V15&gt;0.6,"2",IF(report!V15&gt;=0.5,"1",IF(report!V15="","1","0"))))</f>
        <v>1</v>
      </c>
      <c r="X12" t="str">
        <f>IF(report!Z15&gt;2,"3",IF(report!Z15&gt;1.5,"2",IF(report!Z15&gt;=1,"1",IF(report!Z15="","1","0"))))</f>
        <v>1</v>
      </c>
      <c r="Y12" t="str">
        <f>IF(report!R15&gt;5,"3",IF(report!R15&gt;3,"2",IF(report!R15&gt;=1,"1",IF(report!R15="","1","0"))))</f>
        <v>1</v>
      </c>
      <c r="Z12" t="str">
        <f>IF(report!S15&gt;7.5,"3",IF(report!S15&gt;5,"2",IF(report!S15&gt;=2.5,"1",IF(report!S15="","1","0"))))</f>
        <v>1</v>
      </c>
      <c r="AA12" t="str">
        <f>IF(report!T15&gt;0.6,"3",IF(report!T15&gt;0.4,"2",IF(report!T15&gt;=0.2,"1",IF(report!T15="","1","0"))))</f>
        <v>1</v>
      </c>
      <c r="AB12" s="22" t="str">
        <f>IF(OR(report!I15="Средний риск",report!I15="Высокий риск"),"0","1")</f>
        <v>1</v>
      </c>
    </row>
    <row r="13" spans="1:28" x14ac:dyDescent="0.25">
      <c r="A13" t="str">
        <f>IF(report!B16="","0", "1")</f>
        <v>1</v>
      </c>
      <c r="B13" t="str">
        <f>IF(report!G16="Действующая", "1", "0")</f>
        <v>1</v>
      </c>
      <c r="C13" t="str">
        <f>IF(IFERROR(SEARCH("принято решение о предстоящем исключении юридического лица из ЕГРЮЛ",report!N16),"1") = "1", "1", "0")</f>
        <v>1</v>
      </c>
      <c r="D13" t="str">
        <f>IF(report!G16="Ликвидируется","0","1")</f>
        <v>1</v>
      </c>
      <c r="E13" t="str">
        <f>IF(report!G16="В состоянии банкротства","0","1")</f>
        <v>1</v>
      </c>
      <c r="F13" t="str">
        <f>IF(IFERROR(SEARCH("Компании, отсутствующие по юр. адресу по данным ФНС",report!O16),"1") = "1", "1", "0")</f>
        <v>1</v>
      </c>
      <c r="G13" s="21" t="str">
        <f>IF(IFERROR(SEARCH("наличие в ЕГРЮЛ сведений о юридическом лице, в отношении которых внесена запись о недостоверности",report!N16),"1") = "1", "1", "0")</f>
        <v>1</v>
      </c>
      <c r="H13" s="22" t="str">
        <f>IF(report!P16&lt;=0,"0","2")</f>
        <v>0</v>
      </c>
      <c r="I13" t="str">
        <f>IF(IFERROR(SEARCH("имеются действующие решения ФНС о приостановлении операций по счетам",report!N16),"1") = "1", "1", "0")</f>
        <v>1</v>
      </c>
      <c r="J13" s="21" t="str">
        <f>IF(IFERROR(OR(SEARCH("Юр. лица, имеющие задолженность по уплате налогов", report!O16),SEARCH( "Юр. лица, не предоставляющие налоговую отчетность более года", report!O16)),"1") = "1", "1", "0")</f>
        <v>1</v>
      </c>
      <c r="K13" s="22" t="str">
        <f>IF(report!L16="Крупные предприятия",IF(report!M16="","1",IF(VALUE(report!M16)&lt;=250,"0","2")), IF(report!L16="Средние предприятия",IF(report!M16="","1",IF(VALUE(report!M16)&lt;=100,"0",IF(VALUE(report!M16)&lt;=250,"2","1"))), IF(report!L16="Малые предприятия",IF(report!M16="","1",IF(VALUE(report!M16)&lt;=15,"0",IF(VALUE(report!M16)&lt;=100,"2","1"))), IF(report!M16="","1",IF(VALUE(report!M16)&lt;=15,"2","1")) ) ) )</f>
        <v>1</v>
      </c>
      <c r="L13" s="21" t="str">
        <f>IF(IFERROR(SEARCH("дисквалифицированные лица",report!O16),"1") = "1", "1", "0")</f>
        <v>1</v>
      </c>
      <c r="M13" s="22" t="str">
        <f>IF(report!D16&lt;&gt;"","2","0")</f>
        <v>0</v>
      </c>
      <c r="N13" t="str">
        <f>IF(report!E16&gt;=3,"1","0")</f>
        <v>1</v>
      </c>
      <c r="O13" t="str">
        <f>IF(IFERROR(SEARCH("Компании, сдающие отчетность МСФО",report!O16),"1") = "1", "0", "1")</f>
        <v>0</v>
      </c>
      <c r="P13" t="str">
        <f>IF(report!J16&gt;0, "0", "1")</f>
        <v>1</v>
      </c>
      <c r="Q13" t="str">
        <f>IF(report!K16&gt;0, "0", "1")</f>
        <v>1</v>
      </c>
      <c r="R13" s="21" t="str">
        <f>IF(report!K16&lt;&gt;"", "0", "1")</f>
        <v>0</v>
      </c>
      <c r="S13" s="22" t="str">
        <f>IF(report!Y16&gt;0.25,"3",IF(report!Y16&gt;0.125,"2",IF(report!Y16&gt;=0,"1","0")))</f>
        <v>1</v>
      </c>
      <c r="T13" t="str">
        <f>IF(report!X16&gt;0.3,"3",IF(report!X16&gt;0.15,"2",IF(report!X16&gt;=0,"1","0")))</f>
        <v>1</v>
      </c>
      <c r="U13" t="str">
        <f>IF(report!U16="","1",IF(report!U16&lt;0.7,"3",IF(report!U16&lt;0.9,"2",IF(report!U16&lt;=1,"1","0"))))</f>
        <v>1</v>
      </c>
      <c r="V13" t="str">
        <f>IF(report!W16&gt;0.5,"3",IF(report!W16&gt;0.3,"2",IF(report!W16&gt;=0.2,"1",IF(report!W16="","1","0"))))</f>
        <v>1</v>
      </c>
      <c r="W13" t="str">
        <f>IF(report!V16&gt;0.7,"3",IF(report!V16&gt;0.6,"2",IF(report!V16&gt;=0.5,"1",IF(report!V16="","1","0"))))</f>
        <v>1</v>
      </c>
      <c r="X13" t="str">
        <f>IF(report!Z16&gt;2,"3",IF(report!Z16&gt;1.5,"2",IF(report!Z16&gt;=1,"1",IF(report!Z16="","1","0"))))</f>
        <v>1</v>
      </c>
      <c r="Y13" t="str">
        <f>IF(report!R16&gt;5,"3",IF(report!R16&gt;3,"2",IF(report!R16&gt;=1,"1",IF(report!R16="","1","0"))))</f>
        <v>1</v>
      </c>
      <c r="Z13" t="str">
        <f>IF(report!S16&gt;7.5,"3",IF(report!S16&gt;5,"2",IF(report!S16&gt;=2.5,"1",IF(report!S16="","1","0"))))</f>
        <v>1</v>
      </c>
      <c r="AA13" t="str">
        <f>IF(report!T16&gt;0.6,"3",IF(report!T16&gt;0.4,"2",IF(report!T16&gt;=0.2,"1",IF(report!T16="","1","0"))))</f>
        <v>1</v>
      </c>
      <c r="AB13" s="22" t="str">
        <f>IF(OR(report!I16="Средний риск",report!I16="Высокий риск"),"0","1")</f>
        <v>1</v>
      </c>
    </row>
    <row r="14" spans="1:28" x14ac:dyDescent="0.25">
      <c r="A14" t="str">
        <f>IF(report!B17="","0", "1")</f>
        <v>1</v>
      </c>
      <c r="B14" t="str">
        <f>IF(report!G17="Действующая", "1", "0")</f>
        <v>1</v>
      </c>
      <c r="C14" t="str">
        <f>IF(IFERROR(SEARCH("принято решение о предстоящем исключении юридического лица из ЕГРЮЛ",report!N17),"1") = "1", "1", "0")</f>
        <v>1</v>
      </c>
      <c r="D14" t="str">
        <f>IF(report!G17="Ликвидируется","0","1")</f>
        <v>1</v>
      </c>
      <c r="E14" t="str">
        <f>IF(report!G17="В состоянии банкротства","0","1")</f>
        <v>1</v>
      </c>
      <c r="F14" t="str">
        <f>IF(IFERROR(SEARCH("Компании, отсутствующие по юр. адресу по данным ФНС",report!O17),"1") = "1", "1", "0")</f>
        <v>1</v>
      </c>
      <c r="G14" s="21" t="str">
        <f>IF(IFERROR(SEARCH("наличие в ЕГРЮЛ сведений о юридическом лице, в отношении которых внесена запись о недостоверности",report!N17),"1") = "1", "1", "0")</f>
        <v>1</v>
      </c>
      <c r="H14" s="22" t="str">
        <f>IF(report!P17&lt;=0,"0","2")</f>
        <v>2</v>
      </c>
      <c r="I14" t="str">
        <f>IF(IFERROR(SEARCH("имеются действующие решения ФНС о приостановлении операций по счетам",report!N17),"1") = "1", "1", "0")</f>
        <v>1</v>
      </c>
      <c r="J14" s="21" t="str">
        <f>IF(IFERROR(OR(SEARCH("Юр. лица, имеющие задолженность по уплате налогов", report!O17),SEARCH( "Юр. лица, не предоставляющие налоговую отчетность более года", report!O17)),"1") = "1", "1", "0")</f>
        <v>1</v>
      </c>
      <c r="K14" s="22" t="str">
        <f>IF(report!L17="Крупные предприятия",IF(report!M17="","1",IF(VALUE(report!M17)&lt;=250,"0","2")), IF(report!L17="Средние предприятия",IF(report!M17="","1",IF(VALUE(report!M17)&lt;=100,"0",IF(VALUE(report!M17)&lt;=250,"2","1"))), IF(report!L17="Малые предприятия",IF(report!M17="","1",IF(VALUE(report!M17)&lt;=15,"0",IF(VALUE(report!M17)&lt;=100,"2","1"))), IF(report!M17="","1",IF(VALUE(report!M17)&lt;=15,"2","1")) ) ) )</f>
        <v>1</v>
      </c>
      <c r="L14" s="21" t="str">
        <f>IF(IFERROR(SEARCH("дисквалифицированные лица",report!O17),"1") = "1", "1", "0")</f>
        <v>1</v>
      </c>
      <c r="M14" s="22" t="str">
        <f>"1"</f>
        <v>1</v>
      </c>
      <c r="N14" t="str">
        <f>IF(report!E17&gt;=3,"1","0")</f>
        <v>1</v>
      </c>
      <c r="O14" t="str">
        <f>IF(IFERROR(SEARCH("Компании, сдающие отчетность МСФО",report!O17),"1") = "1", "0", "1")</f>
        <v>1</v>
      </c>
      <c r="P14" t="str">
        <f>IF(report!J17&gt;0, "0", "1")</f>
        <v>0</v>
      </c>
      <c r="Q14" t="str">
        <f>IF(report!K17&gt;0, "0", "1")</f>
        <v>1</v>
      </c>
      <c r="R14" s="21" t="str">
        <f>IF(report!K17&lt;&gt;"", "0", "1")</f>
        <v>0</v>
      </c>
      <c r="S14" s="22" t="str">
        <f>IF(report!Y17&gt;0.25,"3",IF(report!Y17&gt;0.125,"2",IF(report!Y17&gt;=0,"1","0")))</f>
        <v>1</v>
      </c>
      <c r="T14" t="str">
        <f>IF(report!X17&gt;0.3,"3",IF(report!X17&gt;0.15,"2",IF(report!X17&gt;=0,"1","0")))</f>
        <v>1</v>
      </c>
      <c r="U14" t="str">
        <f>IF(report!U17="","1",IF(report!U17&lt;0.7,"3",IF(report!U17&lt;0.9,"2",IF(report!U17&lt;=1,"1","0"))))</f>
        <v>0</v>
      </c>
      <c r="V14" t="str">
        <f>IF(report!W17&gt;0.5,"3",IF(report!W17&gt;0.3,"2",IF(report!W17&gt;=0.2,"1",IF(report!W17="","1","0"))))</f>
        <v>0</v>
      </c>
      <c r="W14" t="str">
        <f>IF(report!V17&gt;0.7,"3",IF(report!V17&gt;0.6,"2",IF(report!V17&gt;=0.5,"1",IF(report!V17="","1","0"))))</f>
        <v>0</v>
      </c>
      <c r="X14" t="str">
        <f>IF(report!Z17&gt;2,"3",IF(report!Z17&gt;1.5,"2",IF(report!Z17&gt;=1,"1",IF(report!Z17="","1","0"))))</f>
        <v>1</v>
      </c>
      <c r="Y14" t="str">
        <f>IF(report!R17&gt;5,"3",IF(report!R17&gt;3,"2",IF(report!R17&gt;=1,"1",IF(report!R17="","1","0"))))</f>
        <v>2</v>
      </c>
      <c r="Z14" t="str">
        <f>IF(report!S17&gt;7.5,"3",IF(report!S17&gt;5,"2",IF(report!S17&gt;=2.5,"1",IF(report!S17="","1","0"))))</f>
        <v>1</v>
      </c>
      <c r="AA14" t="str">
        <f>IF(report!T17&gt;0.6,"3",IF(report!T17&gt;0.4,"2",IF(report!T17&gt;=0.2,"1",IF(report!T17="","1","0"))))</f>
        <v>2</v>
      </c>
      <c r="AB14" s="22" t="str">
        <f>IF(OR(report!I17="Средний риск",report!I17="Высокий риск"),"0","1")</f>
        <v>1</v>
      </c>
    </row>
    <row r="15" spans="1:28" x14ac:dyDescent="0.25">
      <c r="A15" t="str">
        <f>IF(report!B18="","0", "1")</f>
        <v>1</v>
      </c>
      <c r="B15" t="str">
        <f>IF(report!G18="Действующая", "1", "0")</f>
        <v>1</v>
      </c>
      <c r="C15" t="str">
        <f>IF(IFERROR(SEARCH("принято решение о предстоящем исключении юридического лица из ЕГРЮЛ",report!N18),"1") = "1", "1", "0")</f>
        <v>1</v>
      </c>
      <c r="D15" t="str">
        <f>IF(report!G18="Ликвидируется","0","1")</f>
        <v>1</v>
      </c>
      <c r="E15" t="str">
        <f>IF(report!G18="В состоянии банкротства","0","1")</f>
        <v>1</v>
      </c>
      <c r="F15" t="str">
        <f>IF(IFERROR(SEARCH("Компании, отсутствующие по юр. адресу по данным ФНС",report!O18),"1") = "1", "1", "0")</f>
        <v>0</v>
      </c>
      <c r="G15" s="21" t="str">
        <f>IF(IFERROR(SEARCH("наличие в ЕГРЮЛ сведений о юридическом лице, в отношении которых внесена запись о недостоверности",report!N18),"1") = "1", "1", "0")</f>
        <v>1</v>
      </c>
      <c r="H15" s="22" t="str">
        <f>IF(report!P18&lt;=0,"0","2")</f>
        <v>2</v>
      </c>
      <c r="I15" t="str">
        <f>IF(IFERROR(SEARCH("имеются действующие решения ФНС о приостановлении операций по счетам",report!N18),"1") = "1", "1", "0")</f>
        <v>0</v>
      </c>
      <c r="J15" s="21" t="str">
        <f>IF(IFERROR(OR(SEARCH("Юр. лица, имеющие задолженность по уплате налогов", report!O18),SEARCH( "Юр. лица, не предоставляющие налоговую отчетность более года", report!O18)),"1") = "1", "1", "0")</f>
        <v>1</v>
      </c>
      <c r="K15" s="22" t="str">
        <f>IF(report!L18="Крупные предприятия",IF(report!M18="","1",IF(VALUE(report!M18)&lt;=250,"0","2")), IF(report!L18="Средние предприятия",IF(report!M18="","1",IF(VALUE(report!M18)&lt;=100,"0",IF(VALUE(report!M18)&lt;=250,"2","1"))), IF(report!L18="Малые предприятия",IF(report!M18="","1",IF(VALUE(report!M18)&lt;=15,"0",IF(VALUE(report!M18)&lt;=100,"2","1"))), IF(report!M18="","1",IF(VALUE(report!M18)&lt;=15,"2","1")) ) ) )</f>
        <v>2</v>
      </c>
      <c r="L15" s="21" t="str">
        <f>IF(IFERROR(SEARCH("дисквалифицированные лица",report!O18),"1") = "1", "1", "0")</f>
        <v>1</v>
      </c>
      <c r="M15" s="22" t="str">
        <f>IF(report!D18&lt;&gt;"","2","0")</f>
        <v>0</v>
      </c>
      <c r="N15" t="str">
        <f>IF(report!E18&gt;=3,"1","0")</f>
        <v>1</v>
      </c>
      <c r="O15" t="str">
        <f>IF(IFERROR(SEARCH("Компании, сдающие отчетность МСФО",report!O18),"1") = "1", "0", "1")</f>
        <v>0</v>
      </c>
      <c r="P15" t="str">
        <f>IF(report!J18&gt;0, "0", "1")</f>
        <v>1</v>
      </c>
      <c r="Q15" t="str">
        <f>IF(report!K18&gt;0, "0", "1")</f>
        <v>1</v>
      </c>
      <c r="R15" s="21" t="str">
        <f>IF(report!K18&lt;&gt;"", "0", "1")</f>
        <v>0</v>
      </c>
      <c r="S15" s="22" t="str">
        <f>IF(report!Y18&gt;0.25,"3",IF(report!Y18&gt;0.125,"2",IF(report!Y18&gt;=0,"1","0")))</f>
        <v>3</v>
      </c>
      <c r="T15" t="str">
        <f>IF(report!X18&gt;0.3,"3",IF(report!X18&gt;0.15,"2",IF(report!X18&gt;=0,"1","0")))</f>
        <v>1</v>
      </c>
      <c r="U15" t="str">
        <f>IF(report!U18="","1",IF(report!U18&lt;0.7,"3",IF(report!U18&lt;0.9,"2",IF(report!U18&lt;=1,"1","0"))))</f>
        <v>1</v>
      </c>
      <c r="V15" t="str">
        <f>IF(report!W18&gt;0.5,"3",IF(report!W18&gt;0.3,"2",IF(report!W18&gt;=0.2,"1",IF(report!W18="","1","0"))))</f>
        <v>3</v>
      </c>
      <c r="W15" t="str">
        <f>IF(report!V18&gt;0.7,"3",IF(report!V18&gt;0.6,"2",IF(report!V18&gt;=0.5,"1",IF(report!V18="","1","0"))))</f>
        <v>3</v>
      </c>
      <c r="X15" t="str">
        <f>IF(report!Z18&gt;2,"3",IF(report!Z18&gt;1.5,"2",IF(report!Z18&gt;=1,"1",IF(report!Z18="","1","0"))))</f>
        <v>1</v>
      </c>
      <c r="Y15" t="str">
        <f>IF(report!R18&gt;5,"3",IF(report!R18&gt;3,"2",IF(report!R18&gt;=1,"1",IF(report!R18="","1","0"))))</f>
        <v>1</v>
      </c>
      <c r="Z15" t="str">
        <f>IF(report!S18&gt;7.5,"3",IF(report!S18&gt;5,"2",IF(report!S18&gt;=2.5,"1",IF(report!S18="","1","0"))))</f>
        <v>1</v>
      </c>
      <c r="AA15" t="str">
        <f>IF(report!T18&gt;0.6,"3",IF(report!T18&gt;0.4,"2",IF(report!T18&gt;=0.2,"1",IF(report!T18="","1","0"))))</f>
        <v>3</v>
      </c>
      <c r="AB15" s="22" t="str">
        <f>IF(OR(report!I18="Средний риск",report!I18="Высокий риск"),"0","1")</f>
        <v>0</v>
      </c>
    </row>
    <row r="16" spans="1:28" x14ac:dyDescent="0.25">
      <c r="A16" t="str">
        <f>IF(report!B19="","0", "1")</f>
        <v>1</v>
      </c>
      <c r="B16" t="str">
        <f>IF(report!G19="Действующая", "1", "0")</f>
        <v>1</v>
      </c>
      <c r="C16" t="str">
        <f>IF(IFERROR(SEARCH("принято решение о предстоящем исключении юридического лица из ЕГРЮЛ",report!N19),"1") = "1", "1", "0")</f>
        <v>1</v>
      </c>
      <c r="D16" t="str">
        <f>IF(report!G19="Ликвидируется","0","1")</f>
        <v>1</v>
      </c>
      <c r="E16" t="str">
        <f>IF(report!G19="В состоянии банкротства","0","1")</f>
        <v>1</v>
      </c>
      <c r="F16" t="str">
        <f>IF(IFERROR(SEARCH("Компании, отсутствующие по юр. адресу по данным ФНС",report!O19),"1") = "1", "1", "0")</f>
        <v>1</v>
      </c>
      <c r="G16" s="21" t="str">
        <f>IF(IFERROR(SEARCH("наличие в ЕГРЮЛ сведений о юридическом лице, в отношении которых внесена запись о недостоверности",report!N19),"1") = "1", "1", "0")</f>
        <v>1</v>
      </c>
      <c r="H16" s="22" t="str">
        <f>IF(report!P19&lt;=0,"0","2")</f>
        <v>0</v>
      </c>
      <c r="I16" t="str">
        <f>IF(IFERROR(SEARCH("имеются действующие решения ФНС о приостановлении операций по счетам",report!N19),"1") = "1", "1", "0")</f>
        <v>0</v>
      </c>
      <c r="J16" s="21" t="str">
        <f>IF(IFERROR(OR(SEARCH("Юр. лица, имеющие задолженность по уплате налогов", report!O19),SEARCH( "Юр. лица, не предоставляющие налоговую отчетность более года", report!O19)),"1") = "1", "1", "0")</f>
        <v>1</v>
      </c>
      <c r="K16" s="22" t="str">
        <f>IF(report!L19="Крупные предприятия",IF(report!M19="","1",IF(VALUE(report!M19)&lt;=250,"0","2")), IF(report!L19="Средние предприятия",IF(report!M19="","1",IF(VALUE(report!M19)&lt;=100,"0",IF(VALUE(report!M19)&lt;=250,"2","1"))), IF(report!L19="Малые предприятия",IF(report!M19="","1",IF(VALUE(report!M19)&lt;=15,"0",IF(VALUE(report!M19)&lt;=100,"2","1"))), IF(report!M19="","1",IF(VALUE(report!M19)&lt;=15,"2","1")) ) ) )</f>
        <v>1</v>
      </c>
      <c r="L16" s="21" t="str">
        <f>IF(IFERROR(SEARCH("дисквалифицированные лица",report!O19),"1") = "1", "1", "0")</f>
        <v>1</v>
      </c>
      <c r="M16" s="22" t="str">
        <f>IF(report!D19&lt;&gt;"","2","0")</f>
        <v>2</v>
      </c>
      <c r="N16" t="str">
        <f>IF(report!E19&gt;=3,"1","0")</f>
        <v>1</v>
      </c>
      <c r="O16" t="str">
        <f>IF(IFERROR(SEARCH("Компании, сдающие отчетность МСФО",report!O19),"1") = "1", "0", "1")</f>
        <v>0</v>
      </c>
      <c r="P16" t="str">
        <f>IF(report!J19&gt;0, "0", "1")</f>
        <v>0</v>
      </c>
      <c r="Q16" t="str">
        <f>IF(report!K19&gt;0, "0", "1")</f>
        <v>1</v>
      </c>
      <c r="R16" s="21" t="str">
        <f>IF(report!K19&lt;&gt;"", "0", "1")</f>
        <v>0</v>
      </c>
      <c r="S16" s="22" t="str">
        <f>IF(report!Y19&gt;0.25,"3",IF(report!Y19&gt;0.125,"2",IF(report!Y19&gt;=0,"1","0")))</f>
        <v>2</v>
      </c>
      <c r="T16" t="str">
        <f>IF(report!X19&gt;0.3,"3",IF(report!X19&gt;0.15,"2",IF(report!X19&gt;=0,"1","0")))</f>
        <v>0</v>
      </c>
      <c r="U16" t="str">
        <f>IF(report!U19="","1",IF(report!U19&lt;0.7,"3",IF(report!U19&lt;0.9,"2",IF(report!U19&lt;=1,"1","0"))))</f>
        <v>3</v>
      </c>
      <c r="V16" t="str">
        <f>IF(report!W19&gt;0.5,"3",IF(report!W19&gt;0.3,"2",IF(report!W19&gt;=0.2,"1",IF(report!W19="","1","0"))))</f>
        <v>3</v>
      </c>
      <c r="W16" t="str">
        <f>IF(report!V19&gt;0.7,"3",IF(report!V19&gt;0.6,"2",IF(report!V19&gt;=0.5,"1",IF(report!V19="","1","0"))))</f>
        <v>0</v>
      </c>
      <c r="X16" t="str">
        <f>IF(report!Z19&gt;2,"3",IF(report!Z19&gt;1.5,"2",IF(report!Z19&gt;=1,"1",IF(report!Z19="","1","0"))))</f>
        <v>0</v>
      </c>
      <c r="Y16" t="str">
        <f>IF(report!R19&gt;5,"3",IF(report!R19&gt;3,"2",IF(report!R19&gt;=1,"1",IF(report!R19="","1","0"))))</f>
        <v>0</v>
      </c>
      <c r="Z16" t="str">
        <f>IF(report!S19&gt;7.5,"3",IF(report!S19&gt;5,"2",IF(report!S19&gt;=2.5,"1",IF(report!S19="","1","0"))))</f>
        <v>1</v>
      </c>
      <c r="AA16" t="str">
        <f>IF(report!T19&gt;0.6,"3",IF(report!T19&gt;0.4,"2",IF(report!T19&gt;=0.2,"1",IF(report!T19="","1","0"))))</f>
        <v>1</v>
      </c>
      <c r="AB16" s="22" t="str">
        <f>IF(OR(report!I19="Средний риск",report!I19="Высокий риск"),"0","1")</f>
        <v>0</v>
      </c>
    </row>
    <row r="17" spans="1:28" x14ac:dyDescent="0.25">
      <c r="A17" t="str">
        <f>IF(report!B20="","0", "1")</f>
        <v>1</v>
      </c>
      <c r="B17" t="str">
        <f>IF(report!G20="Действующая", "1", "0")</f>
        <v>0</v>
      </c>
      <c r="C17" t="str">
        <f>IF(IFERROR(SEARCH("принято решение о предстоящем исключении юридического лица из ЕГРЮЛ",report!N20),"1") = "1", "1", "0")</f>
        <v>0</v>
      </c>
      <c r="D17" t="str">
        <f>IF(report!G20="Ликвидируется","0","1")</f>
        <v>0</v>
      </c>
      <c r="E17" t="str">
        <f>IF(report!G20="В состоянии банкротства","0","1")</f>
        <v>1</v>
      </c>
      <c r="F17" t="str">
        <f>IF(IFERROR(SEARCH("Компании, отсутствующие по юр. адресу по данным ФНС",report!O20),"1") = "1", "1", "0")</f>
        <v>0</v>
      </c>
      <c r="G17" s="21" t="str">
        <f>IF(IFERROR(SEARCH("наличие в ЕГРЮЛ сведений о юридическом лице, в отношении которых внесена запись о недостоверности",report!N20),"1") = "1", "1", "0")</f>
        <v>0</v>
      </c>
      <c r="H17" s="22" t="str">
        <f>IF(report!P20&lt;=0,"0","2")</f>
        <v>0</v>
      </c>
      <c r="I17" t="str">
        <f>IF(IFERROR(SEARCH("имеются действующие решения ФНС о приостановлении операций по счетам",report!N20),"1") = "1", "1", "0")</f>
        <v>0</v>
      </c>
      <c r="J17" s="21" t="str">
        <f>IF(IFERROR(OR(SEARCH("Юр. лица, имеющие задолженность по уплате налогов", report!O20),SEARCH( "Юр. лица, не предоставляющие налоговую отчетность более года", report!O20)),"1") = "1", "1", "0")</f>
        <v>1</v>
      </c>
      <c r="K17" s="22" t="str">
        <f>IF(report!L20="Крупные предприятия",IF(report!M20="","1",IF(VALUE(report!M20)&lt;=250,"0","2")), IF(report!L20="Средние предприятия",IF(report!M20="","1",IF(VALUE(report!M20)&lt;=100,"0",IF(VALUE(report!M20)&lt;=250,"2","1"))), IF(report!L20="Малые предприятия",IF(report!M20="","1",IF(VALUE(report!M20)&lt;=15,"0",IF(VALUE(report!M20)&lt;=100,"2","1"))), IF(report!M20="","1",IF(VALUE(report!M20)&lt;=15,"2","1")) ) ) )</f>
        <v>1</v>
      </c>
      <c r="L17" s="21" t="str">
        <f>IF(IFERROR(SEARCH("дисквалифицированные лица",report!O20),"1") = "1", "1", "0")</f>
        <v>1</v>
      </c>
      <c r="M17" s="22" t="str">
        <f>IF(report!D20&lt;&gt;"","2","0")</f>
        <v>0</v>
      </c>
      <c r="N17" t="str">
        <f>IF(report!E20&gt;=3,"1","0")</f>
        <v>0</v>
      </c>
      <c r="O17" t="str">
        <f>IF(IFERROR(SEARCH("Компании, сдающие отчетность МСФО",report!O20),"1") = "1", "0", "1")</f>
        <v>0</v>
      </c>
      <c r="P17" t="str">
        <f>IF(report!J20&gt;0, "0", "1")</f>
        <v>1</v>
      </c>
      <c r="Q17" t="str">
        <f>IF(report!K20&gt;0, "0", "1")</f>
        <v>0</v>
      </c>
      <c r="R17" s="21" t="str">
        <f>IF(report!K20&lt;&gt;"", "0", "1")</f>
        <v>0</v>
      </c>
      <c r="S17" s="22" t="str">
        <f>IF(report!Y20&gt;0.25,"3",IF(report!Y20&gt;0.125,"2",IF(report!Y20&gt;=0,"1","0")))</f>
        <v>1</v>
      </c>
      <c r="T17" t="str">
        <f>IF(report!X20&gt;0.3,"3",IF(report!X20&gt;0.15,"2",IF(report!X20&gt;=0,"1","0")))</f>
        <v>1</v>
      </c>
      <c r="U17" t="str">
        <f>IF(report!U20="","1",IF(report!U20&lt;0.7,"3",IF(report!U20&lt;0.9,"2",IF(report!U20&lt;=1,"1","0"))))</f>
        <v>1</v>
      </c>
      <c r="V17" t="str">
        <f>IF(report!W20&gt;0.5,"3",IF(report!W20&gt;0.3,"2",IF(report!W20&gt;=0.2,"1",IF(report!W20="","1","0"))))</f>
        <v>1</v>
      </c>
      <c r="W17" t="str">
        <f>IF(report!V20&gt;0.7,"3",IF(report!V20&gt;0.6,"2",IF(report!V20&gt;=0.5,"1",IF(report!V20="","1","0"))))</f>
        <v>1</v>
      </c>
      <c r="X17" t="str">
        <f>IF(report!Z20&gt;2,"3",IF(report!Z20&gt;1.5,"2",IF(report!Z20&gt;=1,"1",IF(report!Z20="","1","0"))))</f>
        <v>1</v>
      </c>
      <c r="Y17" t="str">
        <f>IF(report!R20&gt;5,"3",IF(report!R20&gt;3,"2",IF(report!R20&gt;=1,"1",IF(report!R20="","1","0"))))</f>
        <v>1</v>
      </c>
      <c r="Z17" t="str">
        <f>IF(report!S20&gt;7.5,"3",IF(report!S20&gt;5,"2",IF(report!S20&gt;=2.5,"1",IF(report!S20="","1","0"))))</f>
        <v>1</v>
      </c>
      <c r="AA17" t="str">
        <f>IF(report!T20&gt;0.6,"3",IF(report!T20&gt;0.4,"2",IF(report!T20&gt;=0.2,"1",IF(report!T20="","1","0"))))</f>
        <v>1</v>
      </c>
      <c r="AB17" s="22" t="str">
        <f>IF(OR(report!I20="Средний риск",report!I20="Высокий риск"),"0","1")</f>
        <v>0</v>
      </c>
    </row>
    <row r="18" spans="1:28" x14ac:dyDescent="0.25">
      <c r="A18" t="str">
        <f>IF(report!B21="","0", "1")</f>
        <v>1</v>
      </c>
      <c r="B18" t="str">
        <f>IF(report!G21="Действующая", "1", "0")</f>
        <v>1</v>
      </c>
      <c r="C18" t="str">
        <f>IF(IFERROR(SEARCH("принято решение о предстоящем исключении юридического лица из ЕГРЮЛ",report!N21),"1") = "1", "1", "0")</f>
        <v>1</v>
      </c>
      <c r="D18" t="str">
        <f>IF(report!G21="Ликвидируется","0","1")</f>
        <v>1</v>
      </c>
      <c r="E18" t="str">
        <f>IF(report!G21="В состоянии банкротства","0","1")</f>
        <v>1</v>
      </c>
      <c r="F18" t="str">
        <f>IF(IFERROR(SEARCH("Компании, отсутствующие по юр. адресу по данным ФНС",report!O21),"1") = "1", "1", "0")</f>
        <v>0</v>
      </c>
      <c r="G18" s="21" t="str">
        <f>IF(IFERROR(SEARCH("наличие в ЕГРЮЛ сведений о юридическом лице, в отношении которых внесена запись о недостоверности",report!N21),"1") = "1", "1", "0")</f>
        <v>1</v>
      </c>
      <c r="H18" s="22" t="str">
        <f>IF(report!P21&lt;=0,"0","2")</f>
        <v>0</v>
      </c>
      <c r="I18" t="str">
        <f>IF(IFERROR(SEARCH("имеются действующие решения ФНС о приостановлении операций по счетам",report!N21),"1") = "1", "1", "0")</f>
        <v>0</v>
      </c>
      <c r="J18" s="21" t="str">
        <f>IF(IFERROR(OR(SEARCH("Юр. лица, имеющие задолженность по уплате налогов", report!O21),SEARCH( "Юр. лица, не предоставляющие налоговую отчетность более года", report!O21)),"1") = "1", "1", "0")</f>
        <v>1</v>
      </c>
      <c r="K18" s="22" t="str">
        <f>IF(report!L21="Крупные предприятия",IF(report!M21="","1",IF(VALUE(report!M21)&lt;=250,"0","2")), IF(report!L21="Средние предприятия",IF(report!M21="","1",IF(VALUE(report!M21)&lt;=100,"0",IF(VALUE(report!M21)&lt;=250,"2","1"))), IF(report!L21="Малые предприятия",IF(report!M21="","1",IF(VALUE(report!M21)&lt;=15,"0",IF(VALUE(report!M21)&lt;=100,"2","1"))), IF(report!M21="","1",IF(VALUE(report!M21)&lt;=15,"2","1")) ) ) )</f>
        <v>1</v>
      </c>
      <c r="L18" s="21" t="str">
        <f>IF(IFERROR(SEARCH("дисквалифицированные лица",report!O21),"1") = "1", "1", "0")</f>
        <v>1</v>
      </c>
      <c r="M18" s="22" t="str">
        <f>IF(report!D21&lt;&gt;"","2","0")</f>
        <v>0</v>
      </c>
      <c r="N18" t="str">
        <f>IF(report!E21&gt;=3,"1","0")</f>
        <v>1</v>
      </c>
      <c r="O18" t="str">
        <f>IF(IFERROR(SEARCH("Компании, сдающие отчетность МСФО",report!O21),"1") = "1", "0", "1")</f>
        <v>0</v>
      </c>
      <c r="P18" t="str">
        <f>IF(report!J21&gt;0, "0", "1")</f>
        <v>1</v>
      </c>
      <c r="Q18" t="str">
        <f>IF(report!K21&gt;0, "0", "1")</f>
        <v>1</v>
      </c>
      <c r="R18" s="21" t="str">
        <f>IF(report!K21&lt;&gt;"", "0", "1")</f>
        <v>0</v>
      </c>
      <c r="S18" s="22" t="str">
        <f>IF(report!Y21&gt;0.25,"3",IF(report!Y21&gt;0.125,"2",IF(report!Y21&gt;=0,"1","0")))</f>
        <v>1</v>
      </c>
      <c r="T18" t="str">
        <f>IF(report!X21&gt;0.3,"3",IF(report!X21&gt;0.15,"2",IF(report!X21&gt;=0,"1","0")))</f>
        <v>1</v>
      </c>
      <c r="U18" t="str">
        <f>IF(report!U21="","1",IF(report!U21&lt;0.7,"3",IF(report!U21&lt;0.9,"2",IF(report!U21&lt;=1,"1","0"))))</f>
        <v>1</v>
      </c>
      <c r="V18" t="str">
        <f>IF(report!W21&gt;0.5,"3",IF(report!W21&gt;0.3,"2",IF(report!W21&gt;=0.2,"1",IF(report!W21="","1","0"))))</f>
        <v>1</v>
      </c>
      <c r="W18" t="str">
        <f>IF(report!V21&gt;0.7,"3",IF(report!V21&gt;0.6,"2",IF(report!V21&gt;=0.5,"1",IF(report!V21="","1","0"))))</f>
        <v>1</v>
      </c>
      <c r="X18" t="str">
        <f>IF(report!Z21&gt;2,"3",IF(report!Z21&gt;1.5,"2",IF(report!Z21&gt;=1,"1",IF(report!Z21="","1","0"))))</f>
        <v>1</v>
      </c>
      <c r="Y18" t="str">
        <f>IF(report!R21&gt;5,"3",IF(report!R21&gt;3,"2",IF(report!R21&gt;=1,"1",IF(report!R21="","1","0"))))</f>
        <v>1</v>
      </c>
      <c r="Z18" t="str">
        <f>IF(report!S21&gt;7.5,"3",IF(report!S21&gt;5,"2",IF(report!S21&gt;=2.5,"1",IF(report!S21="","1","0"))))</f>
        <v>1</v>
      </c>
      <c r="AA18" t="str">
        <f>IF(report!T21&gt;0.6,"3",IF(report!T21&gt;0.4,"2",IF(report!T21&gt;=0.2,"1",IF(report!T21="","1","0"))))</f>
        <v>1</v>
      </c>
      <c r="AB18" s="22" t="str">
        <f>IF(OR(report!I21="Средний риск",report!I21="Высокий риск"),"0","1")</f>
        <v>0</v>
      </c>
    </row>
    <row r="19" spans="1:28" x14ac:dyDescent="0.25">
      <c r="A19" t="str">
        <f>IF(report!B22="","0", "1")</f>
        <v>1</v>
      </c>
      <c r="B19" t="str">
        <f>IF(report!G22="Действующая", "1", "0")</f>
        <v>1</v>
      </c>
      <c r="C19" t="str">
        <f>IF(IFERROR(SEARCH("принято решение о предстоящем исключении юридического лица из ЕГРЮЛ",report!N22),"1") = "1", "1", "0")</f>
        <v>1</v>
      </c>
      <c r="D19" t="str">
        <f>IF(report!G22="Ликвидируется","0","1")</f>
        <v>1</v>
      </c>
      <c r="E19" t="str">
        <f>IF(report!G22="В состоянии банкротства","0","1")</f>
        <v>1</v>
      </c>
      <c r="F19" t="str">
        <f>IF(IFERROR(SEARCH("Компании, отсутствующие по юр. адресу по данным ФНС",report!O22),"1") = "1", "1", "0")</f>
        <v>0</v>
      </c>
      <c r="G19" s="21" t="str">
        <f>IF(IFERROR(SEARCH("наличие в ЕГРЮЛ сведений о юридическом лице, в отношении которых внесена запись о недостоверности",report!N22),"1") = "1", "1", "0")</f>
        <v>1</v>
      </c>
      <c r="H19" s="22" t="str">
        <f>IF(report!P22&lt;=0,"0","2")</f>
        <v>0</v>
      </c>
      <c r="I19" t="str">
        <f>IF(IFERROR(SEARCH("имеются действующие решения ФНС о приостановлении операций по счетам",report!N22),"1") = "1", "1", "0")</f>
        <v>1</v>
      </c>
      <c r="J19" s="21" t="str">
        <f>IF(IFERROR(OR(SEARCH("Юр. лица, имеющие задолженность по уплате налогов", report!O22),SEARCH( "Юр. лица, не предоставляющие налоговую отчетность более года", report!O22)),"1") = "1", "1", "0")</f>
        <v>1</v>
      </c>
      <c r="K19" s="22" t="str">
        <f>IF(report!L22="Крупные предприятия",IF(report!M22="","1",IF(VALUE(report!M22)&lt;=250,"0","2")), IF(report!L22="Средние предприятия",IF(report!M22="","1",IF(VALUE(report!M22)&lt;=100,"0",IF(VALUE(report!M22)&lt;=250,"2","1"))), IF(report!L22="Малые предприятия",IF(report!M22="","1",IF(VALUE(report!M22)&lt;=15,"0",IF(VALUE(report!M22)&lt;=100,"2","1"))), IF(report!M22="","1",IF(VALUE(report!M22)&lt;=15,"2","1")) ) ) )</f>
        <v>1</v>
      </c>
      <c r="L19" s="21" t="str">
        <f>IF(IFERROR(SEARCH("дисквалифицированные лица",report!O22),"1") = "1", "1", "0")</f>
        <v>1</v>
      </c>
      <c r="M19" s="22" t="str">
        <f>IF(report!D22&lt;&gt;"","2","0")</f>
        <v>0</v>
      </c>
      <c r="N19" t="str">
        <f>IF(report!E22&gt;=3,"1","0")</f>
        <v>0</v>
      </c>
      <c r="O19" t="str">
        <f>IF(IFERROR(SEARCH("Компании, сдающие отчетность МСФО",report!O22),"1") = "1", "0", "1")</f>
        <v>0</v>
      </c>
      <c r="P19" t="str">
        <f>IF(report!J22&gt;0, "0", "1")</f>
        <v>1</v>
      </c>
      <c r="Q19" t="str">
        <f>IF(report!K22&gt;0, "0", "1")</f>
        <v>1</v>
      </c>
      <c r="R19" s="21" t="str">
        <f>IF(report!K22&lt;&gt;"", "0", "1")</f>
        <v>0</v>
      </c>
      <c r="S19" s="22" t="str">
        <f>IF(report!Y22&gt;0.25,"3",IF(report!Y22&gt;0.125,"2",IF(report!Y22&gt;=0,"1","0")))</f>
        <v>1</v>
      </c>
      <c r="T19" t="str">
        <f>IF(report!X22&gt;0.3,"3",IF(report!X22&gt;0.15,"2",IF(report!X22&gt;=0,"1","0")))</f>
        <v>1</v>
      </c>
      <c r="U19" t="str">
        <f>IF(report!U22="","1",IF(report!U22&lt;0.7,"3",IF(report!U22&lt;0.9,"2",IF(report!U22&lt;=1,"1","0"))))</f>
        <v>1</v>
      </c>
      <c r="V19" t="str">
        <f>IF(report!W22&gt;0.5,"3",IF(report!W22&gt;0.3,"2",IF(report!W22&gt;=0.2,"1",IF(report!W22="","1","0"))))</f>
        <v>1</v>
      </c>
      <c r="W19" t="str">
        <f>IF(report!V22&gt;0.7,"3",IF(report!V22&gt;0.6,"2",IF(report!V22&gt;=0.5,"1",IF(report!V22="","1","0"))))</f>
        <v>1</v>
      </c>
      <c r="X19" t="str">
        <f>IF(report!Z22&gt;2,"3",IF(report!Z22&gt;1.5,"2",IF(report!Z22&gt;=1,"1",IF(report!Z22="","1","0"))))</f>
        <v>1</v>
      </c>
      <c r="Y19" t="str">
        <f>IF(report!R22&gt;5,"3",IF(report!R22&gt;3,"2",IF(report!R22&gt;=1,"1",IF(report!R22="","1","0"))))</f>
        <v>1</v>
      </c>
      <c r="Z19" t="str">
        <f>IF(report!S22&gt;7.5,"3",IF(report!S22&gt;5,"2",IF(report!S22&gt;=2.5,"1",IF(report!S22="","1","0"))))</f>
        <v>1</v>
      </c>
      <c r="AA19" t="str">
        <f>IF(report!T22&gt;0.6,"3",IF(report!T22&gt;0.4,"2",IF(report!T22&gt;=0.2,"1",IF(report!T22="","1","0"))))</f>
        <v>1</v>
      </c>
      <c r="AB19" s="22" t="str">
        <f>IF(OR(report!I22="Средний риск",report!I22="Высокий риск"),"0","1")</f>
        <v>0</v>
      </c>
    </row>
    <row r="20" spans="1:28" x14ac:dyDescent="0.25">
      <c r="A20" t="str">
        <f>IF(report!B23="","0", "1")</f>
        <v>1</v>
      </c>
      <c r="B20" t="str">
        <f>IF(report!G23="Действующая", "1", "0")</f>
        <v>1</v>
      </c>
      <c r="C20" t="str">
        <f>IF(IFERROR(SEARCH("принято решение о предстоящем исключении юридического лица из ЕГРЮЛ",report!N23),"1") = "1", "1", "0")</f>
        <v>1</v>
      </c>
      <c r="D20" t="str">
        <f>IF(report!G23="Ликвидируется","0","1")</f>
        <v>1</v>
      </c>
      <c r="E20" t="str">
        <f>IF(report!G23="В состоянии банкротства","0","1")</f>
        <v>1</v>
      </c>
      <c r="F20" t="str">
        <f>IF(IFERROR(SEARCH("Компании, отсутствующие по юр. адресу по данным ФНС",report!O23),"1") = "1", "1", "0")</f>
        <v>0</v>
      </c>
      <c r="G20" s="21" t="str">
        <f>IF(IFERROR(SEARCH("наличие в ЕГРЮЛ сведений о юридическом лице, в отношении которых внесена запись о недостоверности",report!N23),"1") = "1", "1", "0")</f>
        <v>1</v>
      </c>
      <c r="H20" s="22" t="str">
        <f>IF(report!P23&lt;=0,"0","2")</f>
        <v>0</v>
      </c>
      <c r="I20" t="str">
        <f>IF(IFERROR(SEARCH("имеются действующие решения ФНС о приостановлении операций по счетам",report!N23),"1") = "1", "1", "0")</f>
        <v>0</v>
      </c>
      <c r="J20" s="21" t="str">
        <f>IF(IFERROR(OR(SEARCH("Юр. лица, имеющие задолженность по уплате налогов", report!O23),SEARCH( "Юр. лица, не предоставляющие налоговую отчетность более года", report!O23)),"1") = "1", "1", "0")</f>
        <v>1</v>
      </c>
      <c r="K20" s="22" t="str">
        <f>IF(report!L23="Крупные предприятия",IF(report!M23="","1",IF(VALUE(report!M23)&lt;=250,"0","2")), IF(report!L23="Средние предприятия",IF(report!M23="","1",IF(VALUE(report!M23)&lt;=100,"0",IF(VALUE(report!M23)&lt;=250,"2","1"))), IF(report!L23="Малые предприятия",IF(report!M23="","1",IF(VALUE(report!M23)&lt;=15,"0",IF(VALUE(report!M23)&lt;=100,"2","1"))), IF(report!M23="","1",IF(VALUE(report!M23)&lt;=15,"2","1")) ) ) )</f>
        <v>1</v>
      </c>
      <c r="L20" s="21" t="str">
        <f>IF(IFERROR(SEARCH("дисквалифицированные лица",report!O23),"1") = "1", "1", "0")</f>
        <v>1</v>
      </c>
      <c r="M20" s="22" t="str">
        <f>IF(report!D23&lt;&gt;"","2","0")</f>
        <v>0</v>
      </c>
      <c r="N20" t="str">
        <f>IF(report!E23&gt;=3,"1","0")</f>
        <v>1</v>
      </c>
      <c r="O20" t="str">
        <f>IF(IFERROR(SEARCH("Компании, сдающие отчетность МСФО",report!O23),"1") = "1", "0", "1")</f>
        <v>0</v>
      </c>
      <c r="P20" t="str">
        <f>IF(report!J23&gt;0, "0", "1")</f>
        <v>1</v>
      </c>
      <c r="Q20" t="str">
        <f>IF(report!K23&gt;0, "0", "1")</f>
        <v>1</v>
      </c>
      <c r="R20" s="21" t="str">
        <f>IF(report!K23&lt;&gt;"", "0", "1")</f>
        <v>0</v>
      </c>
      <c r="S20" s="22" t="str">
        <f>IF(report!Y23&gt;0.25,"3",IF(report!Y23&gt;0.125,"2",IF(report!Y23&gt;=0,"1","0")))</f>
        <v>1</v>
      </c>
      <c r="T20" t="str">
        <f>IF(report!X23&gt;0.3,"3",IF(report!X23&gt;0.15,"2",IF(report!X23&gt;=0,"1","0")))</f>
        <v>1</v>
      </c>
      <c r="U20" t="str">
        <f>IF(report!U23="","1",IF(report!U23&lt;0.7,"3",IF(report!U23&lt;0.9,"2",IF(report!U23&lt;=1,"1","0"))))</f>
        <v>1</v>
      </c>
      <c r="V20" t="str">
        <f>IF(report!W23&gt;0.5,"3",IF(report!W23&gt;0.3,"2",IF(report!W23&gt;=0.2,"1",IF(report!W23="","1","0"))))</f>
        <v>1</v>
      </c>
      <c r="W20" t="str">
        <f>IF(report!V23&gt;0.7,"3",IF(report!V23&gt;0.6,"2",IF(report!V23&gt;=0.5,"1",IF(report!V23="","1","0"))))</f>
        <v>1</v>
      </c>
      <c r="X20" t="str">
        <f>IF(report!Z23&gt;2,"3",IF(report!Z23&gt;1.5,"2",IF(report!Z23&gt;=1,"1",IF(report!Z23="","1","0"))))</f>
        <v>1</v>
      </c>
      <c r="Y20" t="str">
        <f>IF(report!R23&gt;5,"3",IF(report!R23&gt;3,"2",IF(report!R23&gt;=1,"1",IF(report!R23="","1","0"))))</f>
        <v>1</v>
      </c>
      <c r="Z20" t="str">
        <f>IF(report!S23&gt;7.5,"3",IF(report!S23&gt;5,"2",IF(report!S23&gt;=2.5,"1",IF(report!S23="","1","0"))))</f>
        <v>1</v>
      </c>
      <c r="AA20" t="str">
        <f>IF(report!T23&gt;0.6,"3",IF(report!T23&gt;0.4,"2",IF(report!T23&gt;=0.2,"1",IF(report!T23="","1","0"))))</f>
        <v>1</v>
      </c>
      <c r="AB20" s="22" t="str">
        <f>IF(OR(report!I23="Средний риск",report!I23="Высокий риск"),"0","1")</f>
        <v>0</v>
      </c>
    </row>
    <row r="21" spans="1:28" x14ac:dyDescent="0.25">
      <c r="A21" t="str">
        <f>IF(report!B24="","0", "1")</f>
        <v>1</v>
      </c>
      <c r="B21" t="str">
        <f>IF(report!G24="Действующая", "1", "0")</f>
        <v>1</v>
      </c>
      <c r="C21" t="str">
        <f>IF(IFERROR(SEARCH("принято решение о предстоящем исключении юридического лица из ЕГРЮЛ",report!N24),"1") = "1", "1", "0")</f>
        <v>1</v>
      </c>
      <c r="D21" t="str">
        <f>IF(report!G24="Ликвидируется","0","1")</f>
        <v>1</v>
      </c>
      <c r="E21" t="str">
        <f>IF(report!G24="В состоянии банкротства","0","1")</f>
        <v>1</v>
      </c>
      <c r="F21" t="str">
        <f>IF(IFERROR(SEARCH("Компании, отсутствующие по юр. адресу по данным ФНС",report!O24),"1") = "1", "1", "0")</f>
        <v>0</v>
      </c>
      <c r="G21" s="21" t="str">
        <f>IF(IFERROR(SEARCH("наличие в ЕГРЮЛ сведений о юридическом лице, в отношении которых внесена запись о недостоверности",report!N24),"1") = "1", "1", "0")</f>
        <v>1</v>
      </c>
      <c r="H21" s="22" t="str">
        <f>IF(report!P24&lt;=0,"0","2")</f>
        <v>0</v>
      </c>
      <c r="I21" t="str">
        <f>IF(IFERROR(SEARCH("имеются действующие решения ФНС о приостановлении операций по счетам",report!N24),"1") = "1", "1", "0")</f>
        <v>0</v>
      </c>
      <c r="J21" s="21" t="str">
        <f>IF(IFERROR(OR(SEARCH("Юр. лица, имеющие задолженность по уплате налогов", report!O24),SEARCH( "Юр. лица, не предоставляющие налоговую отчетность более года", report!O24)),"1") = "1", "1", "0")</f>
        <v>1</v>
      </c>
      <c r="K21" s="22" t="str">
        <f>IF(report!L24="Крупные предприятия",IF(report!M24="","1",IF(VALUE(report!M24)&lt;=250,"0","2")), IF(report!L24="Средние предприятия",IF(report!M24="","1",IF(VALUE(report!M24)&lt;=100,"0",IF(VALUE(report!M24)&lt;=250,"2","1"))), IF(report!L24="Малые предприятия",IF(report!M24="","1",IF(VALUE(report!M24)&lt;=15,"0",IF(VALUE(report!M24)&lt;=100,"2","1"))), IF(report!M24="","1",IF(VALUE(report!M24)&lt;=15,"2","1")) ) ) )</f>
        <v>1</v>
      </c>
      <c r="L21" s="21" t="str">
        <f>IF(IFERROR(SEARCH("дисквалифицированные лица",report!O24),"1") = "1", "1", "0")</f>
        <v>1</v>
      </c>
      <c r="M21" s="22" t="str">
        <f>"1"</f>
        <v>1</v>
      </c>
      <c r="N21" t="str">
        <f>IF(report!E24&gt;=3,"1","0")</f>
        <v>0</v>
      </c>
      <c r="O21" t="str">
        <f>IF(IFERROR(SEARCH("Компании, сдающие отчетность МСФО",report!O24),"1") = "1", "0", "1")</f>
        <v>0</v>
      </c>
      <c r="P21" t="str">
        <f>IF(report!J24&gt;0, "0", "1")</f>
        <v>0</v>
      </c>
      <c r="Q21" t="str">
        <f>IF(report!K24&gt;0, "0", "1")</f>
        <v>1</v>
      </c>
      <c r="R21" s="21" t="str">
        <f>IF(report!K24&lt;&gt;"", "0", "1")</f>
        <v>0</v>
      </c>
      <c r="S21" s="22" t="str">
        <f>IF(report!Y24&gt;0.25,"3",IF(report!Y24&gt;0.125,"2",IF(report!Y24&gt;=0,"1","0")))</f>
        <v>1</v>
      </c>
      <c r="T21" t="str">
        <f>IF(report!X24&gt;0.3,"3",IF(report!X24&gt;0.15,"2",IF(report!X24&gt;=0,"1","0")))</f>
        <v>1</v>
      </c>
      <c r="U21" t="str">
        <f>IF(report!U24="","1",IF(report!U24&lt;0.7,"3",IF(report!U24&lt;0.9,"2",IF(report!U24&lt;=1,"1","0"))))</f>
        <v>1</v>
      </c>
      <c r="V21" t="str">
        <f>IF(report!W24&gt;0.5,"3",IF(report!W24&gt;0.3,"2",IF(report!W24&gt;=0.2,"1",IF(report!W24="","1","0"))))</f>
        <v>1</v>
      </c>
      <c r="W21" t="str">
        <f>IF(report!V24&gt;0.7,"3",IF(report!V24&gt;0.6,"2",IF(report!V24&gt;=0.5,"1",IF(report!V24="","1","0"))))</f>
        <v>1</v>
      </c>
      <c r="X21" t="str">
        <f>IF(report!Z24&gt;2,"3",IF(report!Z24&gt;1.5,"2",IF(report!Z24&gt;=1,"1",IF(report!Z24="","1","0"))))</f>
        <v>1</v>
      </c>
      <c r="Y21" t="str">
        <f>IF(report!R24&gt;5,"3",IF(report!R24&gt;3,"2",IF(report!R24&gt;=1,"1",IF(report!R24="","1","0"))))</f>
        <v>1</v>
      </c>
      <c r="Z21" t="str">
        <f>IF(report!S24&gt;7.5,"3",IF(report!S24&gt;5,"2",IF(report!S24&gt;=2.5,"1",IF(report!S24="","1","0"))))</f>
        <v>1</v>
      </c>
      <c r="AA21" t="str">
        <f>IF(report!T24&gt;0.6,"3",IF(report!T24&gt;0.4,"2",IF(report!T24&gt;=0.2,"1",IF(report!T24="","1","0"))))</f>
        <v>1</v>
      </c>
      <c r="AB21" s="22" t="str">
        <f>IF(OR(report!I24="Средний риск",report!I24="Высокий риск"),"0","1")</f>
        <v>0</v>
      </c>
    </row>
    <row r="22" spans="1:28" x14ac:dyDescent="0.25">
      <c r="A22" t="str">
        <f>IF(report!B25="","0", "1")</f>
        <v>1</v>
      </c>
      <c r="B22" t="str">
        <f>IF(report!G25="Действующая", "1", "0")</f>
        <v>1</v>
      </c>
      <c r="C22" t="str">
        <f>IF(IFERROR(SEARCH("принято решение о предстоящем исключении юридического лица из ЕГРЮЛ",report!N25),"1") = "1", "1", "0")</f>
        <v>1</v>
      </c>
      <c r="D22" t="str">
        <f>IF(report!G25="Ликвидируется","0","1")</f>
        <v>1</v>
      </c>
      <c r="E22" t="str">
        <f>IF(report!G25="В состоянии банкротства","0","1")</f>
        <v>1</v>
      </c>
      <c r="F22" t="str">
        <f>IF(IFERROR(SEARCH("Компании, отсутствующие по юр. адресу по данным ФНС",report!O25),"1") = "1", "1", "0")</f>
        <v>1</v>
      </c>
      <c r="G22" s="21" t="str">
        <f>IF(IFERROR(SEARCH("наличие в ЕГРЮЛ сведений о юридическом лице, в отношении которых внесена запись о недостоверности",report!N25),"1") = "1", "1", "0")</f>
        <v>1</v>
      </c>
      <c r="H22" s="22" t="str">
        <f>IF(report!P25&lt;=0,"0","2")</f>
        <v>0</v>
      </c>
      <c r="I22" t="str">
        <f>IF(IFERROR(SEARCH("имеются действующие решения ФНС о приостановлении операций по счетам",report!N25),"1") = "1", "1", "0")</f>
        <v>0</v>
      </c>
      <c r="J22" s="21" t="str">
        <f>IF(IFERROR(OR(SEARCH("Юр. лица, имеющие задолженность по уплате налогов", report!O25),SEARCH( "Юр. лица, не предоставляющие налоговую отчетность более года", report!O25)),"1") = "1", "1", "0")</f>
        <v>1</v>
      </c>
      <c r="K22" s="22" t="str">
        <f>IF(report!L25="Крупные предприятия",IF(report!M25="","1",IF(VALUE(report!M25)&lt;=250,"0","2")), IF(report!L25="Средние предприятия",IF(report!M25="","1",IF(VALUE(report!M25)&lt;=100,"0",IF(VALUE(report!M25)&lt;=250,"2","1"))), IF(report!L25="Малые предприятия",IF(report!M25="","1",IF(VALUE(report!M25)&lt;=15,"0",IF(VALUE(report!M25)&lt;=100,"2","1"))), IF(report!M25="","1",IF(VALUE(report!M25)&lt;=15,"2","1")) ) ) )</f>
        <v>1</v>
      </c>
      <c r="L22" s="21" t="str">
        <f>IF(IFERROR(SEARCH("дисквалифицированные лица",report!O25),"1") = "1", "1", "0")</f>
        <v>1</v>
      </c>
      <c r="M22" s="22" t="str">
        <f>IF(report!D25&lt;&gt;"","2","0")</f>
        <v>0</v>
      </c>
      <c r="N22" t="str">
        <f>IF(report!E25&gt;=3,"1","0")</f>
        <v>1</v>
      </c>
      <c r="O22" t="str">
        <f>IF(IFERROR(SEARCH("Компании, сдающие отчетность МСФО",report!O25),"1") = "1", "0", "1")</f>
        <v>0</v>
      </c>
      <c r="P22" t="str">
        <f>IF(report!J25&gt;0, "0", "1")</f>
        <v>1</v>
      </c>
      <c r="Q22" t="str">
        <f>IF(report!K25&gt;0, "0", "1")</f>
        <v>1</v>
      </c>
      <c r="R22" s="21" t="str">
        <f>IF(report!K25&lt;&gt;"", "0", "1")</f>
        <v>0</v>
      </c>
      <c r="S22" s="22" t="str">
        <f>IF(report!Y25&gt;0.25,"3",IF(report!Y25&gt;0.125,"2",IF(report!Y25&gt;=0,"1","0")))</f>
        <v>1</v>
      </c>
      <c r="T22" t="str">
        <f>IF(report!X25&gt;0.3,"3",IF(report!X25&gt;0.15,"2",IF(report!X25&gt;=0,"1","0")))</f>
        <v>1</v>
      </c>
      <c r="U22" t="str">
        <f>IF(report!U25="","1",IF(report!U25&lt;0.7,"3",IF(report!U25&lt;0.9,"2",IF(report!U25&lt;=1,"1","0"))))</f>
        <v>1</v>
      </c>
      <c r="V22" t="str">
        <f>IF(report!W25&gt;0.5,"3",IF(report!W25&gt;0.3,"2",IF(report!W25&gt;=0.2,"1",IF(report!W25="","1","0"))))</f>
        <v>3</v>
      </c>
      <c r="W22" t="str">
        <f>IF(report!V25&gt;0.7,"3",IF(report!V25&gt;0.6,"2",IF(report!V25&gt;=0.5,"1",IF(report!V25="","1","0"))))</f>
        <v>3</v>
      </c>
      <c r="X22" t="str">
        <f>IF(report!Z25&gt;2,"3",IF(report!Z25&gt;1.5,"2",IF(report!Z25&gt;=1,"1",IF(report!Z25="","1","0"))))</f>
        <v>1</v>
      </c>
      <c r="Y22" t="str">
        <f>IF(report!R25&gt;5,"3",IF(report!R25&gt;3,"2",IF(report!R25&gt;=1,"1",IF(report!R25="","1","0"))))</f>
        <v>1</v>
      </c>
      <c r="Z22" t="str">
        <f>IF(report!S25&gt;7.5,"3",IF(report!S25&gt;5,"2",IF(report!S25&gt;=2.5,"1",IF(report!S25="","1","0"))))</f>
        <v>1</v>
      </c>
      <c r="AA22" t="str">
        <f>IF(report!T25&gt;0.6,"3",IF(report!T25&gt;0.4,"2",IF(report!T25&gt;=0.2,"1",IF(report!T25="","1","0"))))</f>
        <v>1</v>
      </c>
      <c r="AB22" s="22" t="str">
        <f>IF(OR(report!I25="Средний риск",report!I25="Высокий риск"),"0","1")</f>
        <v>0</v>
      </c>
    </row>
    <row r="23" spans="1:28" x14ac:dyDescent="0.25">
      <c r="A23" t="str">
        <f>IF(report!B26="","0", "1")</f>
        <v>1</v>
      </c>
      <c r="B23" t="str">
        <f>IF(report!G26="Действующая", "1", "0")</f>
        <v>1</v>
      </c>
      <c r="C23" t="str">
        <f>IF(IFERROR(SEARCH("принято решение о предстоящем исключении юридического лица из ЕГРЮЛ",report!N26),"1") = "1", "1", "0")</f>
        <v>1</v>
      </c>
      <c r="D23" t="str">
        <f>IF(report!G26="Ликвидируется","0","1")</f>
        <v>1</v>
      </c>
      <c r="E23" t="str">
        <f>IF(report!G26="В состоянии банкротства","0","1")</f>
        <v>1</v>
      </c>
      <c r="F23" t="str">
        <f>IF(IFERROR(SEARCH("Компании, отсутствующие по юр. адресу по данным ФНС",report!O26),"1") = "1", "1", "0")</f>
        <v>0</v>
      </c>
      <c r="G23" s="21" t="str">
        <f>IF(IFERROR(SEARCH("наличие в ЕГРЮЛ сведений о юридическом лице, в отношении которых внесена запись о недостоверности",report!N26),"1") = "1", "1", "0")</f>
        <v>1</v>
      </c>
      <c r="H23" s="22" t="str">
        <f>IF(report!P26&lt;=0,"0","2")</f>
        <v>0</v>
      </c>
      <c r="I23" t="str">
        <f>IF(IFERROR(SEARCH("имеются действующие решения ФНС о приостановлении операций по счетам",report!N26),"1") = "1", "1", "0")</f>
        <v>1</v>
      </c>
      <c r="J23" s="21" t="str">
        <f>IF(IFERROR(OR(SEARCH("Юр. лица, имеющие задолженность по уплате налогов", report!O26),SEARCH( "Юр. лица, не предоставляющие налоговую отчетность более года", report!O26)),"1") = "1", "1", "0")</f>
        <v>1</v>
      </c>
      <c r="K23" s="22" t="str">
        <f>IF(report!L26="Крупные предприятия",IF(report!M26="","1",IF(VALUE(report!M26)&lt;=250,"0","2")), IF(report!L26="Средние предприятия",IF(report!M26="","1",IF(VALUE(report!M26)&lt;=100,"0",IF(VALUE(report!M26)&lt;=250,"2","1"))), IF(report!L26="Малые предприятия",IF(report!M26="","1",IF(VALUE(report!M26)&lt;=15,"0",IF(VALUE(report!M26)&lt;=100,"2","1"))), IF(report!M26="","1",IF(VALUE(report!M26)&lt;=15,"2","1")) ) ) )</f>
        <v>1</v>
      </c>
      <c r="L23" s="21" t="str">
        <f>IF(IFERROR(SEARCH("дисквалифицированные лица",report!O26),"1") = "1", "1", "0")</f>
        <v>1</v>
      </c>
      <c r="M23" s="22" t="str">
        <f>IF(report!D26&lt;&gt;"","2","0")</f>
        <v>0</v>
      </c>
      <c r="N23" t="str">
        <f>IF(report!E26&gt;=3,"1","0")</f>
        <v>1</v>
      </c>
      <c r="O23" t="str">
        <f>IF(IFERROR(SEARCH("Компании, сдающие отчетность МСФО",report!O26),"1") = "1", "0", "1")</f>
        <v>0</v>
      </c>
      <c r="P23" t="str">
        <f>IF(report!J26&gt;0, "0", "1")</f>
        <v>1</v>
      </c>
      <c r="Q23" t="str">
        <f>IF(report!K26&gt;0, "0", "1")</f>
        <v>0</v>
      </c>
      <c r="R23" s="21" t="str">
        <f>IF(report!K26&lt;&gt;"", "0", "1")</f>
        <v>0</v>
      </c>
      <c r="S23" s="22" t="str">
        <f>IF(report!Y26&gt;0.25,"3",IF(report!Y26&gt;0.125,"2",IF(report!Y26&gt;=0,"1","0")))</f>
        <v>1</v>
      </c>
      <c r="T23" t="str">
        <f>IF(report!X26&gt;0.3,"3",IF(report!X26&gt;0.15,"2",IF(report!X26&gt;=0,"1","0")))</f>
        <v>1</v>
      </c>
      <c r="U23" t="str">
        <f>IF(report!U26="","1",IF(report!U26&lt;0.7,"3",IF(report!U26&lt;0.9,"2",IF(report!U26&lt;=1,"1","0"))))</f>
        <v>1</v>
      </c>
      <c r="V23" t="str">
        <f>IF(report!W26&gt;0.5,"3",IF(report!W26&gt;0.3,"2",IF(report!W26&gt;=0.2,"1",IF(report!W26="","1","0"))))</f>
        <v>1</v>
      </c>
      <c r="W23" t="str">
        <f>IF(report!V26&gt;0.7,"3",IF(report!V26&gt;0.6,"2",IF(report!V26&gt;=0.5,"1",IF(report!V26="","1","0"))))</f>
        <v>1</v>
      </c>
      <c r="X23" t="str">
        <f>IF(report!Z26&gt;2,"3",IF(report!Z26&gt;1.5,"2",IF(report!Z26&gt;=1,"1",IF(report!Z26="","1","0"))))</f>
        <v>1</v>
      </c>
      <c r="Y23" t="str">
        <f>IF(report!R26&gt;5,"3",IF(report!R26&gt;3,"2",IF(report!R26&gt;=1,"1",IF(report!R26="","1","0"))))</f>
        <v>1</v>
      </c>
      <c r="Z23" t="str">
        <f>IF(report!S26&gt;7.5,"3",IF(report!S26&gt;5,"2",IF(report!S26&gt;=2.5,"1",IF(report!S26="","1","0"))))</f>
        <v>1</v>
      </c>
      <c r="AA23" t="str">
        <f>IF(report!T26&gt;0.6,"3",IF(report!T26&gt;0.4,"2",IF(report!T26&gt;=0.2,"1",IF(report!T26="","1","0"))))</f>
        <v>1</v>
      </c>
      <c r="AB23" s="22" t="str">
        <f>IF(OR(report!I26="Средний риск",report!I26="Высокий риск"),"0","1")</f>
        <v>0</v>
      </c>
    </row>
    <row r="24" spans="1:28" x14ac:dyDescent="0.25">
      <c r="A24" t="str">
        <f>IF(report!B27="","0", "1")</f>
        <v>1</v>
      </c>
      <c r="B24" t="str">
        <f>IF(report!G27="Действующая", "1", "0")</f>
        <v>1</v>
      </c>
      <c r="C24" t="str">
        <f>IF(IFERROR(SEARCH("принято решение о предстоящем исключении юридического лица из ЕГРЮЛ",report!N27),"1") = "1", "1", "0")</f>
        <v>1</v>
      </c>
      <c r="D24" t="str">
        <f>IF(report!G27="Ликвидируется","0","1")</f>
        <v>1</v>
      </c>
      <c r="E24" t="str">
        <f>IF(report!G27="В состоянии банкротства","0","1")</f>
        <v>1</v>
      </c>
      <c r="F24" t="str">
        <f>IF(IFERROR(SEARCH("Компании, отсутствующие по юр. адресу по данным ФНС",report!O27),"1") = "1", "1", "0")</f>
        <v>0</v>
      </c>
      <c r="G24" s="21" t="str">
        <f>IF(IFERROR(SEARCH("наличие в ЕГРЮЛ сведений о юридическом лице, в отношении которых внесена запись о недостоверности",report!N27),"1") = "1", "1", "0")</f>
        <v>1</v>
      </c>
      <c r="H24" s="22" t="str">
        <f>IF(report!P27&lt;=0,"0","2")</f>
        <v>0</v>
      </c>
      <c r="I24" t="str">
        <f>IF(IFERROR(SEARCH("имеются действующие решения ФНС о приостановлении операций по счетам",report!N27),"1") = "1", "1", "0")</f>
        <v>0</v>
      </c>
      <c r="J24" s="21" t="str">
        <f>IF(IFERROR(OR(SEARCH("Юр. лица, имеющие задолженность по уплате налогов", report!O27),SEARCH( "Юр. лица, не предоставляющие налоговую отчетность более года", report!O27)),"1") = "1", "1", "0")</f>
        <v>1</v>
      </c>
      <c r="K24" s="22" t="str">
        <f>IF(report!L27="Крупные предприятия",IF(report!M27="","1",IF(VALUE(report!M27)&lt;=250,"0","2")), IF(report!L27="Средние предприятия",IF(report!M27="","1",IF(VALUE(report!M27)&lt;=100,"0",IF(VALUE(report!M27)&lt;=250,"2","1"))), IF(report!L27="Малые предприятия",IF(report!M27="","1",IF(VALUE(report!M27)&lt;=15,"0",IF(VALUE(report!M27)&lt;=100,"2","1"))), IF(report!M27="","1",IF(VALUE(report!M27)&lt;=15,"2","1")) ) ) )</f>
        <v>1</v>
      </c>
      <c r="L24" s="21" t="str">
        <f>IF(IFERROR(SEARCH("дисквалифицированные лица",report!O27),"1") = "1", "1", "0")</f>
        <v>1</v>
      </c>
      <c r="M24" s="22" t="str">
        <f>IF(report!D27&lt;&gt;"","2","0")</f>
        <v>0</v>
      </c>
      <c r="N24" t="str">
        <f>IF(report!E27&gt;=3,"1","0")</f>
        <v>0</v>
      </c>
      <c r="O24" t="str">
        <f>IF(IFERROR(SEARCH("Компании, сдающие отчетность МСФО",report!O27),"1") = "1", "0", "1")</f>
        <v>0</v>
      </c>
      <c r="P24" t="str">
        <f>IF(report!J27&gt;0, "0", "1")</f>
        <v>1</v>
      </c>
      <c r="Q24" t="str">
        <f>IF(report!K27&gt;0, "0", "1")</f>
        <v>1</v>
      </c>
      <c r="R24" s="21" t="str">
        <f>IF(report!K27&lt;&gt;"", "0", "1")</f>
        <v>0</v>
      </c>
      <c r="S24" s="22" t="str">
        <f>IF(report!Y27&gt;0.25,"3",IF(report!Y27&gt;0.125,"2",IF(report!Y27&gt;=0,"1","0")))</f>
        <v>1</v>
      </c>
      <c r="T24" t="str">
        <f>IF(report!X27&gt;0.3,"3",IF(report!X27&gt;0.15,"2",IF(report!X27&gt;=0,"1","0")))</f>
        <v>1</v>
      </c>
      <c r="U24" t="str">
        <f>IF(report!U27="","1",IF(report!U27&lt;0.7,"3",IF(report!U27&lt;0.9,"2",IF(report!U27&lt;=1,"1","0"))))</f>
        <v>1</v>
      </c>
      <c r="V24" t="str">
        <f>IF(report!W27&gt;0.5,"3",IF(report!W27&gt;0.3,"2",IF(report!W27&gt;=0.2,"1",IF(report!W27="","1","0"))))</f>
        <v>1</v>
      </c>
      <c r="W24" t="str">
        <f>IF(report!V27&gt;0.7,"3",IF(report!V27&gt;0.6,"2",IF(report!V27&gt;=0.5,"1",IF(report!V27="","1","0"))))</f>
        <v>1</v>
      </c>
      <c r="X24" t="str">
        <f>IF(report!Z27&gt;2,"3",IF(report!Z27&gt;1.5,"2",IF(report!Z27&gt;=1,"1",IF(report!Z27="","1","0"))))</f>
        <v>1</v>
      </c>
      <c r="Y24" t="str">
        <f>IF(report!R27&gt;5,"3",IF(report!R27&gt;3,"2",IF(report!R27&gt;=1,"1",IF(report!R27="","1","0"))))</f>
        <v>1</v>
      </c>
      <c r="Z24" t="str">
        <f>IF(report!S27&gt;7.5,"3",IF(report!S27&gt;5,"2",IF(report!S27&gt;=2.5,"1",IF(report!S27="","1","0"))))</f>
        <v>1</v>
      </c>
      <c r="AA24" t="str">
        <f>IF(report!T27&gt;0.6,"3",IF(report!T27&gt;0.4,"2",IF(report!T27&gt;=0.2,"1",IF(report!T27="","1","0"))))</f>
        <v>1</v>
      </c>
      <c r="AB24" s="22" t="str">
        <f>IF(OR(report!I27="Средний риск",report!I27="Высокий риск"),"0","1")</f>
        <v>0</v>
      </c>
    </row>
    <row r="25" spans="1:28" x14ac:dyDescent="0.25">
      <c r="A25" t="str">
        <f>IF(report!B28="","0", "1")</f>
        <v>1</v>
      </c>
      <c r="B25" t="str">
        <f>IF(report!G28="Действующая", "1", "0")</f>
        <v>0</v>
      </c>
      <c r="C25" t="str">
        <f>IF(IFERROR(SEARCH("принято решение о предстоящем исключении юридического лица из ЕГРЮЛ",report!N28),"1") = "1", "1", "0")</f>
        <v>1</v>
      </c>
      <c r="D25" t="str">
        <f>IF(report!G28="Ликвидируется","0","1")</f>
        <v>1</v>
      </c>
      <c r="E25" t="str">
        <f>IF(report!G28="В состоянии банкротства","0","1")</f>
        <v>0</v>
      </c>
      <c r="F25" t="str">
        <f>IF(IFERROR(SEARCH("Компании, отсутствующие по юр. адресу по данным ФНС",report!O28),"1") = "1", "1", "0")</f>
        <v>0</v>
      </c>
      <c r="G25" s="21" t="str">
        <f>IF(IFERROR(SEARCH("наличие в ЕГРЮЛ сведений о юридическом лице, в отношении которых внесена запись о недостоверности",report!N28),"1") = "1", "1", "0")</f>
        <v>1</v>
      </c>
      <c r="H25" s="22" t="str">
        <f>IF(report!P28&lt;=0,"0","2")</f>
        <v>0</v>
      </c>
      <c r="I25" t="str">
        <f>IF(IFERROR(SEARCH("имеются действующие решения ФНС о приостановлении операций по счетам",report!N28),"1") = "1", "1", "0")</f>
        <v>0</v>
      </c>
      <c r="J25" s="21" t="str">
        <f>IF(IFERROR(OR(SEARCH("Юр. лица, имеющие задолженность по уплате налогов", report!O28),SEARCH( "Юр. лица, не предоставляющие налоговую отчетность более года", report!O28)),"1") = "1", "1", "0")</f>
        <v>1</v>
      </c>
      <c r="K25" s="22" t="str">
        <f>IF(report!L28="Крупные предприятия",IF(report!M28="","1",IF(VALUE(report!M28)&lt;=250,"0","2")), IF(report!L28="Средние предприятия",IF(report!M28="","1",IF(VALUE(report!M28)&lt;=100,"0",IF(VALUE(report!M28)&lt;=250,"2","1"))), IF(report!L28="Малые предприятия",IF(report!M28="","1",IF(VALUE(report!M28)&lt;=15,"0",IF(VALUE(report!M28)&lt;=100,"2","1"))), IF(report!M28="","1",IF(VALUE(report!M28)&lt;=15,"2","1")) ) ) )</f>
        <v>1</v>
      </c>
      <c r="L25" s="21" t="str">
        <f>IF(IFERROR(SEARCH("дисквалифицированные лица",report!O28),"1") = "1", "1", "0")</f>
        <v>1</v>
      </c>
      <c r="M25" s="22" t="str">
        <f>"1"</f>
        <v>1</v>
      </c>
      <c r="N25" t="str">
        <f>IF(report!E28&gt;=3,"1","0")</f>
        <v>1</v>
      </c>
      <c r="O25" t="str">
        <f>IF(IFERROR(SEARCH("Компании, сдающие отчетность МСФО",report!O28),"1") = "1", "0", "1")</f>
        <v>0</v>
      </c>
      <c r="P25" t="str">
        <f>IF(report!J28&gt;0, "0", "1")</f>
        <v>0</v>
      </c>
      <c r="Q25" t="str">
        <f>IF(report!K28&gt;0, "0", "1")</f>
        <v>1</v>
      </c>
      <c r="R25" s="21" t="str">
        <f>IF(report!K28&lt;&gt;"", "0", "1")</f>
        <v>0</v>
      </c>
      <c r="S25" s="22" t="str">
        <f>IF(report!Y28&gt;0.25,"3",IF(report!Y28&gt;0.125,"2",IF(report!Y28&gt;=0,"1","0")))</f>
        <v>0</v>
      </c>
      <c r="T25" t="str">
        <f>IF(report!X28&gt;0.3,"3",IF(report!X28&gt;0.15,"2",IF(report!X28&gt;=0,"1","0")))</f>
        <v>1</v>
      </c>
      <c r="U25" t="str">
        <f>IF(report!U28="","1",IF(report!U28&lt;0.7,"3",IF(report!U28&lt;0.9,"2",IF(report!U28&lt;=1,"1","0"))))</f>
        <v>3</v>
      </c>
      <c r="V25" t="str">
        <f>IF(report!W28&gt;0.5,"3",IF(report!W28&gt;0.3,"2",IF(report!W28&gt;=0.2,"1",IF(report!W28="","1","0"))))</f>
        <v>3</v>
      </c>
      <c r="W25" t="str">
        <f>IF(report!V28&gt;0.7,"3",IF(report!V28&gt;0.6,"2",IF(report!V28&gt;=0.5,"1",IF(report!V28="","1","0"))))</f>
        <v>0</v>
      </c>
      <c r="X25" t="str">
        <f>IF(report!Z28&gt;2,"3",IF(report!Z28&gt;1.5,"2",IF(report!Z28&gt;=1,"1",IF(report!Z28="","1","0"))))</f>
        <v>0</v>
      </c>
      <c r="Y25" t="str">
        <f>IF(report!R28&gt;5,"3",IF(report!R28&gt;3,"2",IF(report!R28&gt;=1,"1",IF(report!R28="","1","0"))))</f>
        <v>0</v>
      </c>
      <c r="Z25" t="str">
        <f>IF(report!S28&gt;7.5,"3",IF(report!S28&gt;5,"2",IF(report!S28&gt;=2.5,"1",IF(report!S28="","1","0"))))</f>
        <v>0</v>
      </c>
      <c r="AA25" t="str">
        <f>IF(report!T28&gt;0.6,"3",IF(report!T28&gt;0.4,"2",IF(report!T28&gt;=0.2,"1",IF(report!T28="","1","0"))))</f>
        <v>1</v>
      </c>
      <c r="AB25" s="22" t="str">
        <f>IF(OR(report!I28="Средний риск",report!I28="Высокий риск"),"0","1")</f>
        <v>0</v>
      </c>
    </row>
    <row r="26" spans="1:28" x14ac:dyDescent="0.25">
      <c r="A26" t="str">
        <f>IF(report!B29="","0", "1")</f>
        <v>1</v>
      </c>
      <c r="B26" t="str">
        <f>IF(report!G29="Действующая", "1", "0")</f>
        <v>1</v>
      </c>
      <c r="C26" t="str">
        <f>IF(IFERROR(SEARCH("принято решение о предстоящем исключении юридического лица из ЕГРЮЛ",report!N29),"1") = "1", "1", "0")</f>
        <v>1</v>
      </c>
      <c r="D26" t="str">
        <f>IF(report!G29="Ликвидируется","0","1")</f>
        <v>1</v>
      </c>
      <c r="E26" t="str">
        <f>IF(report!G29="В состоянии банкротства","0","1")</f>
        <v>1</v>
      </c>
      <c r="F26" t="str">
        <f>IF(IFERROR(SEARCH("Компании, отсутствующие по юр. адресу по данным ФНС",report!O29),"1") = "1", "1", "0")</f>
        <v>0</v>
      </c>
      <c r="G26" s="21" t="str">
        <f>IF(IFERROR(SEARCH("наличие в ЕГРЮЛ сведений о юридическом лице, в отношении которых внесена запись о недостоверности",report!N29),"1") = "1", "1", "0")</f>
        <v>1</v>
      </c>
      <c r="H26" s="22" t="str">
        <f>IF(report!P29&lt;=0,"0","2")</f>
        <v>0</v>
      </c>
      <c r="I26" t="str">
        <f>IF(IFERROR(SEARCH("имеются действующие решения ФНС о приостановлении операций по счетам",report!N29),"1") = "1", "1", "0")</f>
        <v>0</v>
      </c>
      <c r="J26" s="21" t="str">
        <f>IF(IFERROR(OR(SEARCH("Юр. лица, имеющие задолженность по уплате налогов", report!O29),SEARCH( "Юр. лица, не предоставляющие налоговую отчетность более года", report!O29)),"1") = "1", "1", "0")</f>
        <v>1</v>
      </c>
      <c r="K26" s="22" t="str">
        <f>IF(report!L29="Крупные предприятия",IF(report!M29="","1",IF(VALUE(report!M29)&lt;=250,"0","2")), IF(report!L29="Средние предприятия",IF(report!M29="","1",IF(VALUE(report!M29)&lt;=100,"0",IF(VALUE(report!M29)&lt;=250,"2","1"))), IF(report!L29="Малые предприятия",IF(report!M29="","1",IF(VALUE(report!M29)&lt;=15,"0",IF(VALUE(report!M29)&lt;=100,"2","1"))), IF(report!M29="","1",IF(VALUE(report!M29)&lt;=15,"2","1")) ) ) )</f>
        <v>1</v>
      </c>
      <c r="L26" s="21" t="str">
        <f>IF(IFERROR(SEARCH("дисквалифицированные лица",report!O29),"1") = "1", "1", "0")</f>
        <v>1</v>
      </c>
      <c r="M26" s="22" t="str">
        <f>IF(report!D29&lt;&gt;"","2","0")</f>
        <v>0</v>
      </c>
      <c r="N26" t="str">
        <f>IF(report!E29&gt;=3,"1","0")</f>
        <v>0</v>
      </c>
      <c r="O26" t="str">
        <f>IF(IFERROR(SEARCH("Компании, сдающие отчетность МСФО",report!O29),"1") = "1", "0", "1")</f>
        <v>0</v>
      </c>
      <c r="P26" t="str">
        <f>IF(report!J29&gt;0, "0", "1")</f>
        <v>1</v>
      </c>
      <c r="Q26" t="str">
        <f>IF(report!K29&gt;0, "0", "1")</f>
        <v>0</v>
      </c>
      <c r="R26" s="21" t="str">
        <f>IF(report!K29&lt;&gt;"", "0", "1")</f>
        <v>0</v>
      </c>
      <c r="S26" s="22" t="str">
        <f>IF(report!Y29&gt;0.25,"3",IF(report!Y29&gt;0.125,"2",IF(report!Y29&gt;=0,"1","0")))</f>
        <v>1</v>
      </c>
      <c r="T26" t="str">
        <f>IF(report!X29&gt;0.3,"3",IF(report!X29&gt;0.15,"2",IF(report!X29&gt;=0,"1","0")))</f>
        <v>1</v>
      </c>
      <c r="U26" t="str">
        <f>IF(report!U29="","1",IF(report!U29&lt;0.7,"3",IF(report!U29&lt;0.9,"2",IF(report!U29&lt;=1,"1","0"))))</f>
        <v>1</v>
      </c>
      <c r="V26" t="str">
        <f>IF(report!W29&gt;0.5,"3",IF(report!W29&gt;0.3,"2",IF(report!W29&gt;=0.2,"1",IF(report!W29="","1","0"))))</f>
        <v>1</v>
      </c>
      <c r="W26" t="str">
        <f>IF(report!V29&gt;0.7,"3",IF(report!V29&gt;0.6,"2",IF(report!V29&gt;=0.5,"1",IF(report!V29="","1","0"))))</f>
        <v>1</v>
      </c>
      <c r="X26" t="str">
        <f>IF(report!Z29&gt;2,"3",IF(report!Z29&gt;1.5,"2",IF(report!Z29&gt;=1,"1",IF(report!Z29="","1","0"))))</f>
        <v>1</v>
      </c>
      <c r="Y26" t="str">
        <f>IF(report!R29&gt;5,"3",IF(report!R29&gt;3,"2",IF(report!R29&gt;=1,"1",IF(report!R29="","1","0"))))</f>
        <v>1</v>
      </c>
      <c r="Z26" t="str">
        <f>IF(report!S29&gt;7.5,"3",IF(report!S29&gt;5,"2",IF(report!S29&gt;=2.5,"1",IF(report!S29="","1","0"))))</f>
        <v>1</v>
      </c>
      <c r="AA26" t="str">
        <f>IF(report!T29&gt;0.6,"3",IF(report!T29&gt;0.4,"2",IF(report!T29&gt;=0.2,"1",IF(report!T29="","1","0"))))</f>
        <v>1</v>
      </c>
      <c r="AB26" s="22" t="str">
        <f>IF(OR(report!I29="Средний риск",report!I29="Высокий риск"),"0","1")</f>
        <v>0</v>
      </c>
    </row>
    <row r="27" spans="1:28" x14ac:dyDescent="0.25">
      <c r="A27" t="str">
        <f>IF(report!B30="","0", "1")</f>
        <v>1</v>
      </c>
      <c r="B27" t="str">
        <f>IF(report!G30="Действующая", "1", "0")</f>
        <v>1</v>
      </c>
      <c r="C27" t="str">
        <f>IF(IFERROR(SEARCH("принято решение о предстоящем исключении юридического лица из ЕГРЮЛ",report!N30),"1") = "1", "1", "0")</f>
        <v>1</v>
      </c>
      <c r="D27" t="str">
        <f>IF(report!G30="Ликвидируется","0","1")</f>
        <v>1</v>
      </c>
      <c r="E27" t="str">
        <f>IF(report!G30="В состоянии банкротства","0","1")</f>
        <v>1</v>
      </c>
      <c r="F27" t="str">
        <f>IF(IFERROR(SEARCH("Компании, отсутствующие по юр. адресу по данным ФНС",report!O30),"1") = "1", "1", "0")</f>
        <v>1</v>
      </c>
      <c r="G27" s="21" t="str">
        <f>IF(IFERROR(SEARCH("наличие в ЕГРЮЛ сведений о юридическом лице, в отношении которых внесена запись о недостоверности",report!N30),"1") = "1", "1", "0")</f>
        <v>1</v>
      </c>
      <c r="H27" s="22" t="str">
        <f>IF(report!P30&lt;=0,"0","2")</f>
        <v>0</v>
      </c>
      <c r="I27" t="str">
        <f>IF(IFERROR(SEARCH("имеются действующие решения ФНС о приостановлении операций по счетам",report!N30),"1") = "1", "1", "0")</f>
        <v>0</v>
      </c>
      <c r="J27" s="21" t="str">
        <f>IF(IFERROR(OR(SEARCH("Юр. лица, имеющие задолженность по уплате налогов", report!O30),SEARCH( "Юр. лица, не предоставляющие налоговую отчетность более года", report!O30)),"1") = "1", "1", "0")</f>
        <v>0</v>
      </c>
      <c r="K27" s="22" t="str">
        <f>IF(report!L30="Крупные предприятия",IF(report!M30="","1",IF(VALUE(report!M30)&lt;=250,"0","2")), IF(report!L30="Средние предприятия",IF(report!M30="","1",IF(VALUE(report!M30)&lt;=100,"0",IF(VALUE(report!M30)&lt;=250,"2","1"))), IF(report!L30="Малые предприятия",IF(report!M30="","1",IF(VALUE(report!M30)&lt;=15,"0",IF(VALUE(report!M30)&lt;=100,"2","1"))), IF(report!M30="","1",IF(VALUE(report!M30)&lt;=15,"2","1")) ) ) )</f>
        <v>1</v>
      </c>
      <c r="L27" s="21" t="str">
        <f>IF(IFERROR(SEARCH("дисквалифицированные лица",report!O30),"1") = "1", "1", "0")</f>
        <v>1</v>
      </c>
      <c r="M27" s="22" t="str">
        <f>IF(report!D30&lt;&gt;"","2","0")</f>
        <v>0</v>
      </c>
      <c r="N27" t="str">
        <f>IF(report!E30&gt;=3,"1","0")</f>
        <v>0</v>
      </c>
      <c r="O27" t="str">
        <f>IF(IFERROR(SEARCH("Компании, сдающие отчетность МСФО",report!O30),"1") = "1", "0", "1")</f>
        <v>0</v>
      </c>
      <c r="P27" t="str">
        <f>IF(report!J30&gt;0, "0", "1")</f>
        <v>1</v>
      </c>
      <c r="Q27" t="str">
        <f>IF(report!K30&gt;0, "0", "1")</f>
        <v>1</v>
      </c>
      <c r="R27" s="21" t="str">
        <f>IF(report!K30&lt;&gt;"", "0", "1")</f>
        <v>0</v>
      </c>
      <c r="S27" s="22" t="str">
        <f>IF(report!Y30&gt;0.25,"3",IF(report!Y30&gt;0.125,"2",IF(report!Y30&gt;=0,"1","0")))</f>
        <v>1</v>
      </c>
      <c r="T27" t="str">
        <f>IF(report!X30&gt;0.3,"3",IF(report!X30&gt;0.15,"2",IF(report!X30&gt;=0,"1","0")))</f>
        <v>1</v>
      </c>
      <c r="U27" t="str">
        <f>IF(report!U30="","1",IF(report!U30&lt;0.7,"3",IF(report!U30&lt;0.9,"2",IF(report!U30&lt;=1,"1","0"))))</f>
        <v>1</v>
      </c>
      <c r="V27" t="str">
        <f>IF(report!W30&gt;0.5,"3",IF(report!W30&gt;0.3,"2",IF(report!W30&gt;=0.2,"1",IF(report!W30="","1","0"))))</f>
        <v>1</v>
      </c>
      <c r="W27" t="str">
        <f>IF(report!V30&gt;0.7,"3",IF(report!V30&gt;0.6,"2",IF(report!V30&gt;=0.5,"1",IF(report!V30="","1","0"))))</f>
        <v>1</v>
      </c>
      <c r="X27" t="str">
        <f>IF(report!Z30&gt;2,"3",IF(report!Z30&gt;1.5,"2",IF(report!Z30&gt;=1,"1",IF(report!Z30="","1","0"))))</f>
        <v>1</v>
      </c>
      <c r="Y27" t="str">
        <f>IF(report!R30&gt;5,"3",IF(report!R30&gt;3,"2",IF(report!R30&gt;=1,"1",IF(report!R30="","1","0"))))</f>
        <v>1</v>
      </c>
      <c r="Z27" t="str">
        <f>IF(report!S30&gt;7.5,"3",IF(report!S30&gt;5,"2",IF(report!S30&gt;=2.5,"1",IF(report!S30="","1","0"))))</f>
        <v>1</v>
      </c>
      <c r="AA27" t="str">
        <f>IF(report!T30&gt;0.6,"3",IF(report!T30&gt;0.4,"2",IF(report!T30&gt;=0.2,"1",IF(report!T30="","1","0"))))</f>
        <v>1</v>
      </c>
      <c r="AB27" s="22" t="str">
        <f>IF(OR(report!I30="Средний риск",report!I30="Высокий риск"),"0","1")</f>
        <v>0</v>
      </c>
    </row>
    <row r="28" spans="1:28" x14ac:dyDescent="0.25">
      <c r="A28" t="str">
        <f>IF(report!B31="","0", "1")</f>
        <v>1</v>
      </c>
      <c r="B28" t="str">
        <f>IF(report!G31="Действующая", "1", "0")</f>
        <v>1</v>
      </c>
      <c r="C28" t="str">
        <f>IF(IFERROR(SEARCH("принято решение о предстоящем исключении юридического лица из ЕГРЮЛ",report!N31),"1") = "1", "1", "0")</f>
        <v>1</v>
      </c>
      <c r="D28" t="str">
        <f>IF(report!G31="Ликвидируется","0","1")</f>
        <v>1</v>
      </c>
      <c r="E28" t="str">
        <f>IF(report!G31="В состоянии банкротства","0","1")</f>
        <v>1</v>
      </c>
      <c r="F28" t="str">
        <f>IF(IFERROR(SEARCH("Компании, отсутствующие по юр. адресу по данным ФНС",report!O31),"1") = "1", "1", "0")</f>
        <v>0</v>
      </c>
      <c r="G28" s="21" t="str">
        <f>IF(IFERROR(SEARCH("наличие в ЕГРЮЛ сведений о юридическом лице, в отношении которых внесена запись о недостоверности",report!N31),"1") = "1", "1", "0")</f>
        <v>1</v>
      </c>
      <c r="H28" s="22" t="str">
        <f>IF(report!P31&lt;=0,"0","2")</f>
        <v>2</v>
      </c>
      <c r="I28" t="str">
        <f>IF(IFERROR(SEARCH("имеются действующие решения ФНС о приостановлении операций по счетам",report!N31),"1") = "1", "1", "0")</f>
        <v>1</v>
      </c>
      <c r="J28" s="21" t="str">
        <f>IF(IFERROR(OR(SEARCH("Юр. лица, имеющие задолженность по уплате налогов", report!O31),SEARCH( "Юр. лица, не предоставляющие налоговую отчетность более года", report!O31)),"1") = "1", "1", "0")</f>
        <v>1</v>
      </c>
      <c r="K28" s="22" t="str">
        <f>IF(report!L31="Крупные предприятия",IF(report!M31="","1",IF(VALUE(report!M31)&lt;=250,"0","2")), IF(report!L31="Средние предприятия",IF(report!M31="","1",IF(VALUE(report!M31)&lt;=100,"0",IF(VALUE(report!M31)&lt;=250,"2","1"))), IF(report!L31="Малые предприятия",IF(report!M31="","1",IF(VALUE(report!M31)&lt;=15,"0",IF(VALUE(report!M31)&lt;=100,"2","1"))), IF(report!M31="","1",IF(VALUE(report!M31)&lt;=15,"2","1")) ) ) )</f>
        <v>0</v>
      </c>
      <c r="L28" s="21" t="str">
        <f>IF(IFERROR(SEARCH("дисквалифицированные лица",report!O31),"1") = "1", "1", "0")</f>
        <v>1</v>
      </c>
      <c r="M28" s="22" t="str">
        <f>IF(report!D31&lt;&gt;"","2","0")</f>
        <v>0</v>
      </c>
      <c r="N28" t="str">
        <f>IF(report!E31&gt;=3,"1","0")</f>
        <v>1</v>
      </c>
      <c r="O28" t="str">
        <f>IF(IFERROR(SEARCH("Компании, сдающие отчетность МСФО",report!O31),"1") = "1", "0", "1")</f>
        <v>0</v>
      </c>
      <c r="P28" t="str">
        <f>IF(report!J31&gt;0, "0", "1")</f>
        <v>0</v>
      </c>
      <c r="Q28" t="str">
        <f>IF(report!K31&gt;0, "0", "1")</f>
        <v>1</v>
      </c>
      <c r="R28" s="21" t="str">
        <f>IF(report!K31&lt;&gt;"", "0", "1")</f>
        <v>0</v>
      </c>
      <c r="S28" s="22" t="str">
        <f>IF(report!Y31&gt;0.25,"3",IF(report!Y31&gt;0.125,"2",IF(report!Y31&gt;=0,"1","0")))</f>
        <v>3</v>
      </c>
      <c r="T28" t="str">
        <f>IF(report!X31&gt;0.3,"3",IF(report!X31&gt;0.15,"2",IF(report!X31&gt;=0,"1","0")))</f>
        <v>3</v>
      </c>
      <c r="U28" t="str">
        <f>IF(report!U31="","1",IF(report!U31&lt;0.7,"3",IF(report!U31&lt;0.9,"2",IF(report!U31&lt;=1,"1","0"))))</f>
        <v>0</v>
      </c>
      <c r="V28" t="str">
        <f>IF(report!W31&gt;0.5,"3",IF(report!W31&gt;0.3,"2",IF(report!W31&gt;=0.2,"1",IF(report!W31="","1","0"))))</f>
        <v>3</v>
      </c>
      <c r="W28" t="str">
        <f>IF(report!V31&gt;0.7,"3",IF(report!V31&gt;0.6,"2",IF(report!V31&gt;=0.5,"1",IF(report!V31="","1","0"))))</f>
        <v>0</v>
      </c>
      <c r="X28" t="str">
        <f>IF(report!Z31&gt;2,"3",IF(report!Z31&gt;1.5,"2",IF(report!Z31&gt;=1,"1",IF(report!Z31="","1","0"))))</f>
        <v>2</v>
      </c>
      <c r="Y28" t="str">
        <f>IF(report!R31&gt;5,"3",IF(report!R31&gt;3,"2",IF(report!R31&gt;=1,"1",IF(report!R31="","1","0"))))</f>
        <v>0</v>
      </c>
      <c r="Z28" t="str">
        <f>IF(report!S31&gt;7.5,"3",IF(report!S31&gt;5,"2",IF(report!S31&gt;=2.5,"1",IF(report!S31="","1","0"))))</f>
        <v>0</v>
      </c>
      <c r="AA28" t="str">
        <f>IF(report!T31&gt;0.6,"3",IF(report!T31&gt;0.4,"2",IF(report!T31&gt;=0.2,"1",IF(report!T31="","1","0"))))</f>
        <v>2</v>
      </c>
      <c r="AB28" s="22" t="str">
        <f>IF(OR(report!I31="Средний риск",report!I31="Высокий риск"),"0","1")</f>
        <v>0</v>
      </c>
    </row>
    <row r="29" spans="1:28" x14ac:dyDescent="0.25">
      <c r="A29" t="str">
        <f>IF(report!B32="","0", "1")</f>
        <v>1</v>
      </c>
      <c r="B29" t="str">
        <f>IF(report!G32="Действующая", "1", "0")</f>
        <v>1</v>
      </c>
      <c r="C29" t="str">
        <f>IF(IFERROR(SEARCH("принято решение о предстоящем исключении юридического лица из ЕГРЮЛ",report!N32),"1") = "1", "1", "0")</f>
        <v>1</v>
      </c>
      <c r="D29" t="str">
        <f>IF(report!G32="Ликвидируется","0","1")</f>
        <v>1</v>
      </c>
      <c r="E29" t="str">
        <f>IF(report!G32="В состоянии банкротства","0","1")</f>
        <v>1</v>
      </c>
      <c r="F29" t="str">
        <f>IF(IFERROR(SEARCH("Компании, отсутствующие по юр. адресу по данным ФНС",report!O32),"1") = "1", "1", "0")</f>
        <v>1</v>
      </c>
      <c r="G29" s="21" t="str">
        <f>IF(IFERROR(SEARCH("наличие в ЕГРЮЛ сведений о юридическом лице, в отношении которых внесена запись о недостоверности",report!N32),"1") = "1", "1", "0")</f>
        <v>1</v>
      </c>
      <c r="H29" s="22" t="str">
        <f>IF(report!P32&lt;=0,"0","2")</f>
        <v>0</v>
      </c>
      <c r="I29" t="str">
        <f>IF(IFERROR(SEARCH("имеются действующие решения ФНС о приостановлении операций по счетам",report!N32),"1") = "1", "1", "0")</f>
        <v>0</v>
      </c>
      <c r="J29" s="21" t="str">
        <f>IF(IFERROR(OR(SEARCH("Юр. лица, имеющие задолженность по уплате налогов", report!O32),SEARCH( "Юр. лица, не предоставляющие налоговую отчетность более года", report!O32)),"1") = "1", "1", "0")</f>
        <v>1</v>
      </c>
      <c r="K29" s="22" t="str">
        <f>IF(report!L32="Крупные предприятия",IF(report!M32="","1",IF(VALUE(report!M32)&lt;=250,"0","2")), IF(report!L32="Средние предприятия",IF(report!M32="","1",IF(VALUE(report!M32)&lt;=100,"0",IF(VALUE(report!M32)&lt;=250,"2","1"))), IF(report!L32="Малые предприятия",IF(report!M32="","1",IF(VALUE(report!M32)&lt;=15,"0",IF(VALUE(report!M32)&lt;=100,"2","1"))), IF(report!M32="","1",IF(VALUE(report!M32)&lt;=15,"2","1")) ) ) )</f>
        <v>1</v>
      </c>
      <c r="L29" s="21" t="str">
        <f>IF(IFERROR(SEARCH("дисквалифицированные лица",report!O32),"1") = "1", "1", "0")</f>
        <v>1</v>
      </c>
      <c r="M29" s="22" t="str">
        <f>IF(report!D32&lt;&gt;"","2","0")</f>
        <v>0</v>
      </c>
      <c r="N29" t="str">
        <f>IF(report!E32&gt;=3,"1","0")</f>
        <v>1</v>
      </c>
      <c r="O29" t="str">
        <f>IF(IFERROR(SEARCH("Компании, сдающие отчетность МСФО",report!O32),"1") = "1", "0", "1")</f>
        <v>0</v>
      </c>
      <c r="P29" t="str">
        <f>IF(report!J32&gt;0, "0", "1")</f>
        <v>1</v>
      </c>
      <c r="Q29" t="str">
        <f>IF(report!K32&gt;0, "0", "1")</f>
        <v>1</v>
      </c>
      <c r="R29" s="21" t="str">
        <f>IF(report!K32&lt;&gt;"", "0", "1")</f>
        <v>0</v>
      </c>
      <c r="S29" s="22" t="str">
        <f>IF(report!Y32&gt;0.25,"3",IF(report!Y32&gt;0.125,"2",IF(report!Y32&gt;=0,"1","0")))</f>
        <v>2</v>
      </c>
      <c r="T29" t="str">
        <f>IF(report!X32&gt;0.3,"3",IF(report!X32&gt;0.15,"2",IF(report!X32&gt;=0,"1","0")))</f>
        <v>0</v>
      </c>
      <c r="U29" t="str">
        <f>IF(report!U32="","1",IF(report!U32&lt;0.7,"3",IF(report!U32&lt;0.9,"2",IF(report!U32&lt;=1,"1","0"))))</f>
        <v>0</v>
      </c>
      <c r="V29" t="str">
        <f>IF(report!W32&gt;0.5,"3",IF(report!W32&gt;0.3,"2",IF(report!W32&gt;=0.2,"1",IF(report!W32="","1","0"))))</f>
        <v>0</v>
      </c>
      <c r="W29" t="str">
        <f>IF(report!V32&gt;0.7,"3",IF(report!V32&gt;0.6,"2",IF(report!V32&gt;=0.5,"1",IF(report!V32="","1","0"))))</f>
        <v>0</v>
      </c>
      <c r="X29" t="str">
        <f>IF(report!Z32&gt;2,"3",IF(report!Z32&gt;1.5,"2",IF(report!Z32&gt;=1,"1",IF(report!Z32="","1","0"))))</f>
        <v>0</v>
      </c>
      <c r="Y29" t="str">
        <f>IF(report!R32&gt;5,"3",IF(report!R32&gt;3,"2",IF(report!R32&gt;=1,"1",IF(report!R32="","1","0"))))</f>
        <v>1</v>
      </c>
      <c r="Z29" t="str">
        <f>IF(report!S32&gt;7.5,"3",IF(report!S32&gt;5,"2",IF(report!S32&gt;=2.5,"1",IF(report!S32="","1","0"))))</f>
        <v>1</v>
      </c>
      <c r="AA29" t="str">
        <f>IF(report!T32&gt;0.6,"3",IF(report!T32&gt;0.4,"2",IF(report!T32&gt;=0.2,"1",IF(report!T32="","1","0"))))</f>
        <v>3</v>
      </c>
      <c r="AB29" s="22" t="str">
        <f>IF(OR(report!I32="Средний риск",report!I32="Высокий риск"),"0","1")</f>
        <v>0</v>
      </c>
    </row>
    <row r="30" spans="1:28" x14ac:dyDescent="0.25">
      <c r="A30" t="str">
        <f>IF(report!B33="","0", "1")</f>
        <v>1</v>
      </c>
      <c r="B30" t="str">
        <f>IF(report!G33="Действующая", "1", "0")</f>
        <v>1</v>
      </c>
      <c r="C30" t="str">
        <f>IF(IFERROR(SEARCH("принято решение о предстоящем исключении юридического лица из ЕГРЮЛ",report!N33),"1") = "1", "1", "0")</f>
        <v>1</v>
      </c>
      <c r="D30" t="str">
        <f>IF(report!G33="Ликвидируется","0","1")</f>
        <v>1</v>
      </c>
      <c r="E30" t="str">
        <f>IF(report!G33="В состоянии банкротства","0","1")</f>
        <v>1</v>
      </c>
      <c r="F30" t="str">
        <f>IF(IFERROR(SEARCH("Компании, отсутствующие по юр. адресу по данным ФНС",report!O33),"1") = "1", "1", "0")</f>
        <v>0</v>
      </c>
      <c r="G30" s="21" t="str">
        <f>IF(IFERROR(SEARCH("наличие в ЕГРЮЛ сведений о юридическом лице, в отношении которых внесена запись о недостоверности",report!N33),"1") = "1", "1", "0")</f>
        <v>1</v>
      </c>
      <c r="H30" s="22" t="str">
        <f>IF(report!P33&lt;=0,"0","2")</f>
        <v>0</v>
      </c>
      <c r="I30" t="str">
        <f>IF(IFERROR(SEARCH("имеются действующие решения ФНС о приостановлении операций по счетам",report!N33),"1") = "1", "1", "0")</f>
        <v>1</v>
      </c>
      <c r="J30" s="21" t="str">
        <f>IF(IFERROR(OR(SEARCH("Юр. лица, имеющие задолженность по уплате налогов", report!O33),SEARCH( "Юр. лица, не предоставляющие налоговую отчетность более года", report!O33)),"1") = "1", "1", "0")</f>
        <v>1</v>
      </c>
      <c r="K30" s="22" t="str">
        <f>IF(report!L33="Крупные предприятия",IF(report!M33="","1",IF(VALUE(report!M33)&lt;=250,"0","2")), IF(report!L33="Средние предприятия",IF(report!M33="","1",IF(VALUE(report!M33)&lt;=100,"0",IF(VALUE(report!M33)&lt;=250,"2","1"))), IF(report!L33="Малые предприятия",IF(report!M33="","1",IF(VALUE(report!M33)&lt;=15,"0",IF(VALUE(report!M33)&lt;=100,"2","1"))), IF(report!M33="","1",IF(VALUE(report!M33)&lt;=15,"2","1")) ) ) )</f>
        <v>1</v>
      </c>
      <c r="L30" s="21" t="str">
        <f>IF(IFERROR(SEARCH("дисквалифицированные лица",report!O33),"1") = "1", "1", "0")</f>
        <v>1</v>
      </c>
      <c r="M30" s="22" t="str">
        <f>IF(report!D33&lt;&gt;"","2","0")</f>
        <v>0</v>
      </c>
      <c r="N30" t="str">
        <f>IF(report!E33&gt;=3,"1","0")</f>
        <v>1</v>
      </c>
      <c r="O30" t="str">
        <f>IF(IFERROR(SEARCH("Компании, сдающие отчетность МСФО",report!O33),"1") = "1", "0", "1")</f>
        <v>0</v>
      </c>
      <c r="P30" t="str">
        <f>IF(report!J33&gt;0, "0", "1")</f>
        <v>1</v>
      </c>
      <c r="Q30" t="str">
        <f>IF(report!K33&gt;0, "0", "1")</f>
        <v>1</v>
      </c>
      <c r="R30" s="21" t="str">
        <f>IF(report!K33&lt;&gt;"", "0", "1")</f>
        <v>0</v>
      </c>
      <c r="S30" s="22" t="str">
        <f>IF(report!Y33&gt;0.25,"3",IF(report!Y33&gt;0.125,"2",IF(report!Y33&gt;=0,"1","0")))</f>
        <v>1</v>
      </c>
      <c r="T30" t="str">
        <f>IF(report!X33&gt;0.3,"3",IF(report!X33&gt;0.15,"2",IF(report!X33&gt;=0,"1","0")))</f>
        <v>1</v>
      </c>
      <c r="U30" t="str">
        <f>IF(report!U33="","1",IF(report!U33&lt;0.7,"3",IF(report!U33&lt;0.9,"2",IF(report!U33&lt;=1,"1","0"))))</f>
        <v>1</v>
      </c>
      <c r="V30" t="str">
        <f>IF(report!W33&gt;0.5,"3",IF(report!W33&gt;0.3,"2",IF(report!W33&gt;=0.2,"1",IF(report!W33="","1","0"))))</f>
        <v>1</v>
      </c>
      <c r="W30" t="str">
        <f>IF(report!V33&gt;0.7,"3",IF(report!V33&gt;0.6,"2",IF(report!V33&gt;=0.5,"1",IF(report!V33="","1","0"))))</f>
        <v>1</v>
      </c>
      <c r="X30" t="str">
        <f>IF(report!Z33&gt;2,"3",IF(report!Z33&gt;1.5,"2",IF(report!Z33&gt;=1,"1",IF(report!Z33="","1","0"))))</f>
        <v>1</v>
      </c>
      <c r="Y30" t="str">
        <f>IF(report!R33&gt;5,"3",IF(report!R33&gt;3,"2",IF(report!R33&gt;=1,"1",IF(report!R33="","1","0"))))</f>
        <v>1</v>
      </c>
      <c r="Z30" t="str">
        <f>IF(report!S33&gt;7.5,"3",IF(report!S33&gt;5,"2",IF(report!S33&gt;=2.5,"1",IF(report!S33="","1","0"))))</f>
        <v>1</v>
      </c>
      <c r="AA30" t="str">
        <f>IF(report!T33&gt;0.6,"3",IF(report!T33&gt;0.4,"2",IF(report!T33&gt;=0.2,"1",IF(report!T33="","1","0"))))</f>
        <v>1</v>
      </c>
      <c r="AB30" s="22" t="str">
        <f>IF(OR(report!I33="Средний риск",report!I33="Высокий риск"),"0","1")</f>
        <v>0</v>
      </c>
    </row>
    <row r="31" spans="1:28" x14ac:dyDescent="0.25">
      <c r="A31" t="str">
        <f>IF(report!B34="","0", "1")</f>
        <v>1</v>
      </c>
      <c r="B31" t="str">
        <f>IF(report!G34="Действующая", "1", "0")</f>
        <v>0</v>
      </c>
      <c r="C31" t="str">
        <f>IF(IFERROR(SEARCH("принято решение о предстоящем исключении юридического лица из ЕГРЮЛ",report!N34),"1") = "1", "1", "0")</f>
        <v>1</v>
      </c>
      <c r="D31" t="str">
        <f>IF(report!G34="Ликвидируется","0","1")</f>
        <v>1</v>
      </c>
      <c r="E31" t="str">
        <f>IF(report!G34="В состоянии банкротства","0","1")</f>
        <v>0</v>
      </c>
      <c r="F31" t="str">
        <f>IF(IFERROR(SEARCH("Компании, отсутствующие по юр. адресу по данным ФНС",report!O34),"1") = "1", "1", "0")</f>
        <v>1</v>
      </c>
      <c r="G31" s="21" t="str">
        <f>IF(IFERROR(SEARCH("наличие в ЕГРЮЛ сведений о юридическом лице, в отношении которых внесена запись о недостоверности",report!N34),"1") = "1", "1", "0")</f>
        <v>1</v>
      </c>
      <c r="H31" s="22" t="str">
        <f>IF(report!P34&lt;=0,"0","2")</f>
        <v>2</v>
      </c>
      <c r="I31" t="str">
        <f>IF(IFERROR(SEARCH("имеются действующие решения ФНС о приостановлении операций по счетам",report!N34),"1") = "1", "1", "0")</f>
        <v>0</v>
      </c>
      <c r="J31" s="21" t="str">
        <f>IF(IFERROR(OR(SEARCH("Юр. лица, имеющие задолженность по уплате налогов", report!O34),SEARCH( "Юр. лица, не предоставляющие налоговую отчетность более года", report!O34)),"1") = "1", "1", "0")</f>
        <v>1</v>
      </c>
      <c r="K31" s="22" t="str">
        <f>IF(report!L34="Крупные предприятия",IF(report!M34="","1",IF(VALUE(report!M34)&lt;=250,"0","2")), IF(report!L34="Средние предприятия",IF(report!M34="","1",IF(VALUE(report!M34)&lt;=100,"0",IF(VALUE(report!M34)&lt;=250,"2","1"))), IF(report!L34="Малые предприятия",IF(report!M34="","1",IF(VALUE(report!M34)&lt;=15,"0",IF(VALUE(report!M34)&lt;=100,"2","1"))), IF(report!M34="","1",IF(VALUE(report!M34)&lt;=15,"2","1")) ) ) )</f>
        <v>1</v>
      </c>
      <c r="L31" s="21" t="str">
        <f>IF(IFERROR(SEARCH("дисквалифицированные лица",report!O34),"1") = "1", "1", "0")</f>
        <v>1</v>
      </c>
      <c r="M31" s="22" t="str">
        <f>IF(report!D34&lt;&gt;"","2","0")</f>
        <v>2</v>
      </c>
      <c r="N31" t="str">
        <f>IF(report!E34&gt;=3,"1","0")</f>
        <v>1</v>
      </c>
      <c r="O31" t="str">
        <f>IF(IFERROR(SEARCH("Компании, сдающие отчетность МСФО",report!O34),"1") = "1", "0", "1")</f>
        <v>0</v>
      </c>
      <c r="P31" t="str">
        <f>IF(report!J34&gt;0, "0", "1")</f>
        <v>0</v>
      </c>
      <c r="Q31" t="str">
        <f>IF(report!K34&gt;0, "0", "1")</f>
        <v>1</v>
      </c>
      <c r="R31" s="21" t="str">
        <f>IF(report!K34&lt;&gt;"", "0", "1")</f>
        <v>0</v>
      </c>
      <c r="S31" s="22" t="str">
        <f>IF(report!Y34&gt;0.25,"3",IF(report!Y34&gt;0.125,"2",IF(report!Y34&gt;=0,"1","0")))</f>
        <v>0</v>
      </c>
      <c r="T31" t="str">
        <f>IF(report!X34&gt;0.3,"3",IF(report!X34&gt;0.15,"2",IF(report!X34&gt;=0,"1","0")))</f>
        <v>0</v>
      </c>
      <c r="U31" t="str">
        <f>IF(report!U34="","1",IF(report!U34&lt;0.7,"3",IF(report!U34&lt;0.9,"2",IF(report!U34&lt;=1,"1","0"))))</f>
        <v>0</v>
      </c>
      <c r="V31" t="str">
        <f>IF(report!W34&gt;0.5,"3",IF(report!W34&gt;0.3,"2",IF(report!W34&gt;=0.2,"1",IF(report!W34="","1","0"))))</f>
        <v>0</v>
      </c>
      <c r="W31" t="str">
        <f>IF(report!V34&gt;0.7,"3",IF(report!V34&gt;0.6,"2",IF(report!V34&gt;=0.5,"1",IF(report!V34="","1","0"))))</f>
        <v>0</v>
      </c>
      <c r="X31" t="str">
        <f>IF(report!Z34&gt;2,"3",IF(report!Z34&gt;1.5,"2",IF(report!Z34&gt;=1,"1",IF(report!Z34="","1","0"))))</f>
        <v>0</v>
      </c>
      <c r="Y31" t="str">
        <f>IF(report!R34&gt;5,"3",IF(report!R34&gt;3,"2",IF(report!R34&gt;=1,"1",IF(report!R34="","1","0"))))</f>
        <v>0</v>
      </c>
      <c r="Z31" t="str">
        <f>IF(report!S34&gt;7.5,"3",IF(report!S34&gt;5,"2",IF(report!S34&gt;=2.5,"1",IF(report!S34="","1","0"))))</f>
        <v>0</v>
      </c>
      <c r="AA31" t="str">
        <f>IF(report!T34&gt;0.6,"3",IF(report!T34&gt;0.4,"2",IF(report!T34&gt;=0.2,"1",IF(report!T34="","1","0"))))</f>
        <v>2</v>
      </c>
      <c r="AB31" s="22" t="str">
        <f>IF(OR(report!I34="Средний риск",report!I34="Высокий риск"),"0","1")</f>
        <v>0</v>
      </c>
    </row>
    <row r="32" spans="1:28" x14ac:dyDescent="0.25">
      <c r="A32" t="str">
        <f>IF(report!B35="","0", "1")</f>
        <v>1</v>
      </c>
      <c r="B32" t="str">
        <f>IF(report!G35="Действующая", "1", "0")</f>
        <v>0</v>
      </c>
      <c r="C32" t="str">
        <f>IF(IFERROR(SEARCH("принято решение о предстоящем исключении юридического лица из ЕГРЮЛ",report!N35),"1") = "1", "1", "0")</f>
        <v>1</v>
      </c>
      <c r="D32" t="str">
        <f>IF(report!G35="Ликвидируется","0","1")</f>
        <v>1</v>
      </c>
      <c r="E32" t="str">
        <f>IF(report!G35="В состоянии банкротства","0","1")</f>
        <v>0</v>
      </c>
      <c r="F32" t="str">
        <f>IF(IFERROR(SEARCH("Компании, отсутствующие по юр. адресу по данным ФНС",report!O35),"1") = "1", "1", "0")</f>
        <v>1</v>
      </c>
      <c r="G32" s="21" t="str">
        <f>IF(IFERROR(SEARCH("наличие в ЕГРЮЛ сведений о юридическом лице, в отношении которых внесена запись о недостоверности",report!N35),"1") = "1", "1", "0")</f>
        <v>1</v>
      </c>
      <c r="H32" s="22" t="str">
        <f>IF(report!P35&lt;=0,"0","2")</f>
        <v>2</v>
      </c>
      <c r="I32" t="str">
        <f>IF(IFERROR(SEARCH("имеются действующие решения ФНС о приостановлении операций по счетам",report!N35),"1") = "1", "1", "0")</f>
        <v>0</v>
      </c>
      <c r="J32" s="21" t="str">
        <f>IF(IFERROR(OR(SEARCH("Юр. лица, имеющие задолженность по уплате налогов", report!O35),SEARCH( "Юр. лица, не предоставляющие налоговую отчетность более года", report!O35)),"1") = "1", "1", "0")</f>
        <v>1</v>
      </c>
      <c r="K32" s="22" t="str">
        <f>IF(report!L35="Крупные предприятия",IF(report!M35="","1",IF(VALUE(report!M35)&lt;=250,"0","2")), IF(report!L35="Средние предприятия",IF(report!M35="","1",IF(VALUE(report!M35)&lt;=100,"0",IF(VALUE(report!M35)&lt;=250,"2","1"))), IF(report!L35="Малые предприятия",IF(report!M35="","1",IF(VALUE(report!M35)&lt;=15,"0",IF(VALUE(report!M35)&lt;=100,"2","1"))), IF(report!M35="","1",IF(VALUE(report!M35)&lt;=15,"2","1")) ) ) )</f>
        <v>1</v>
      </c>
      <c r="L32" s="21" t="str">
        <f>IF(IFERROR(SEARCH("дисквалифицированные лица",report!O35),"1") = "1", "1", "0")</f>
        <v>1</v>
      </c>
      <c r="M32" s="22" t="str">
        <f>IF(report!D35&lt;&gt;"","2","0")</f>
        <v>2</v>
      </c>
      <c r="N32" t="str">
        <f>IF(report!E35&gt;=3,"1","0")</f>
        <v>1</v>
      </c>
      <c r="O32" t="str">
        <f>IF(IFERROR(SEARCH("Компании, сдающие отчетность МСФО",report!O35),"1") = "1", "0", "1")</f>
        <v>0</v>
      </c>
      <c r="P32" t="str">
        <f>IF(report!J35&gt;0, "0", "1")</f>
        <v>0</v>
      </c>
      <c r="Q32" t="str">
        <f>IF(report!K35&gt;0, "0", "1")</f>
        <v>1</v>
      </c>
      <c r="R32" s="21" t="str">
        <f>IF(report!K35&lt;&gt;"", "0", "1")</f>
        <v>0</v>
      </c>
      <c r="S32" s="22" t="str">
        <f>IF(report!Y35&gt;0.25,"3",IF(report!Y35&gt;0.125,"2",IF(report!Y35&gt;=0,"1","0")))</f>
        <v>2</v>
      </c>
      <c r="T32" t="str">
        <f>IF(report!X35&gt;0.3,"3",IF(report!X35&gt;0.15,"2",IF(report!X35&gt;=0,"1","0")))</f>
        <v>0</v>
      </c>
      <c r="U32" t="str">
        <f>IF(report!U35="","1",IF(report!U35&lt;0.7,"3",IF(report!U35&lt;0.9,"2",IF(report!U35&lt;=1,"1","0"))))</f>
        <v>3</v>
      </c>
      <c r="V32" t="str">
        <f>IF(report!W35&gt;0.5,"3",IF(report!W35&gt;0.3,"2",IF(report!W35&gt;=0.2,"1",IF(report!W35="","1","0"))))</f>
        <v>3</v>
      </c>
      <c r="W32" t="str">
        <f>IF(report!V35&gt;0.7,"3",IF(report!V35&gt;0.6,"2",IF(report!V35&gt;=0.5,"1",IF(report!V35="","1","0"))))</f>
        <v>0</v>
      </c>
      <c r="X32" t="str">
        <f>IF(report!Z35&gt;2,"3",IF(report!Z35&gt;1.5,"2",IF(report!Z35&gt;=1,"1",IF(report!Z35="","1","0"))))</f>
        <v>0</v>
      </c>
      <c r="Y32" t="str">
        <f>IF(report!R35&gt;5,"3",IF(report!R35&gt;3,"2",IF(report!R35&gt;=1,"1",IF(report!R35="","1","0"))))</f>
        <v>0</v>
      </c>
      <c r="Z32" t="str">
        <f>IF(report!S35&gt;7.5,"3",IF(report!S35&gt;5,"2",IF(report!S35&gt;=2.5,"1",IF(report!S35="","1","0"))))</f>
        <v>0</v>
      </c>
      <c r="AA32" t="str">
        <f>IF(report!T35&gt;0.6,"3",IF(report!T35&gt;0.4,"2",IF(report!T35&gt;=0.2,"1",IF(report!T35="","1","0"))))</f>
        <v>1</v>
      </c>
      <c r="AB32" s="22" t="str">
        <f>IF(OR(report!I35="Средний риск",report!I35="Высокий риск"),"0","1")</f>
        <v>0</v>
      </c>
    </row>
    <row r="33" spans="1:28" x14ac:dyDescent="0.25">
      <c r="A33" t="str">
        <f>IF(report!B36="","0", "1")</f>
        <v>1</v>
      </c>
      <c r="B33" t="str">
        <f>IF(report!G36="Действующая", "1", "0")</f>
        <v>1</v>
      </c>
      <c r="C33" t="str">
        <f>IF(IFERROR(SEARCH("принято решение о предстоящем исключении юридического лица из ЕГРЮЛ",report!N36),"1") = "1", "1", "0")</f>
        <v>1</v>
      </c>
      <c r="D33" t="str">
        <f>IF(report!G36="Ликвидируется","0","1")</f>
        <v>1</v>
      </c>
      <c r="E33" t="str">
        <f>IF(report!G36="В состоянии банкротства","0","1")</f>
        <v>1</v>
      </c>
      <c r="F33" t="str">
        <f>IF(IFERROR(SEARCH("Компании, отсутствующие по юр. адресу по данным ФНС",report!O36),"1") = "1", "1", "0")</f>
        <v>1</v>
      </c>
      <c r="G33" s="21" t="str">
        <f>IF(IFERROR(SEARCH("наличие в ЕГРЮЛ сведений о юридическом лице, в отношении которых внесена запись о недостоверности",report!N36),"1") = "1", "1", "0")</f>
        <v>1</v>
      </c>
      <c r="H33" s="22" t="str">
        <f>IF(report!P36&lt;=0,"0","2")</f>
        <v>0</v>
      </c>
      <c r="I33" t="str">
        <f>IF(IFERROR(SEARCH("имеются действующие решения ФНС о приостановлении операций по счетам",report!N36),"1") = "1", "1", "0")</f>
        <v>0</v>
      </c>
      <c r="J33" s="21" t="str">
        <f>IF(IFERROR(OR(SEARCH("Юр. лица, имеющие задолженность по уплате налогов", report!O36),SEARCH( "Юр. лица, не предоставляющие налоговую отчетность более года", report!O36)),"1") = "1", "1", "0")</f>
        <v>1</v>
      </c>
      <c r="K33" s="22" t="str">
        <f>IF(report!L36="Крупные предприятия",IF(report!M36="","1",IF(VALUE(report!M36)&lt;=250,"0","2")), IF(report!L36="Средние предприятия",IF(report!M36="","1",IF(VALUE(report!M36)&lt;=100,"0",IF(VALUE(report!M36)&lt;=250,"2","1"))), IF(report!L36="Малые предприятия",IF(report!M36="","1",IF(VALUE(report!M36)&lt;=15,"0",IF(VALUE(report!M36)&lt;=100,"2","1"))), IF(report!M36="","1",IF(VALUE(report!M36)&lt;=15,"2","1")) ) ) )</f>
        <v>1</v>
      </c>
      <c r="L33" s="21" t="str">
        <f>IF(IFERROR(SEARCH("дисквалифицированные лица",report!O36),"1") = "1", "1", "0")</f>
        <v>1</v>
      </c>
      <c r="M33" s="22" t="str">
        <f>"1"</f>
        <v>1</v>
      </c>
      <c r="N33" t="str">
        <f>IF(report!E36&gt;=3,"1","0")</f>
        <v>1</v>
      </c>
      <c r="O33" t="str">
        <f>IF(IFERROR(SEARCH("Компании, сдающие отчетность МСФО",report!O36),"1") = "1", "0", "1")</f>
        <v>0</v>
      </c>
      <c r="P33" t="str">
        <f>IF(report!J36&gt;0, "0", "1")</f>
        <v>0</v>
      </c>
      <c r="Q33" t="str">
        <f>IF(report!K36&gt;0, "0", "1")</f>
        <v>1</v>
      </c>
      <c r="R33" s="21" t="str">
        <f>IF(report!K36&lt;&gt;"", "0", "1")</f>
        <v>0</v>
      </c>
      <c r="S33" s="22" t="str">
        <f>IF(report!Y36&gt;0.25,"3",IF(report!Y36&gt;0.125,"2",IF(report!Y36&gt;=0,"1","0")))</f>
        <v>1</v>
      </c>
      <c r="T33" t="str">
        <f>IF(report!X36&gt;0.3,"3",IF(report!X36&gt;0.15,"2",IF(report!X36&gt;=0,"1","0")))</f>
        <v>1</v>
      </c>
      <c r="U33" t="str">
        <f>IF(report!U36="","1",IF(report!U36&lt;0.7,"3",IF(report!U36&lt;0.9,"2",IF(report!U36&lt;=1,"1","0"))))</f>
        <v>0</v>
      </c>
      <c r="V33" t="str">
        <f>IF(report!W36&gt;0.5,"3",IF(report!W36&gt;0.3,"2",IF(report!W36&gt;=0.2,"1",IF(report!W36="","1","0"))))</f>
        <v>3</v>
      </c>
      <c r="W33" t="str">
        <f>IF(report!V36&gt;0.7,"3",IF(report!V36&gt;0.6,"2",IF(report!V36&gt;=0.5,"1",IF(report!V36="","1","0"))))</f>
        <v>0</v>
      </c>
      <c r="X33" t="str">
        <f>IF(report!Z36&gt;2,"3",IF(report!Z36&gt;1.5,"2",IF(report!Z36&gt;=1,"1",IF(report!Z36="","1","0"))))</f>
        <v>1</v>
      </c>
      <c r="Y33" t="str">
        <f>IF(report!R36&gt;5,"3",IF(report!R36&gt;3,"2",IF(report!R36&gt;=1,"1",IF(report!R36="","1","0"))))</f>
        <v>1</v>
      </c>
      <c r="Z33" t="str">
        <f>IF(report!S36&gt;7.5,"3",IF(report!S36&gt;5,"2",IF(report!S36&gt;=2.5,"1",IF(report!S36="","1","0"))))</f>
        <v>1</v>
      </c>
      <c r="AA33" t="str">
        <f>IF(report!T36&gt;0.6,"3",IF(report!T36&gt;0.4,"2",IF(report!T36&gt;=0.2,"1",IF(report!T36="","1","0"))))</f>
        <v>1</v>
      </c>
      <c r="AB33" s="22" t="str">
        <f>IF(OR(report!I36="Средний риск",report!I36="Высокий риск"),"0","1")</f>
        <v>0</v>
      </c>
    </row>
    <row r="34" spans="1:28" x14ac:dyDescent="0.25">
      <c r="A34" t="str">
        <f>IF(report!B37="","0", "1")</f>
        <v>1</v>
      </c>
      <c r="B34" t="str">
        <f>IF(report!G37="Действующая", "1", "0")</f>
        <v>1</v>
      </c>
      <c r="C34" t="str">
        <f>IF(IFERROR(SEARCH("принято решение о предстоящем исключении юридического лица из ЕГРЮЛ",report!N37),"1") = "1", "1", "0")</f>
        <v>1</v>
      </c>
      <c r="D34" t="str">
        <f>IF(report!G37="Ликвидируется","0","1")</f>
        <v>1</v>
      </c>
      <c r="E34" t="str">
        <f>IF(report!G37="В состоянии банкротства","0","1")</f>
        <v>1</v>
      </c>
      <c r="F34" t="str">
        <f>IF(IFERROR(SEARCH("Компании, отсутствующие по юр. адресу по данным ФНС",report!O37),"1") = "1", "1", "0")</f>
        <v>1</v>
      </c>
      <c r="G34" s="21" t="str">
        <f>IF(IFERROR(SEARCH("наличие в ЕГРЮЛ сведений о юридическом лице, в отношении которых внесена запись о недостоверности",report!N37),"1") = "1", "1", "0")</f>
        <v>1</v>
      </c>
      <c r="H34" s="22" t="str">
        <f>IF(report!P37&lt;=0,"0","2")</f>
        <v>2</v>
      </c>
      <c r="I34" t="str">
        <f>IF(IFERROR(SEARCH("имеются действующие решения ФНС о приостановлении операций по счетам",report!N37),"1") = "1", "1", "0")</f>
        <v>1</v>
      </c>
      <c r="J34" s="21" t="str">
        <f>IF(IFERROR(OR(SEARCH("Юр. лица, имеющие задолженность по уплате налогов", report!O37),SEARCH( "Юр. лица, не предоставляющие налоговую отчетность более года", report!O37)),"1") = "1", "1", "0")</f>
        <v>1</v>
      </c>
      <c r="K34" s="22" t="str">
        <f>IF(report!L37="Крупные предприятия",IF(report!M37="","1",IF(VALUE(report!M37)&lt;=250,"0","2")), IF(report!L37="Средние предприятия",IF(report!M37="","1",IF(VALUE(report!M37)&lt;=100,"0",IF(VALUE(report!M37)&lt;=250,"2","1"))), IF(report!L37="Малые предприятия",IF(report!M37="","1",IF(VALUE(report!M37)&lt;=15,"0",IF(VALUE(report!M37)&lt;=100,"2","1"))), IF(report!M37="","1",IF(VALUE(report!M37)&lt;=15,"2","1")) ) ) )</f>
        <v>2</v>
      </c>
      <c r="L34" s="21" t="str">
        <f>IF(IFERROR(SEARCH("дисквалифицированные лица",report!O37),"1") = "1", "1", "0")</f>
        <v>1</v>
      </c>
      <c r="M34" s="22" t="str">
        <f>IF(report!D37&lt;&gt;"","2","0")</f>
        <v>0</v>
      </c>
      <c r="N34" t="str">
        <f>IF(report!E37&gt;=3,"1","0")</f>
        <v>1</v>
      </c>
      <c r="O34" t="str">
        <f>IF(IFERROR(SEARCH("Компании, сдающие отчетность МСФО",report!O37),"1") = "1", "0", "1")</f>
        <v>0</v>
      </c>
      <c r="P34" t="str">
        <f>IF(report!J37&gt;0, "0", "1")</f>
        <v>0</v>
      </c>
      <c r="Q34" t="str">
        <f>IF(report!K37&gt;0, "0", "1")</f>
        <v>1</v>
      </c>
      <c r="R34" s="21" t="str">
        <f>IF(report!K37&lt;&gt;"", "0", "1")</f>
        <v>0</v>
      </c>
      <c r="S34" s="22" t="str">
        <f>IF(report!Y37&gt;0.25,"3",IF(report!Y37&gt;0.125,"2",IF(report!Y37&gt;=0,"1","0")))</f>
        <v>2</v>
      </c>
      <c r="T34" t="str">
        <f>IF(report!X37&gt;0.3,"3",IF(report!X37&gt;0.15,"2",IF(report!X37&gt;=0,"1","0")))</f>
        <v>1</v>
      </c>
      <c r="U34" t="str">
        <f>IF(report!U37="","1",IF(report!U37&lt;0.7,"3",IF(report!U37&lt;0.9,"2",IF(report!U37&lt;=1,"1","0"))))</f>
        <v>0</v>
      </c>
      <c r="V34" t="str">
        <f>IF(report!W37&gt;0.5,"3",IF(report!W37&gt;0.3,"2",IF(report!W37&gt;=0.2,"1",IF(report!W37="","1","0"))))</f>
        <v>3</v>
      </c>
      <c r="W34" t="str">
        <f>IF(report!V37&gt;0.7,"3",IF(report!V37&gt;0.6,"2",IF(report!V37&gt;=0.5,"1",IF(report!V37="","1","0"))))</f>
        <v>0</v>
      </c>
      <c r="X34" t="str">
        <f>IF(report!Z37&gt;2,"3",IF(report!Z37&gt;1.5,"2",IF(report!Z37&gt;=1,"1",IF(report!Z37="","1","0"))))</f>
        <v>2</v>
      </c>
      <c r="Y34" t="str">
        <f>IF(report!R37&gt;5,"3",IF(report!R37&gt;3,"2",IF(report!R37&gt;=1,"1",IF(report!R37="","1","0"))))</f>
        <v>1</v>
      </c>
      <c r="Z34" t="str">
        <f>IF(report!S37&gt;7.5,"3",IF(report!S37&gt;5,"2",IF(report!S37&gt;=2.5,"1",IF(report!S37="","1","0"))))</f>
        <v>0</v>
      </c>
      <c r="AA34" t="str">
        <f>IF(report!T37&gt;0.6,"3",IF(report!T37&gt;0.4,"2",IF(report!T37&gt;=0.2,"1",IF(report!T37="","1","0"))))</f>
        <v>3</v>
      </c>
      <c r="AB34" s="22" t="str">
        <f>IF(OR(report!I37="Средний риск",report!I37="Высокий риск"),"0","1")</f>
        <v>0</v>
      </c>
    </row>
    <row r="35" spans="1:28" x14ac:dyDescent="0.25">
      <c r="A35" t="str">
        <f>IF(report!B38="","0", "1")</f>
        <v>1</v>
      </c>
      <c r="B35" t="str">
        <f>IF(report!G38="Действующая", "1", "0")</f>
        <v>1</v>
      </c>
      <c r="C35" t="str">
        <f>IF(IFERROR(SEARCH("принято решение о предстоящем исключении юридического лица из ЕГРЮЛ",report!N38),"1") = "1", "1", "0")</f>
        <v>1</v>
      </c>
      <c r="D35" t="str">
        <f>IF(report!G38="Ликвидируется","0","1")</f>
        <v>1</v>
      </c>
      <c r="E35" t="str">
        <f>IF(report!G38="В состоянии банкротства","0","1")</f>
        <v>1</v>
      </c>
      <c r="F35" t="str">
        <f>IF(IFERROR(SEARCH("Компании, отсутствующие по юр. адресу по данным ФНС",report!O38),"1") = "1", "1", "0")</f>
        <v>0</v>
      </c>
      <c r="G35" s="21" t="str">
        <f>IF(IFERROR(SEARCH("наличие в ЕГРЮЛ сведений о юридическом лице, в отношении которых внесена запись о недостоверности",report!N38),"1") = "1", "1", "0")</f>
        <v>1</v>
      </c>
      <c r="H35" s="22" t="str">
        <f>IF(report!P38&lt;=0,"0","2")</f>
        <v>0</v>
      </c>
      <c r="I35" t="str">
        <f>IF(IFERROR(SEARCH("имеются действующие решения ФНС о приостановлении операций по счетам",report!N38),"1") = "1", "1", "0")</f>
        <v>0</v>
      </c>
      <c r="J35" s="21" t="str">
        <f>IF(IFERROR(OR(SEARCH("Юр. лица, имеющие задолженность по уплате налогов", report!O38),SEARCH( "Юр. лица, не предоставляющие налоговую отчетность более года", report!O38)),"1") = "1", "1", "0")</f>
        <v>0</v>
      </c>
      <c r="K35" s="22" t="str">
        <f>IF(report!L38="Крупные предприятия",IF(report!M38="","1",IF(VALUE(report!M38)&lt;=250,"0","2")), IF(report!L38="Средние предприятия",IF(report!M38="","1",IF(VALUE(report!M38)&lt;=100,"0",IF(VALUE(report!M38)&lt;=250,"2","1"))), IF(report!L38="Малые предприятия",IF(report!M38="","1",IF(VALUE(report!M38)&lt;=15,"0",IF(VALUE(report!M38)&lt;=100,"2","1"))), IF(report!M38="","1",IF(VALUE(report!M38)&lt;=15,"2","1")) ) ) )</f>
        <v>1</v>
      </c>
      <c r="L35" s="21" t="str">
        <f>IF(IFERROR(SEARCH("дисквалифицированные лица",report!O38),"1") = "1", "1", "0")</f>
        <v>1</v>
      </c>
      <c r="M35" s="22" t="str">
        <f>IF(report!D38&lt;&gt;"","2","0")</f>
        <v>0</v>
      </c>
      <c r="N35" t="str">
        <f>IF(report!E38&gt;=3,"1","0")</f>
        <v>1</v>
      </c>
      <c r="O35" t="str">
        <f>IF(IFERROR(SEARCH("Компании, сдающие отчетность МСФО",report!O38),"1") = "1", "0", "1")</f>
        <v>0</v>
      </c>
      <c r="P35" t="str">
        <f>IF(report!J38&gt;0, "0", "1")</f>
        <v>1</v>
      </c>
      <c r="Q35" t="str">
        <f>IF(report!K38&gt;0, "0", "1")</f>
        <v>1</v>
      </c>
      <c r="R35" s="21" t="str">
        <f>IF(report!K38&lt;&gt;"", "0", "1")</f>
        <v>0</v>
      </c>
      <c r="S35" s="22" t="str">
        <f>IF(report!Y38&gt;0.25,"3",IF(report!Y38&gt;0.125,"2",IF(report!Y38&gt;=0,"1","0")))</f>
        <v>1</v>
      </c>
      <c r="T35" t="str">
        <f>IF(report!X38&gt;0.3,"3",IF(report!X38&gt;0.15,"2",IF(report!X38&gt;=0,"1","0")))</f>
        <v>1</v>
      </c>
      <c r="U35" t="str">
        <f>IF(report!U38="","1",IF(report!U38&lt;0.7,"3",IF(report!U38&lt;0.9,"2",IF(report!U38&lt;=1,"1","0"))))</f>
        <v>1</v>
      </c>
      <c r="V35" t="str">
        <f>IF(report!W38&gt;0.5,"3",IF(report!W38&gt;0.3,"2",IF(report!W38&gt;=0.2,"1",IF(report!W38="","1","0"))))</f>
        <v>1</v>
      </c>
      <c r="W35" t="str">
        <f>IF(report!V38&gt;0.7,"3",IF(report!V38&gt;0.6,"2",IF(report!V38&gt;=0.5,"1",IF(report!V38="","1","0"))))</f>
        <v>1</v>
      </c>
      <c r="X35" t="str">
        <f>IF(report!Z38&gt;2,"3",IF(report!Z38&gt;1.5,"2",IF(report!Z38&gt;=1,"1",IF(report!Z38="","1","0"))))</f>
        <v>1</v>
      </c>
      <c r="Y35" t="str">
        <f>IF(report!R38&gt;5,"3",IF(report!R38&gt;3,"2",IF(report!R38&gt;=1,"1",IF(report!R38="","1","0"))))</f>
        <v>1</v>
      </c>
      <c r="Z35" t="str">
        <f>IF(report!S38&gt;7.5,"3",IF(report!S38&gt;5,"2",IF(report!S38&gt;=2.5,"1",IF(report!S38="","1","0"))))</f>
        <v>1</v>
      </c>
      <c r="AA35" t="str">
        <f>IF(report!T38&gt;0.6,"3",IF(report!T38&gt;0.4,"2",IF(report!T38&gt;=0.2,"1",IF(report!T38="","1","0"))))</f>
        <v>1</v>
      </c>
      <c r="AB35" s="22" t="str">
        <f>IF(OR(report!I38="Средний риск",report!I38="Высокий риск"),"0","1")</f>
        <v>0</v>
      </c>
    </row>
    <row r="36" spans="1:28" x14ac:dyDescent="0.25">
      <c r="A36" t="str">
        <f>IF(report!B39="","0", "1")</f>
        <v>1</v>
      </c>
      <c r="B36" t="str">
        <f>IF(report!G39="Действующая", "1", "0")</f>
        <v>1</v>
      </c>
      <c r="C36" t="str">
        <f>IF(IFERROR(SEARCH("принято решение о предстоящем исключении юридического лица из ЕГРЮЛ",report!N39),"1") = "1", "1", "0")</f>
        <v>1</v>
      </c>
      <c r="D36" t="str">
        <f>IF(report!G39="Ликвидируется","0","1")</f>
        <v>1</v>
      </c>
      <c r="E36" t="str">
        <f>IF(report!G39="В состоянии банкротства","0","1")</f>
        <v>1</v>
      </c>
      <c r="F36" t="str">
        <f>IF(IFERROR(SEARCH("Компании, отсутствующие по юр. адресу по данным ФНС",report!O39),"1") = "1", "1", "0")</f>
        <v>1</v>
      </c>
      <c r="G36" s="21" t="str">
        <f>IF(IFERROR(SEARCH("наличие в ЕГРЮЛ сведений о юридическом лице, в отношении которых внесена запись о недостоверности",report!N39),"1") = "1", "1", "0")</f>
        <v>1</v>
      </c>
      <c r="H36" s="22" t="str">
        <f>IF(report!P39&lt;=0,"0","2")</f>
        <v>0</v>
      </c>
      <c r="I36" t="str">
        <f>IF(IFERROR(SEARCH("имеются действующие решения ФНС о приостановлении операций по счетам",report!N39),"1") = "1", "1", "0")</f>
        <v>1</v>
      </c>
      <c r="J36" s="21" t="str">
        <f>IF(IFERROR(OR(SEARCH("Юр. лица, имеющие задолженность по уплате налогов", report!O39),SEARCH( "Юр. лица, не предоставляющие налоговую отчетность более года", report!O39)),"1") = "1", "1", "0")</f>
        <v>1</v>
      </c>
      <c r="K36" s="22" t="str">
        <f>IF(report!L39="Крупные предприятия",IF(report!M39="","1",IF(VALUE(report!M39)&lt;=250,"0","2")), IF(report!L39="Средние предприятия",IF(report!M39="","1",IF(VALUE(report!M39)&lt;=100,"0",IF(VALUE(report!M39)&lt;=250,"2","1"))), IF(report!L39="Малые предприятия",IF(report!M39="","1",IF(VALUE(report!M39)&lt;=15,"0",IF(VALUE(report!M39)&lt;=100,"2","1"))), IF(report!M39="","1",IF(VALUE(report!M39)&lt;=15,"2","1")) ) ) )</f>
        <v>2</v>
      </c>
      <c r="L36" s="21" t="str">
        <f>IF(IFERROR(SEARCH("дисквалифицированные лица",report!O39),"1") = "1", "1", "0")</f>
        <v>1</v>
      </c>
      <c r="M36" s="22" t="str">
        <f>IF(report!D39&lt;&gt;"","2","0")</f>
        <v>0</v>
      </c>
      <c r="N36" t="str">
        <f>IF(report!E39&gt;=3,"1","0")</f>
        <v>0</v>
      </c>
      <c r="O36" t="str">
        <f>IF(IFERROR(SEARCH("Компании, сдающие отчетность МСФО",report!O39),"1") = "1", "0", "1")</f>
        <v>0</v>
      </c>
      <c r="P36" t="str">
        <f>IF(report!J39&gt;0, "0", "1")</f>
        <v>1</v>
      </c>
      <c r="Q36" t="str">
        <f>IF(report!K39&gt;0, "0", "1")</f>
        <v>1</v>
      </c>
      <c r="R36" s="21" t="str">
        <f>IF(report!K39&lt;&gt;"", "0", "1")</f>
        <v>0</v>
      </c>
      <c r="S36" s="22" t="str">
        <f>IF(report!Y39&gt;0.25,"3",IF(report!Y39&gt;0.125,"2",IF(report!Y39&gt;=0,"1","0")))</f>
        <v>1</v>
      </c>
      <c r="T36" t="str">
        <f>IF(report!X39&gt;0.3,"3",IF(report!X39&gt;0.15,"2",IF(report!X39&gt;=0,"1","0")))</f>
        <v>1</v>
      </c>
      <c r="U36" t="str">
        <f>IF(report!U39="","1",IF(report!U39&lt;0.7,"3",IF(report!U39&lt;0.9,"2",IF(report!U39&lt;=1,"1","0"))))</f>
        <v>1</v>
      </c>
      <c r="V36" t="str">
        <f>IF(report!W39&gt;0.5,"3",IF(report!W39&gt;0.3,"2",IF(report!W39&gt;=0.2,"1",IF(report!W39="","1","0"))))</f>
        <v>1</v>
      </c>
      <c r="W36" t="str">
        <f>IF(report!V39&gt;0.7,"3",IF(report!V39&gt;0.6,"2",IF(report!V39&gt;=0.5,"1",IF(report!V39="","1","0"))))</f>
        <v>1</v>
      </c>
      <c r="X36" t="str">
        <f>IF(report!Z39&gt;2,"3",IF(report!Z39&gt;1.5,"2",IF(report!Z39&gt;=1,"1",IF(report!Z39="","1","0"))))</f>
        <v>1</v>
      </c>
      <c r="Y36" t="str">
        <f>IF(report!R39&gt;5,"3",IF(report!R39&gt;3,"2",IF(report!R39&gt;=1,"1",IF(report!R39="","1","0"))))</f>
        <v>1</v>
      </c>
      <c r="Z36" t="str">
        <f>IF(report!S39&gt;7.5,"3",IF(report!S39&gt;5,"2",IF(report!S39&gt;=2.5,"1",IF(report!S39="","1","0"))))</f>
        <v>1</v>
      </c>
      <c r="AA36" t="str">
        <f>IF(report!T39&gt;0.6,"3",IF(report!T39&gt;0.4,"2",IF(report!T39&gt;=0.2,"1",IF(report!T39="","1","0"))))</f>
        <v>1</v>
      </c>
      <c r="AB36" s="22" t="str">
        <f>IF(OR(report!I39="Средний риск",report!I39="Высокий риск"),"0","1")</f>
        <v>0</v>
      </c>
    </row>
    <row r="37" spans="1:28" s="17" customFormat="1" x14ac:dyDescent="0.25">
      <c r="A37" s="17" t="str">
        <f>IF(report!B40="","0", "1")</f>
        <v>1</v>
      </c>
      <c r="B37" s="17" t="str">
        <f>IF(report!G40="Действующая", "1", "0")</f>
        <v>1</v>
      </c>
      <c r="C37" s="17" t="str">
        <f>IF(IFERROR(SEARCH("принято решение о предстоящем исключении юридического лица из ЕГРЮЛ",report!N40),"1") = "1", "1", "0")</f>
        <v>1</v>
      </c>
      <c r="D37" s="17" t="str">
        <f>IF(report!G40="Ликвидируется","0","1")</f>
        <v>1</v>
      </c>
      <c r="E37" s="17" t="str">
        <f>IF(report!G40="В состоянии банкротства","0","1")</f>
        <v>1</v>
      </c>
      <c r="F37" s="17" t="str">
        <f>IF(IFERROR(SEARCH("Компании, отсутствующие по юр. адресу по данным ФНС",report!O40),"1") = "1", "1", "0")</f>
        <v>1</v>
      </c>
      <c r="G37" s="18" t="str">
        <f>IF(IFERROR(SEARCH("наличие в ЕГРЮЛ сведений о юридическом лице, в отношении которых внесена запись о недостоверности",report!N40),"1") = "1", "1", "0")</f>
        <v>1</v>
      </c>
      <c r="H37" s="19" t="str">
        <f>IF(report!P40&lt;=0,"0","2")</f>
        <v>0</v>
      </c>
      <c r="I37" s="17" t="str">
        <f>IF(IFERROR(SEARCH("имеются действующие решения ФНС о приостановлении операций по счетам",report!N40),"1") = "1", "1", "0")</f>
        <v>1</v>
      </c>
      <c r="J37" s="18" t="str">
        <f>IF(IFERROR(OR(SEARCH("Юр. лица, имеющие задолженность по уплате налогов", report!O40),SEARCH( "Юр. лица, не предоставляющие налоговую отчетность более года", report!O40)),"1") = "1", "1", "0")</f>
        <v>1</v>
      </c>
      <c r="K37" s="19" t="str">
        <f>IF(report!L40="Крупные предприятия",IF(report!M40="","1",IF(VALUE(report!M40)&lt;=250,"0","2")), IF(report!L40="Средние предприятия",IF(report!M40="","1",IF(VALUE(report!M40)&lt;=100,"0",IF(VALUE(report!M40)&lt;=250,"2","1"))), IF(report!L40="Малые предприятия",IF(report!M40="","1",IF(VALUE(report!M40)&lt;=15,"0",IF(VALUE(report!M40)&lt;=100,"2","1"))), IF(report!M40="","1",IF(VALUE(report!M40)&lt;=15,"2","1")) ) ) )</f>
        <v>1</v>
      </c>
      <c r="L37" s="18" t="str">
        <f>IF(IFERROR(SEARCH("дисквалифицированные лица",report!O40),"1") = "1", "1", "0")</f>
        <v>1</v>
      </c>
      <c r="M37" s="19" t="str">
        <f>IF(report!D40&lt;&gt;"","2","0")</f>
        <v>0</v>
      </c>
      <c r="N37" s="17" t="str">
        <f>IF(report!E40&gt;=3,"1","0")</f>
        <v>1</v>
      </c>
      <c r="O37" s="17" t="str">
        <f>IF(IFERROR(SEARCH("Компании, сдающие отчетность МСФО",report!O40),"1") = "1", "0", "1")</f>
        <v>0</v>
      </c>
      <c r="P37" s="17" t="str">
        <f>IF(report!J40&gt;0, "0", "1")</f>
        <v>0</v>
      </c>
      <c r="Q37" s="17" t="str">
        <f>IF(report!K40&gt;0, "0", "1")</f>
        <v>1</v>
      </c>
      <c r="R37" s="18" t="str">
        <f>IF(report!K40&lt;&gt;"", "0", "1")</f>
        <v>0</v>
      </c>
      <c r="S37" s="19" t="str">
        <f>IF(report!Y40&gt;0.25,"3",IF(report!Y40&gt;0.125,"2",IF(report!Y40&gt;=0,"1","0")))</f>
        <v>1</v>
      </c>
      <c r="T37" s="17" t="str">
        <f>IF(report!X40&gt;0.3,"3",IF(report!X40&gt;0.15,"2",IF(report!X40&gt;=0,"1","0")))</f>
        <v>1</v>
      </c>
      <c r="U37" s="17" t="str">
        <f>IF(report!U40="","1",IF(report!U40&lt;0.7,"3",IF(report!U40&lt;0.9,"2",IF(report!U40&lt;=1,"1","0"))))</f>
        <v>1</v>
      </c>
      <c r="V37" s="17" t="str">
        <f>IF(report!W40&gt;0.5,"3",IF(report!W40&gt;0.3,"2",IF(report!W40&gt;=0.2,"1",IF(report!W40="","1","0"))))</f>
        <v>1</v>
      </c>
      <c r="W37" s="17" t="str">
        <f>IF(report!V40&gt;0.7,"3",IF(report!V40&gt;0.6,"2",IF(report!V40&gt;=0.5,"1",IF(report!V40="","1","0"))))</f>
        <v>1</v>
      </c>
      <c r="X37" s="17" t="str">
        <f>IF(report!Z40&gt;2,"3",IF(report!Z40&gt;1.5,"2",IF(report!Z40&gt;=1,"1",IF(report!Z40="","1","0"))))</f>
        <v>1</v>
      </c>
      <c r="Y37" s="17" t="str">
        <f>IF(report!R40&gt;5,"3",IF(report!R40&gt;3,"2",IF(report!R40&gt;=1,"1",IF(report!R40="","1","0"))))</f>
        <v>1</v>
      </c>
      <c r="Z37" s="17" t="str">
        <f>IF(report!S40&gt;7.5,"3",IF(report!S40&gt;5,"2",IF(report!S40&gt;=2.5,"1",IF(report!S40="","1","0"))))</f>
        <v>1</v>
      </c>
      <c r="AA37" s="17" t="str">
        <f>IF(report!T40&gt;0.6,"3",IF(report!T40&gt;0.4,"2",IF(report!T40&gt;=0.2,"1",IF(report!T40="","1","0"))))</f>
        <v>1</v>
      </c>
      <c r="AB37" s="19" t="str">
        <f>IF(OR(report!I40="Средний риск",report!I40="Высокий риск"),"0","1")</f>
        <v>1</v>
      </c>
    </row>
    <row r="38" spans="1:28" ht="15" customHeight="1" x14ac:dyDescent="0.25">
      <c r="Y38" s="32" t="s">
        <v>281</v>
      </c>
      <c r="Z38" s="32"/>
      <c r="AA38" s="33"/>
      <c r="AB38" s="22">
        <f>COUNTIF(AB2:AB37,"1")</f>
        <v>6</v>
      </c>
    </row>
    <row r="39" spans="1:28" x14ac:dyDescent="0.25">
      <c r="Y39" s="34"/>
      <c r="Z39" s="34"/>
      <c r="AA39" s="35"/>
    </row>
    <row r="40" spans="1:28" x14ac:dyDescent="0.25">
      <c r="Y40" s="34"/>
      <c r="Z40" s="34"/>
      <c r="AA40" s="35"/>
    </row>
    <row r="41" spans="1:28" x14ac:dyDescent="0.25">
      <c r="Y41" s="34"/>
      <c r="Z41" s="34"/>
      <c r="AA41" s="35"/>
    </row>
  </sheetData>
  <mergeCells count="1">
    <mergeCell ref="Y38:AA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report</vt:lpstr>
      <vt:lpstr>Условия запроса</vt:lpstr>
      <vt:lpstr>Формулы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Egg</cp:lastModifiedBy>
  <dcterms:modified xsi:type="dcterms:W3CDTF">2023-03-08T18:51:23Z</dcterms:modified>
</cp:coreProperties>
</file>