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SpiCy-BEXUS\micorcontroller\Hardware\Calculations\"/>
    </mc:Choice>
  </mc:AlternateContent>
  <xr:revisionPtr revIDLastSave="0" documentId="13_ncr:1_{83683B63-A460-44A4-8398-81CB5F3B9D3F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D63" i="1"/>
  <c r="M62" i="1"/>
  <c r="J36" i="1"/>
  <c r="G62" i="1"/>
  <c r="G61" i="1"/>
  <c r="M60" i="1" s="1"/>
  <c r="F34" i="1"/>
  <c r="I60" i="1" s="1"/>
  <c r="M59" i="1" l="1"/>
  <c r="H6" i="1"/>
  <c r="G34" i="1" s="1"/>
  <c r="J60" i="1" s="1"/>
  <c r="G7" i="1"/>
  <c r="G8" i="1" l="1"/>
  <c r="F36" i="1" s="1"/>
  <c r="I62" i="1" s="1"/>
  <c r="F35" i="1"/>
  <c r="I61" i="1" s="1"/>
  <c r="H7" i="1"/>
  <c r="G35" i="1" s="1"/>
  <c r="J61" i="1" s="1"/>
  <c r="G9" i="1" l="1"/>
  <c r="F37" i="1" s="1"/>
  <c r="I63" i="1" s="1"/>
  <c r="H8" i="1"/>
  <c r="G36" i="1" s="1"/>
  <c r="J62" i="1" s="1"/>
  <c r="G10" i="1" l="1"/>
  <c r="F38" i="1" s="1"/>
  <c r="I64" i="1" s="1"/>
  <c r="H9" i="1"/>
  <c r="G37" i="1" s="1"/>
  <c r="J63" i="1" s="1"/>
  <c r="G11" i="1"/>
  <c r="F39" i="1" s="1"/>
  <c r="I65" i="1" s="1"/>
  <c r="H10" i="1" l="1"/>
  <c r="G38" i="1" s="1"/>
  <c r="J64" i="1" s="1"/>
  <c r="G12" i="1"/>
  <c r="F40" i="1" s="1"/>
  <c r="I66" i="1" s="1"/>
  <c r="H11" i="1"/>
  <c r="G39" i="1" s="1"/>
  <c r="J65" i="1" s="1"/>
  <c r="G13" i="1" l="1"/>
  <c r="F41" i="1" s="1"/>
  <c r="I67" i="1" s="1"/>
  <c r="H12" i="1"/>
  <c r="G40" i="1" l="1"/>
  <c r="J66" i="1" s="1"/>
  <c r="J34" i="1"/>
  <c r="G14" i="1"/>
  <c r="F42" i="1" s="1"/>
  <c r="I68" i="1" s="1"/>
  <c r="H13" i="1"/>
  <c r="G41" i="1" s="1"/>
  <c r="J35" i="1" l="1"/>
  <c r="J37" i="1" s="1"/>
  <c r="J67" i="1"/>
  <c r="M61" i="1" s="1"/>
  <c r="M63" i="1" s="1"/>
  <c r="G15" i="1"/>
  <c r="F43" i="1" s="1"/>
  <c r="I69" i="1" s="1"/>
  <c r="H14" i="1"/>
  <c r="G42" i="1" s="1"/>
  <c r="J68" i="1" s="1"/>
  <c r="G16" i="1" l="1"/>
  <c r="F44" i="1" s="1"/>
  <c r="I70" i="1" s="1"/>
  <c r="H15" i="1"/>
  <c r="G43" i="1" s="1"/>
  <c r="J69" i="1" s="1"/>
  <c r="G17" i="1" l="1"/>
  <c r="F45" i="1" s="1"/>
  <c r="I71" i="1" s="1"/>
  <c r="H16" i="1"/>
  <c r="G44" i="1" s="1"/>
  <c r="J70" i="1" s="1"/>
  <c r="G18" i="1" l="1"/>
  <c r="F46" i="1" s="1"/>
  <c r="I72" i="1" s="1"/>
  <c r="H17" i="1"/>
  <c r="G45" i="1" s="1"/>
  <c r="J71" i="1" s="1"/>
  <c r="G19" i="1" l="1"/>
  <c r="F47" i="1" s="1"/>
  <c r="I73" i="1" s="1"/>
  <c r="H18" i="1"/>
  <c r="G46" i="1" s="1"/>
  <c r="J72" i="1" s="1"/>
  <c r="G20" i="1" l="1"/>
  <c r="F48" i="1" s="1"/>
  <c r="I74" i="1" s="1"/>
  <c r="H19" i="1"/>
  <c r="G47" i="1" s="1"/>
  <c r="J73" i="1" s="1"/>
  <c r="I75" i="1" l="1"/>
  <c r="H20" i="1"/>
  <c r="G48" i="1" s="1"/>
  <c r="J74" i="1" s="1"/>
  <c r="H21" i="1" l="1"/>
  <c r="G49" i="1" s="1"/>
  <c r="J75" i="1" s="1"/>
  <c r="F50" i="1" l="1"/>
  <c r="I76" i="1" s="1"/>
  <c r="H22" i="1"/>
  <c r="G50" i="1" s="1"/>
  <c r="J76" i="1" s="1"/>
  <c r="F51" i="1" l="1"/>
  <c r="I77" i="1" s="1"/>
  <c r="H23" i="1"/>
  <c r="G51" i="1" s="1"/>
  <c r="J77" i="1" s="1"/>
  <c r="F52" i="1"/>
  <c r="I78" i="1" s="1"/>
  <c r="H24" i="1" l="1"/>
  <c r="G52" i="1" s="1"/>
  <c r="J78" i="1" s="1"/>
  <c r="F53" i="1"/>
  <c r="I79" i="1" s="1"/>
  <c r="H25" i="1" l="1"/>
  <c r="G53" i="1" s="1"/>
  <c r="J79" i="1" s="1"/>
  <c r="H26" i="1" l="1"/>
  <c r="F54" i="1"/>
  <c r="I80" i="1" s="1"/>
  <c r="G54" i="1" l="1"/>
  <c r="J80" i="1" s="1"/>
  <c r="J3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<sst xmlns="http://schemas.openxmlformats.org/spreadsheetml/2006/main" count="43" uniqueCount="37">
  <si>
    <t>Temperature</t>
  </si>
  <si>
    <t>Resistance</t>
  </si>
  <si>
    <t>B-Constant</t>
  </si>
  <si>
    <t>R at 25°C</t>
  </si>
  <si>
    <t>Constans:</t>
  </si>
  <si>
    <t>Formulars:</t>
  </si>
  <si>
    <t>0 °C + 273,15 = 273,15 K</t>
  </si>
  <si>
    <t>NTC Resistor</t>
  </si>
  <si>
    <t>Voltage Divider</t>
  </si>
  <si>
    <t>Constants:</t>
  </si>
  <si>
    <t>R9</t>
  </si>
  <si>
    <t>Voltage</t>
  </si>
  <si>
    <t>Signal Prozessing</t>
  </si>
  <si>
    <t>d(mV)/dT at 30°C</t>
  </si>
  <si>
    <t>I at 30°C [mA]</t>
  </si>
  <si>
    <t>Imax [mA]</t>
  </si>
  <si>
    <t>Constans</t>
  </si>
  <si>
    <t>Gain</t>
  </si>
  <si>
    <t>R1</t>
  </si>
  <si>
    <t>R2</t>
  </si>
  <si>
    <t>R3</t>
  </si>
  <si>
    <t>R4</t>
  </si>
  <si>
    <t>VCC (ntc+)</t>
  </si>
  <si>
    <t>VCCoff (5V)</t>
  </si>
  <si>
    <t>Voff</t>
  </si>
  <si>
    <t>ADC Resul [bit]</t>
  </si>
  <si>
    <t>ADC Vref</t>
  </si>
  <si>
    <t>mV/ADCstep</t>
  </si>
  <si>
    <t>min Tres at 30°C</t>
  </si>
  <si>
    <t>Vairables</t>
  </si>
  <si>
    <t>minTempResoltion at 30°C</t>
  </si>
  <si>
    <t>°C</t>
  </si>
  <si>
    <t>mV</t>
  </si>
  <si>
    <t>mV/°C</t>
  </si>
  <si>
    <t>mA</t>
  </si>
  <si>
    <t>I at 30°C</t>
  </si>
  <si>
    <t>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</si>
</sst>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5" xfId="3" applyBorder="1"/>
    <xf numFmtId="0" fontId="1" fillId="4" borderId="0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0" xfId="4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2" fillId="2" borderId="1" xfId="1"/>
    <xf numFmtId="0" fontId="1" fillId="4" borderId="0" xfId="3" applyBorder="1" applyAlignment="1">
      <alignment horizontal="center"/>
    </xf>
    <xf numFmtId="0" fontId="1" fillId="4" borderId="0" xfId="3" applyBorder="1"/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  <xf numFmtId="2" fontId="2" fillId="2" borderId="1" xfId="1" applyNumberFormat="1"/>
  </cellXfs>
  <cellStyles count="5">
    <cellStyle name="20 % - Akzent1" xfId="2" builtinId="30"/>
    <cellStyle name="20 % - Akzent2" xfId="3" builtinId="34"/>
    <cellStyle name="20 % - Akzent5" xfId="4" builtinId="46"/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170148794713225E-2"/>
          <c:y val="0.16684465347120317"/>
          <c:w val="0.90205299128059035"/>
          <c:h val="0.72916075591084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Tabelle1!$G$33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Tabelle1!$F$34:$F$54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Tabelle1!$G$34:$G$54</c:f>
              <c:numCache>
                <c:formatCode>General</c:formatCode>
                <c:ptCount val="21"/>
                <c:pt idx="0">
                  <c:v>9.7057622154934596E-3</c:v>
                </c:pt>
                <c:pt idx="1">
                  <c:v>1.2598343170930336E-2</c:v>
                </c:pt>
                <c:pt idx="2">
                  <c:v>1.6199026494879216E-2</c:v>
                </c:pt>
                <c:pt idx="3">
                  <c:v>2.0641773750447085E-2</c:v>
                </c:pt>
                <c:pt idx="4">
                  <c:v>2.6077262528154194E-2</c:v>
                </c:pt>
                <c:pt idx="5">
                  <c:v>3.2673267326732675E-2</c:v>
                </c:pt>
                <c:pt idx="6">
                  <c:v>4.0614658906958374E-2</c:v>
                </c:pt>
                <c:pt idx="7">
                  <c:v>5.0102932076940214E-2</c:v>
                </c:pt>
                <c:pt idx="8">
                  <c:v>6.1355167729016405E-2</c:v>
                </c:pt>
                <c:pt idx="9">
                  <c:v>7.4602334994228317E-2</c:v>
                </c:pt>
                <c:pt idx="10">
                  <c:v>9.0086845259037457E-2</c:v>
                </c:pt>
                <c:pt idx="11">
                  <c:v>0.10805928325461811</c:v>
                </c:pt>
                <c:pt idx="12">
                  <c:v>0.1287742631616135</c:v>
                </c:pt>
                <c:pt idx="13">
                  <c:v>0.15248539102088868</c:v>
                </c:pt>
                <c:pt idx="14">
                  <c:v>0.17943935939032254</c:v>
                </c:pt>
                <c:pt idx="15">
                  <c:v>0.24398723123301194</c:v>
                </c:pt>
                <c:pt idx="16">
                  <c:v>0.42041498309160763</c:v>
                </c:pt>
                <c:pt idx="17">
                  <c:v>1.1208813163169407</c:v>
                </c:pt>
                <c:pt idx="18">
                  <c:v>1.9185089414779546</c:v>
                </c:pt>
                <c:pt idx="19">
                  <c:v>2.4953196431987865</c:v>
                </c:pt>
                <c:pt idx="20">
                  <c:v>2.8298416372353588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0-47B8-8996-57164F8B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92655"/>
        <c:axId val="1669193135"/>
      </c:scatterChart>
      <c:valAx>
        <c:axId val="16691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3135"/>
        <c:crosses val="autoZero"/>
        <c:crossBetween val="midCat"/>
      </c:valAx>
      <c:valAx>
        <c:axId val="1669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7"/>
          <c:y val="0.16708333333333336"/>
          <c:w val="0.84597462817147862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Tabelle1!$G$6:$G$26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Tabelle1!$H$6:$H$26</c:f>
              <c:numCache>
                <c:formatCode>General</c:formatCode>
                <c:ptCount val="21"/>
                <c:pt idx="0">
                  <c:v>339004.20850329078</c:v>
                </c:pt>
                <c:pt idx="1">
                  <c:v>260939.20543571829</c:v>
                </c:pt>
                <c:pt idx="2">
                  <c:v>202715.94558742066</c:v>
                </c:pt>
                <c:pt idx="3">
                  <c:v>158869.98210018285</c:v>
                </c:pt>
                <c:pt idx="4">
                  <c:v>125547.02526529272</c:v>
                </c:pt>
                <c:pt idx="5">
                  <c:v>100000</c:v>
                </c:pt>
                <c:pt idx="6">
                  <c:v>80251.451786404679</c:v>
                </c:pt>
                <c:pt idx="7">
                  <c:v>64864.408792131726</c:v>
                </c:pt>
                <c:pt idx="8">
                  <c:v>52785.200532331801</c:v>
                </c:pt>
                <c:pt idx="9">
                  <c:v>43234.540383425097</c:v>
                </c:pt>
                <c:pt idx="10">
                  <c:v>35631.31937311287</c:v>
                </c:pt>
                <c:pt idx="11">
                  <c:v>29538.792231522304</c:v>
                </c:pt>
                <c:pt idx="12">
                  <c:v>24626.238651883828</c:v>
                </c:pt>
                <c:pt idx="13">
                  <c:v>20641.417436165666</c:v>
                </c:pt>
                <c:pt idx="14">
                  <c:v>17390.614028117034</c:v>
                </c:pt>
                <c:pt idx="15">
                  <c:v>12525.297956467419</c:v>
                </c:pt>
                <c:pt idx="16">
                  <c:v>6849.3872309991775</c:v>
                </c:pt>
                <c:pt idx="17">
                  <c:v>1944.1118805007284</c:v>
                </c:pt>
                <c:pt idx="18">
                  <c:v>720.08580656277297</c:v>
                </c:pt>
                <c:pt idx="19">
                  <c:v>322.47586356098327</c:v>
                </c:pt>
                <c:pt idx="20">
                  <c:v>166.14299421502844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E-4A79-A761-E6F1DEC7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94287"/>
        <c:axId val="1665990927"/>
      </c:scatterChart>
      <c:valAx>
        <c:axId val="16659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0927"/>
        <c:crosses val="autoZero"/>
        <c:crossBetween val="midCat"/>
      </c:valAx>
      <c:valAx>
        <c:axId val="1665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Tabelle1!$J$59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Tabelle1!$I$60:$I$80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Tabelle1!$J$60:$J$80</c:f>
              <c:numCache>
                <c:formatCode>General</c:formatCode>
                <c:ptCount val="21"/>
                <c:pt idx="0">
                  <c:v>-0.78058847556901312</c:v>
                </c:pt>
                <c:pt idx="1">
                  <c:v>-0.77480331365813937</c:v>
                </c:pt>
                <c:pt idx="2">
                  <c:v>-0.76760194701024165</c:v>
                </c:pt>
                <c:pt idx="3">
                  <c:v>-0.75871645249910591</c:v>
                </c:pt>
                <c:pt idx="4">
                  <c:v>-0.74784547494369169</c:v>
                </c:pt>
                <c:pt idx="5">
                  <c:v>-0.73465346534653464</c:v>
                </c:pt>
                <c:pt idx="6">
                  <c:v>-0.71877068218608331</c:v>
                </c:pt>
                <c:pt idx="7">
                  <c:v>-0.6997941358461196</c:v>
                </c:pt>
                <c:pt idx="8">
                  <c:v>-0.67728966454196726</c:v>
                </c:pt>
                <c:pt idx="9">
                  <c:v>-0.65079533001154344</c:v>
                </c:pt>
                <c:pt idx="10">
                  <c:v>-0.61982630948192519</c:v>
                </c:pt>
                <c:pt idx="11">
                  <c:v>-0.58388143349076382</c:v>
                </c:pt>
                <c:pt idx="12">
                  <c:v>-0.54245147367677304</c:v>
                </c:pt>
                <c:pt idx="13">
                  <c:v>-0.49502921795822269</c:v>
                </c:pt>
                <c:pt idx="14">
                  <c:v>-0.44112128121935495</c:v>
                </c:pt>
                <c:pt idx="15">
                  <c:v>-0.31202553753397616</c:v>
                </c:pt>
                <c:pt idx="16">
                  <c:v>4.0829966183215216E-2</c:v>
                </c:pt>
                <c:pt idx="17">
                  <c:v>1.4417626326338813</c:v>
                </c:pt>
                <c:pt idx="18">
                  <c:v>3.0370178829559089</c:v>
                </c:pt>
                <c:pt idx="19">
                  <c:v>4.1906392863975732</c:v>
                </c:pt>
                <c:pt idx="20">
                  <c:v>4.8596832744707177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4-4BAD-8653-0EE2F526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19023"/>
        <c:axId val="1404710463"/>
      </c:scatterChart>
      <c:valAx>
        <c:axId val="17185190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4710463"/>
        <c:crosses val="autoZero"/>
        <c:crossBetween val="midCat"/>
      </c:valAx>
      <c:valAx>
        <c:axId val="1404710463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851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664988</xdr:colOff>
      <xdr:row>11</xdr:row>
      <xdr:rowOff>39818</xdr:rowOff>
    </xdr:from>
    <xdr:to>
      <xdr:col>4</xdr:col>
      <xdr:colOff>725026</xdr:colOff>
      <xdr:row>17</xdr:row>
      <xdr:rowOff>22169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6ACBA29-7CD9-78BE-F0B1-0FE92FBB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988" y="2109171"/>
          <a:ext cx="2510391" cy="1102939"/>
        </a:xfrm>
        <a:prstGeom prst="rect">
          <a:avLst/>
        </a:prstGeom>
      </xdr:spPr>
    </xdr:pic>
    <xdr:clientData/>
  </xdr:twoCellAnchor>
  <xdr:twoCellAnchor editAs="oneCell">
    <xdr:from>
      <xdr:col>1</xdr:col>
      <xdr:colOff>734356</xdr:colOff>
      <xdr:row>37</xdr:row>
      <xdr:rowOff>82224</xdr:rowOff>
    </xdr:from>
    <xdr:to>
      <xdr:col>4</xdr:col>
      <xdr:colOff>165656</xdr:colOff>
      <xdr:row>54</xdr:row>
      <xdr:rowOff>19921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F782417-96D8-B635-B728-4A3D5AC6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356" y="7029871"/>
          <a:ext cx="1881653" cy="3112697"/>
        </a:xfrm>
        <a:prstGeom prst="rect">
          <a:avLst/>
        </a:prstGeom>
      </xdr:spPr>
    </xdr:pic>
    <xdr:clientData/>
  </xdr:twoCellAnchor>
  <xdr:twoCellAnchor>
    <xdr:from>
      <xdr:col>10</xdr:col>
      <xdr:colOff>329507</xdr:colOff>
      <xdr:row>32</xdr:row>
      <xdr:rowOff>79375</xdr:rowOff>
    </xdr:from>
    <xdr:to>
      <xdr:col>15</xdr:col>
      <xdr:colOff>650875</xdr:colOff>
      <xdr:row>52</xdr:row>
      <xdr:rowOff>79374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B4522E8-E475-BB18-D371-85C1D663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703036</xdr:colOff>
      <xdr:row>6</xdr:row>
      <xdr:rowOff>102507</xdr:rowOff>
    </xdr:from>
    <xdr:to>
      <xdr:col>14</xdr:col>
      <xdr:colOff>703036</xdr:colOff>
      <xdr:row>21</xdr:row>
      <xdr:rowOff>124278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0F9BA53-D4EA-E244-E540-27BFC7CC2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10</xdr:col>
      <xdr:colOff>803021</xdr:colOff>
      <xdr:row>63</xdr:row>
      <xdr:rowOff>167407</xdr:rowOff>
    </xdr:from>
    <xdr:to>
      <xdr:col>15</xdr:col>
      <xdr:colOff>138545</xdr:colOff>
      <xdr:row>84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DAB36E9-89B6-2B5B-6DD0-CC4A743C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\[_x000D_
V_{\text{out}} = \left(1+\frac{R_4}{R_2}\right) \left(\frac{v_{dd}}{1+\frac{R_{ntc}}{R_1}} - \frac{V_{cc}}{1+\frac{R_3}{R_2}}\right)_x000D_
\]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dimension ref="B1:P86"/>
  <sheetViews>
    <sheetView tabSelected="1" topLeftCell="A29" zoomScale="75" zoomScaleNormal="51" workbookViewId="0">
      <selection activeCell="D35" sqref="D35"/>
    </sheetView>
  </sheetViews>
  <sheetFormatPr baseColWidth="10" defaultRowHeight="14.5" x14ac:dyDescent="0.35"/>
  <cols>
    <col min="3" max="3" width="13.26953125" customWidth="1"/>
    <col min="9" max="9" width="15.54296875" customWidth="1"/>
    <col min="11" max="11" width="13.1796875" customWidth="1"/>
    <col min="12" max="12" width="23.26953125" customWidth="1"/>
  </cols>
  <sheetData>
    <row r="1" spans="2:16" ht="15" thickBot="1" x14ac:dyDescent="0.4"/>
    <row r="2" spans="2:16" x14ac:dyDescent="0.35">
      <c r="B2" s="1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15" thickBot="1" x14ac:dyDescent="0.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2:16" x14ac:dyDescent="0.35">
      <c r="B4" s="13"/>
      <c r="C4" s="26" t="s">
        <v>4</v>
      </c>
      <c r="D4" s="26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2:16" x14ac:dyDescent="0.35">
      <c r="B5" s="13"/>
      <c r="C5" s="26" t="s">
        <v>2</v>
      </c>
      <c r="D5" s="26">
        <v>3977</v>
      </c>
      <c r="E5" s="14"/>
      <c r="F5" s="14"/>
      <c r="G5" s="26" t="s">
        <v>0</v>
      </c>
      <c r="H5" s="26" t="s">
        <v>1</v>
      </c>
      <c r="I5" s="14"/>
      <c r="J5" s="14"/>
      <c r="K5" s="14"/>
      <c r="L5" s="14"/>
      <c r="M5" s="14"/>
      <c r="N5" s="14"/>
      <c r="O5" s="14"/>
      <c r="P5" s="15"/>
    </row>
    <row r="6" spans="2:16" x14ac:dyDescent="0.35">
      <c r="B6" s="13"/>
      <c r="C6" s="26" t="s">
        <v>3</v>
      </c>
      <c r="D6" s="26">
        <v>100000</v>
      </c>
      <c r="E6" s="14"/>
      <c r="F6" s="14"/>
      <c r="G6" s="26">
        <v>0</v>
      </c>
      <c r="H6" s="26">
        <f t="shared" ref="H6:H26" si="0">D$6*EXP(D$5*(1/(G6+273.15)-1/298.15))</f>
        <v>339004.20850329078</v>
      </c>
      <c r="I6" s="14"/>
      <c r="J6" s="14"/>
      <c r="K6" s="14"/>
      <c r="L6" s="14"/>
      <c r="M6" s="14"/>
      <c r="N6" s="14"/>
      <c r="O6" s="14"/>
      <c r="P6" s="15"/>
    </row>
    <row r="7" spans="2:16" x14ac:dyDescent="0.35">
      <c r="B7" s="13"/>
      <c r="C7" s="14"/>
      <c r="D7" s="14"/>
      <c r="E7" s="14"/>
      <c r="F7" s="14"/>
      <c r="G7" s="26">
        <f>G6+5</f>
        <v>5</v>
      </c>
      <c r="H7" s="26">
        <f t="shared" si="0"/>
        <v>260939.20543571829</v>
      </c>
      <c r="I7" s="14"/>
      <c r="J7" s="14"/>
      <c r="K7" s="14"/>
      <c r="L7" s="14"/>
      <c r="M7" s="14"/>
      <c r="N7" s="14"/>
      <c r="O7" s="14"/>
      <c r="P7" s="15"/>
    </row>
    <row r="8" spans="2:16" x14ac:dyDescent="0.35">
      <c r="B8" s="13"/>
      <c r="C8" s="14"/>
      <c r="D8" s="14"/>
      <c r="E8" s="14"/>
      <c r="F8" s="14"/>
      <c r="G8" s="26">
        <f t="shared" ref="G8:G25" si="1">G7+5</f>
        <v>10</v>
      </c>
      <c r="H8" s="26">
        <f t="shared" si="0"/>
        <v>202715.94558742066</v>
      </c>
      <c r="I8" s="14"/>
      <c r="J8" s="14"/>
      <c r="K8" s="14"/>
      <c r="L8" s="14"/>
      <c r="M8" s="14"/>
      <c r="N8" s="14"/>
      <c r="O8" s="14"/>
      <c r="P8" s="15"/>
    </row>
    <row r="9" spans="2:16" x14ac:dyDescent="0.35">
      <c r="B9" s="13"/>
      <c r="C9" s="14"/>
      <c r="D9" s="14"/>
      <c r="E9" s="14"/>
      <c r="F9" s="14"/>
      <c r="G9" s="26">
        <f t="shared" si="1"/>
        <v>15</v>
      </c>
      <c r="H9" s="26">
        <f t="shared" si="0"/>
        <v>158869.98210018285</v>
      </c>
      <c r="I9" s="14"/>
      <c r="J9" s="14"/>
      <c r="K9" s="14"/>
      <c r="L9" s="14"/>
      <c r="M9" s="14"/>
      <c r="N9" s="14"/>
      <c r="O9" s="14"/>
      <c r="P9" s="15"/>
    </row>
    <row r="10" spans="2:16" x14ac:dyDescent="0.35">
      <c r="B10" s="13"/>
      <c r="C10" s="14"/>
      <c r="D10" s="14"/>
      <c r="E10" s="14"/>
      <c r="F10" s="14"/>
      <c r="G10" s="26">
        <f t="shared" si="1"/>
        <v>20</v>
      </c>
      <c r="H10" s="26">
        <f t="shared" si="0"/>
        <v>125547.02526529272</v>
      </c>
      <c r="I10" s="14"/>
      <c r="J10" s="14"/>
      <c r="K10" s="14"/>
      <c r="L10" s="14"/>
      <c r="M10" s="14"/>
      <c r="N10" s="14"/>
      <c r="O10" s="14"/>
      <c r="P10" s="15"/>
    </row>
    <row r="11" spans="2:16" x14ac:dyDescent="0.35">
      <c r="B11" s="13"/>
      <c r="C11" s="14" t="s">
        <v>5</v>
      </c>
      <c r="D11" s="14"/>
      <c r="E11" s="14"/>
      <c r="F11" s="14"/>
      <c r="G11" s="26">
        <f t="shared" si="1"/>
        <v>25</v>
      </c>
      <c r="H11" s="26">
        <f t="shared" si="0"/>
        <v>100000</v>
      </c>
      <c r="I11" s="14"/>
      <c r="J11" s="14"/>
      <c r="K11" s="14"/>
      <c r="L11" s="14"/>
      <c r="M11" s="14"/>
      <c r="N11" s="14"/>
      <c r="O11" s="14"/>
      <c r="P11" s="15"/>
    </row>
    <row r="12" spans="2:16" x14ac:dyDescent="0.35">
      <c r="B12" s="13"/>
      <c r="C12" s="14"/>
      <c r="D12" s="14"/>
      <c r="E12" s="14"/>
      <c r="F12" s="14"/>
      <c r="G12" s="26">
        <f t="shared" si="1"/>
        <v>30</v>
      </c>
      <c r="H12" s="26">
        <f t="shared" si="0"/>
        <v>80251.451786404679</v>
      </c>
      <c r="I12" s="14"/>
      <c r="J12" s="14"/>
      <c r="K12" s="14"/>
      <c r="L12" s="14"/>
      <c r="M12" s="14"/>
      <c r="N12" s="14"/>
      <c r="O12" s="14"/>
      <c r="P12" s="15"/>
    </row>
    <row r="13" spans="2:16" x14ac:dyDescent="0.35">
      <c r="B13" s="13"/>
      <c r="C13" s="14"/>
      <c r="D13" s="14"/>
      <c r="E13" s="14"/>
      <c r="F13" s="14"/>
      <c r="G13" s="26">
        <f t="shared" si="1"/>
        <v>35</v>
      </c>
      <c r="H13" s="26">
        <f t="shared" si="0"/>
        <v>64864.408792131726</v>
      </c>
      <c r="I13" s="14"/>
      <c r="J13" s="14"/>
      <c r="K13" s="14"/>
      <c r="L13" s="14"/>
      <c r="M13" s="14"/>
      <c r="N13" s="14"/>
      <c r="O13" s="14"/>
      <c r="P13" s="15"/>
    </row>
    <row r="14" spans="2:16" x14ac:dyDescent="0.35">
      <c r="B14" s="13"/>
      <c r="C14" s="14"/>
      <c r="D14" s="14"/>
      <c r="E14" s="14"/>
      <c r="F14" s="14"/>
      <c r="G14" s="26">
        <f t="shared" si="1"/>
        <v>40</v>
      </c>
      <c r="H14" s="26">
        <f t="shared" si="0"/>
        <v>52785.200532331801</v>
      </c>
      <c r="I14" s="14"/>
      <c r="J14" s="14"/>
      <c r="K14" s="14"/>
      <c r="L14" s="14"/>
      <c r="M14" s="14"/>
      <c r="N14" s="14"/>
      <c r="O14" s="14"/>
      <c r="P14" s="15"/>
    </row>
    <row r="15" spans="2:16" x14ac:dyDescent="0.35">
      <c r="B15" s="13"/>
      <c r="C15" s="14"/>
      <c r="D15" s="14"/>
      <c r="E15" s="14"/>
      <c r="F15" s="14"/>
      <c r="G15" s="26">
        <f t="shared" si="1"/>
        <v>45</v>
      </c>
      <c r="H15" s="26">
        <f t="shared" si="0"/>
        <v>43234.540383425097</v>
      </c>
      <c r="I15" s="14"/>
      <c r="J15" s="14"/>
      <c r="K15" s="14"/>
      <c r="L15" s="14"/>
      <c r="M15" s="14"/>
      <c r="N15" s="14"/>
      <c r="O15" s="14"/>
      <c r="P15" s="15"/>
    </row>
    <row r="16" spans="2:16" x14ac:dyDescent="0.35">
      <c r="B16" s="13"/>
      <c r="C16" s="14"/>
      <c r="D16" s="14"/>
      <c r="E16" s="14"/>
      <c r="F16" s="14"/>
      <c r="G16" s="26">
        <f t="shared" si="1"/>
        <v>50</v>
      </c>
      <c r="H16" s="26">
        <f t="shared" si="0"/>
        <v>35631.31937311287</v>
      </c>
      <c r="I16" s="14"/>
      <c r="J16" s="14"/>
      <c r="K16" s="14"/>
      <c r="L16" s="14"/>
      <c r="M16" s="14"/>
      <c r="N16" s="14"/>
      <c r="O16" s="14"/>
      <c r="P16" s="15"/>
    </row>
    <row r="17" spans="2:16" x14ac:dyDescent="0.35">
      <c r="B17" s="13"/>
      <c r="C17" s="14"/>
      <c r="D17" s="14"/>
      <c r="E17" s="14"/>
      <c r="F17" s="14"/>
      <c r="G17" s="26">
        <f t="shared" si="1"/>
        <v>55</v>
      </c>
      <c r="H17" s="26">
        <f t="shared" si="0"/>
        <v>29538.792231522304</v>
      </c>
      <c r="I17" s="14"/>
      <c r="J17" s="14"/>
      <c r="K17" s="14"/>
      <c r="L17" s="14"/>
      <c r="M17" s="14"/>
      <c r="N17" s="14"/>
      <c r="O17" s="14"/>
      <c r="P17" s="15"/>
    </row>
    <row r="18" spans="2:16" x14ac:dyDescent="0.35">
      <c r="B18" s="13"/>
      <c r="C18" s="14"/>
      <c r="D18" s="14"/>
      <c r="E18" s="14"/>
      <c r="F18" s="14"/>
      <c r="G18" s="26">
        <f t="shared" si="1"/>
        <v>60</v>
      </c>
      <c r="H18" s="26">
        <f t="shared" si="0"/>
        <v>24626.238651883828</v>
      </c>
      <c r="I18" s="14"/>
      <c r="J18" s="14"/>
      <c r="K18" s="14"/>
      <c r="L18" s="14"/>
      <c r="M18" s="14"/>
      <c r="N18" s="14"/>
      <c r="O18" s="14"/>
      <c r="P18" s="15"/>
    </row>
    <row r="19" spans="2:16" x14ac:dyDescent="0.35">
      <c r="B19" s="13"/>
      <c r="C19" s="14" t="s">
        <v>6</v>
      </c>
      <c r="D19" s="14"/>
      <c r="E19" s="14"/>
      <c r="F19" s="14"/>
      <c r="G19" s="26">
        <f t="shared" si="1"/>
        <v>65</v>
      </c>
      <c r="H19" s="26">
        <f t="shared" si="0"/>
        <v>20641.417436165666</v>
      </c>
      <c r="I19" s="14"/>
      <c r="J19" s="14"/>
      <c r="K19" s="14"/>
      <c r="L19" s="14"/>
      <c r="M19" s="14"/>
      <c r="N19" s="14"/>
      <c r="O19" s="14"/>
      <c r="P19" s="15"/>
    </row>
    <row r="20" spans="2:16" x14ac:dyDescent="0.35">
      <c r="B20" s="13"/>
      <c r="C20" s="14"/>
      <c r="D20" s="14"/>
      <c r="E20" s="14"/>
      <c r="F20" s="14"/>
      <c r="G20" s="26">
        <f t="shared" si="1"/>
        <v>70</v>
      </c>
      <c r="H20" s="26">
        <f t="shared" si="0"/>
        <v>17390.614028117034</v>
      </c>
      <c r="I20" s="14"/>
      <c r="J20" s="14"/>
      <c r="K20" s="14"/>
      <c r="L20" s="14"/>
      <c r="M20" s="14"/>
      <c r="N20" s="14"/>
      <c r="O20" s="14"/>
      <c r="P20" s="15"/>
    </row>
    <row r="21" spans="2:16" x14ac:dyDescent="0.35">
      <c r="B21" s="13"/>
      <c r="C21" s="14"/>
      <c r="D21" s="14"/>
      <c r="E21" s="14"/>
      <c r="F21" s="14"/>
      <c r="G21" s="26">
        <v>80</v>
      </c>
      <c r="H21" s="26">
        <f t="shared" si="0"/>
        <v>12525.297956467419</v>
      </c>
      <c r="I21" s="14"/>
      <c r="J21" s="14"/>
      <c r="K21" s="14"/>
      <c r="L21" s="14"/>
      <c r="M21" s="14"/>
      <c r="N21" s="14"/>
      <c r="O21" s="14"/>
      <c r="P21" s="15"/>
    </row>
    <row r="22" spans="2:16" x14ac:dyDescent="0.35">
      <c r="B22" s="13"/>
      <c r="C22" s="14"/>
      <c r="D22" s="14"/>
      <c r="E22" s="14"/>
      <c r="F22" s="14"/>
      <c r="G22" s="26">
        <v>100</v>
      </c>
      <c r="H22" s="26">
        <f t="shared" si="0"/>
        <v>6849.3872309991775</v>
      </c>
      <c r="I22" s="14"/>
      <c r="J22" s="14"/>
      <c r="K22" s="14"/>
      <c r="L22" s="14"/>
      <c r="M22" s="14"/>
      <c r="N22" s="14"/>
      <c r="O22" s="14"/>
      <c r="P22" s="15"/>
    </row>
    <row r="23" spans="2:16" x14ac:dyDescent="0.35">
      <c r="B23" s="13"/>
      <c r="C23" s="14"/>
      <c r="D23" s="14"/>
      <c r="E23" s="14"/>
      <c r="F23" s="14"/>
      <c r="G23" s="26">
        <v>150</v>
      </c>
      <c r="H23" s="26">
        <f t="shared" si="0"/>
        <v>1944.1118805007284</v>
      </c>
      <c r="I23" s="14"/>
      <c r="J23" s="14"/>
      <c r="K23" s="14"/>
      <c r="L23" s="14"/>
      <c r="M23" s="14"/>
      <c r="N23" s="14"/>
      <c r="O23" s="14"/>
      <c r="P23" s="15"/>
    </row>
    <row r="24" spans="2:16" x14ac:dyDescent="0.35">
      <c r="B24" s="13"/>
      <c r="C24" s="14"/>
      <c r="D24" s="14"/>
      <c r="E24" s="14"/>
      <c r="F24" s="14"/>
      <c r="G24" s="26">
        <v>200</v>
      </c>
      <c r="H24" s="26">
        <f t="shared" si="0"/>
        <v>720.08580656277297</v>
      </c>
      <c r="I24" s="14"/>
      <c r="J24" s="14"/>
      <c r="K24" s="14"/>
      <c r="L24" s="14"/>
      <c r="M24" s="14"/>
      <c r="N24" s="14"/>
      <c r="O24" s="14"/>
      <c r="P24" s="15"/>
    </row>
    <row r="25" spans="2:16" x14ac:dyDescent="0.35">
      <c r="B25" s="13"/>
      <c r="C25" s="14"/>
      <c r="D25" s="14"/>
      <c r="E25" s="14"/>
      <c r="F25" s="14"/>
      <c r="G25" s="26">
        <v>250</v>
      </c>
      <c r="H25" s="26">
        <f t="shared" si="0"/>
        <v>322.47586356098327</v>
      </c>
      <c r="I25" s="14"/>
      <c r="J25" s="14"/>
      <c r="K25" s="14"/>
      <c r="L25" s="14"/>
      <c r="M25" s="14"/>
      <c r="N25" s="14"/>
      <c r="O25" s="14"/>
      <c r="P25" s="15"/>
    </row>
    <row r="26" spans="2:16" x14ac:dyDescent="0.35">
      <c r="B26" s="13"/>
      <c r="C26" s="14"/>
      <c r="D26" s="14"/>
      <c r="E26" s="14"/>
      <c r="F26" s="14"/>
      <c r="G26" s="26">
        <v>300</v>
      </c>
      <c r="H26" s="26">
        <f t="shared" si="0"/>
        <v>166.14299421502844</v>
      </c>
      <c r="I26" s="14"/>
      <c r="J26" s="14"/>
      <c r="K26" s="14"/>
      <c r="L26" s="14"/>
      <c r="M26" s="14"/>
      <c r="N26" s="14"/>
      <c r="O26" s="14"/>
      <c r="P26" s="15"/>
    </row>
    <row r="27" spans="2:16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/>
    </row>
    <row r="28" spans="2:16" ht="15" thickBot="1" x14ac:dyDescent="0.4"/>
    <row r="29" spans="2:16" x14ac:dyDescent="0.35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</row>
    <row r="30" spans="2:16" ht="15" thickBot="1" x14ac:dyDescent="0.4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2:16" x14ac:dyDescent="0.3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</row>
    <row r="32" spans="2:16" x14ac:dyDescent="0.3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</row>
    <row r="33" spans="2:16" x14ac:dyDescent="0.35">
      <c r="B33" s="19"/>
      <c r="C33" s="26" t="s">
        <v>9</v>
      </c>
      <c r="D33" s="26"/>
      <c r="E33" s="20"/>
      <c r="F33" s="26" t="s">
        <v>0</v>
      </c>
      <c r="G33" s="26" t="s">
        <v>11</v>
      </c>
      <c r="H33" s="22"/>
      <c r="I33" s="26" t="s">
        <v>15</v>
      </c>
      <c r="J33" s="26">
        <f>D34/(D35+H26)*1000</f>
        <v>2.8298416372353588</v>
      </c>
      <c r="K33" s="22"/>
      <c r="L33" s="20"/>
      <c r="M33" s="20"/>
      <c r="N33" s="20"/>
      <c r="O33" s="20"/>
      <c r="P33" s="21"/>
    </row>
    <row r="34" spans="2:16" x14ac:dyDescent="0.35">
      <c r="B34" s="19"/>
      <c r="C34" s="26" t="s">
        <v>22</v>
      </c>
      <c r="D34" s="31">
        <v>3.3</v>
      </c>
      <c r="E34" s="20"/>
      <c r="F34" s="26">
        <f>G6</f>
        <v>0</v>
      </c>
      <c r="G34" s="26">
        <f>D$34*(D$35/(D$35+H6))</f>
        <v>9.7057622154934596E-3</v>
      </c>
      <c r="H34" s="22"/>
      <c r="I34" s="26" t="s">
        <v>14</v>
      </c>
      <c r="J34" s="26">
        <f>1000*D34/(D35+H12)</f>
        <v>4.0614658906958374E-2</v>
      </c>
      <c r="K34" s="20"/>
      <c r="L34" s="20"/>
      <c r="M34" s="20"/>
      <c r="N34" s="20"/>
      <c r="O34" s="20"/>
      <c r="P34" s="21"/>
    </row>
    <row r="35" spans="2:16" x14ac:dyDescent="0.35">
      <c r="B35" s="19"/>
      <c r="C35" s="26" t="s">
        <v>10</v>
      </c>
      <c r="D35" s="26">
        <v>1000</v>
      </c>
      <c r="E35" s="20"/>
      <c r="F35" s="26">
        <f t="shared" ref="F35" si="2">G7</f>
        <v>5</v>
      </c>
      <c r="G35" s="26">
        <f t="shared" ref="G35:G54" si="3">D$34*(D$35/(D$35+H7))</f>
        <v>1.2598343170930336E-2</v>
      </c>
      <c r="H35" s="22"/>
      <c r="I35" s="26" t="s">
        <v>13</v>
      </c>
      <c r="J35" s="26">
        <f>1000*(G41-G39)/10</f>
        <v>1.7429664750207539</v>
      </c>
      <c r="K35" s="20"/>
      <c r="L35" s="20"/>
      <c r="M35" s="20"/>
      <c r="N35" s="20"/>
      <c r="O35" s="20"/>
      <c r="P35" s="21"/>
    </row>
    <row r="36" spans="2:16" x14ac:dyDescent="0.35">
      <c r="B36" s="19"/>
      <c r="C36" s="22"/>
      <c r="D36" s="22"/>
      <c r="E36" s="20"/>
      <c r="F36" s="26">
        <f t="shared" ref="F36" si="4">G8</f>
        <v>10</v>
      </c>
      <c r="G36" s="26">
        <f t="shared" si="3"/>
        <v>1.6199026494879216E-2</v>
      </c>
      <c r="H36" s="22"/>
      <c r="I36" s="26" t="s">
        <v>27</v>
      </c>
      <c r="J36" s="26">
        <f>1000*3/POWER(2,D65)</f>
        <v>0.732421875</v>
      </c>
      <c r="K36" s="20"/>
      <c r="L36" s="20"/>
      <c r="M36" s="20"/>
      <c r="N36" s="20"/>
      <c r="O36" s="20"/>
      <c r="P36" s="21"/>
    </row>
    <row r="37" spans="2:16" x14ac:dyDescent="0.35">
      <c r="B37" s="19"/>
      <c r="C37" s="22"/>
      <c r="D37" s="22"/>
      <c r="E37" s="20"/>
      <c r="F37" s="26">
        <f t="shared" ref="F37" si="5">G9</f>
        <v>15</v>
      </c>
      <c r="G37" s="26">
        <f t="shared" si="3"/>
        <v>2.0641773750447085E-2</v>
      </c>
      <c r="H37" s="22"/>
      <c r="I37" s="26" t="s">
        <v>28</v>
      </c>
      <c r="J37" s="26">
        <f>J36/J35</f>
        <v>0.42021569863601588</v>
      </c>
      <c r="K37" s="20"/>
      <c r="L37" s="20"/>
      <c r="M37" s="20"/>
      <c r="N37" s="20"/>
      <c r="O37" s="20"/>
      <c r="P37" s="21"/>
    </row>
    <row r="38" spans="2:16" x14ac:dyDescent="0.35">
      <c r="B38" s="19"/>
      <c r="C38" s="20"/>
      <c r="D38" s="20"/>
      <c r="E38" s="20"/>
      <c r="F38" s="26">
        <f t="shared" ref="F38" si="6">G10</f>
        <v>20</v>
      </c>
      <c r="G38" s="26">
        <f t="shared" si="3"/>
        <v>2.6077262528154194E-2</v>
      </c>
      <c r="H38" s="22"/>
      <c r="I38" s="20"/>
      <c r="J38" s="20"/>
      <c r="K38" s="20"/>
      <c r="L38" s="20"/>
      <c r="M38" s="20"/>
      <c r="N38" s="20"/>
      <c r="O38" s="20"/>
      <c r="P38" s="21"/>
    </row>
    <row r="39" spans="2:16" x14ac:dyDescent="0.35">
      <c r="B39" s="19"/>
      <c r="C39" s="20"/>
      <c r="D39" s="20"/>
      <c r="E39" s="20"/>
      <c r="F39" s="26">
        <f t="shared" ref="F39" si="7">G11</f>
        <v>25</v>
      </c>
      <c r="G39" s="26">
        <f t="shared" si="3"/>
        <v>3.2673267326732675E-2</v>
      </c>
      <c r="H39" s="22"/>
      <c r="I39" s="20"/>
      <c r="J39" s="20"/>
      <c r="K39" s="20"/>
      <c r="L39" s="20"/>
      <c r="M39" s="20"/>
      <c r="N39" s="20"/>
      <c r="O39" s="20"/>
      <c r="P39" s="21"/>
    </row>
    <row r="40" spans="2:16" x14ac:dyDescent="0.35">
      <c r="B40" s="19"/>
      <c r="C40" s="20"/>
      <c r="D40" s="20"/>
      <c r="E40" s="20"/>
      <c r="F40" s="26">
        <f t="shared" ref="F40" si="8">G12</f>
        <v>30</v>
      </c>
      <c r="G40" s="26">
        <f t="shared" si="3"/>
        <v>4.0614658906958374E-2</v>
      </c>
      <c r="H40" s="22"/>
      <c r="I40" s="20"/>
      <c r="J40" s="20"/>
      <c r="K40" s="20"/>
      <c r="L40" s="20"/>
      <c r="M40" s="20"/>
      <c r="N40" s="20"/>
      <c r="O40" s="20"/>
      <c r="P40" s="21"/>
    </row>
    <row r="41" spans="2:16" x14ac:dyDescent="0.35">
      <c r="B41" s="19"/>
      <c r="C41" s="20"/>
      <c r="D41" s="20"/>
      <c r="E41" s="20"/>
      <c r="F41" s="26">
        <f t="shared" ref="F41" si="9">G13</f>
        <v>35</v>
      </c>
      <c r="G41" s="26">
        <f t="shared" si="3"/>
        <v>5.0102932076940214E-2</v>
      </c>
      <c r="H41" s="22"/>
      <c r="I41" s="20"/>
      <c r="J41" s="20"/>
      <c r="K41" s="20"/>
      <c r="L41" s="20"/>
      <c r="M41" s="20"/>
      <c r="N41" s="20"/>
      <c r="O41" s="20"/>
      <c r="P41" s="21"/>
    </row>
    <row r="42" spans="2:16" x14ac:dyDescent="0.35">
      <c r="B42" s="19"/>
      <c r="C42" s="20"/>
      <c r="D42" s="20"/>
      <c r="E42" s="20"/>
      <c r="F42" s="26">
        <f t="shared" ref="F42" si="10">G14</f>
        <v>40</v>
      </c>
      <c r="G42" s="26">
        <f t="shared" si="3"/>
        <v>6.1355167729016405E-2</v>
      </c>
      <c r="H42" s="22"/>
      <c r="I42" s="20"/>
      <c r="J42" s="20"/>
      <c r="K42" s="20"/>
      <c r="L42" s="20"/>
      <c r="M42" s="20"/>
      <c r="N42" s="20"/>
      <c r="O42" s="20"/>
      <c r="P42" s="21"/>
    </row>
    <row r="43" spans="2:16" x14ac:dyDescent="0.35">
      <c r="B43" s="19"/>
      <c r="C43" s="20"/>
      <c r="D43" s="20"/>
      <c r="E43" s="20"/>
      <c r="F43" s="26">
        <f t="shared" ref="F43" si="11">G15</f>
        <v>45</v>
      </c>
      <c r="G43" s="26">
        <f t="shared" si="3"/>
        <v>7.4602334994228317E-2</v>
      </c>
      <c r="H43" s="22"/>
      <c r="I43" s="20"/>
      <c r="J43" s="20"/>
      <c r="K43" s="20"/>
      <c r="L43" s="20"/>
      <c r="M43" s="20"/>
      <c r="N43" s="20"/>
      <c r="O43" s="20"/>
      <c r="P43" s="21"/>
    </row>
    <row r="44" spans="2:16" x14ac:dyDescent="0.35">
      <c r="B44" s="19"/>
      <c r="C44" s="20"/>
      <c r="D44" s="20"/>
      <c r="E44" s="20"/>
      <c r="F44" s="26">
        <f t="shared" ref="F44" si="12">G16</f>
        <v>50</v>
      </c>
      <c r="G44" s="26">
        <f t="shared" si="3"/>
        <v>9.0086845259037457E-2</v>
      </c>
      <c r="H44" s="22"/>
      <c r="I44" s="20"/>
      <c r="J44" s="20"/>
      <c r="K44" s="20"/>
      <c r="L44" s="20"/>
      <c r="M44" s="20"/>
      <c r="N44" s="20"/>
      <c r="O44" s="20"/>
      <c r="P44" s="21"/>
    </row>
    <row r="45" spans="2:16" x14ac:dyDescent="0.35">
      <c r="B45" s="19"/>
      <c r="C45" s="20"/>
      <c r="D45" s="20"/>
      <c r="E45" s="20"/>
      <c r="F45" s="26">
        <f t="shared" ref="F45" si="13">G17</f>
        <v>55</v>
      </c>
      <c r="G45" s="26">
        <f t="shared" si="3"/>
        <v>0.10805928325461811</v>
      </c>
      <c r="H45" s="22"/>
      <c r="I45" s="20"/>
      <c r="J45" s="20"/>
      <c r="K45" s="20"/>
      <c r="L45" s="20"/>
      <c r="M45" s="20"/>
      <c r="N45" s="20"/>
      <c r="O45" s="20"/>
      <c r="P45" s="21"/>
    </row>
    <row r="46" spans="2:16" x14ac:dyDescent="0.35">
      <c r="B46" s="19"/>
      <c r="C46" s="20"/>
      <c r="D46" s="20"/>
      <c r="E46" s="20"/>
      <c r="F46" s="26">
        <f t="shared" ref="F46" si="14">G18</f>
        <v>60</v>
      </c>
      <c r="G46" s="26">
        <f t="shared" si="3"/>
        <v>0.1287742631616135</v>
      </c>
      <c r="H46" s="22"/>
      <c r="I46" s="20"/>
      <c r="J46" s="20"/>
      <c r="K46" s="20"/>
      <c r="L46" s="20"/>
      <c r="M46" s="20"/>
      <c r="N46" s="20"/>
      <c r="O46" s="20"/>
      <c r="P46" s="21"/>
    </row>
    <row r="47" spans="2:16" x14ac:dyDescent="0.35">
      <c r="B47" s="19"/>
      <c r="C47" s="20"/>
      <c r="D47" s="20"/>
      <c r="E47" s="20"/>
      <c r="F47" s="26">
        <f t="shared" ref="F47" si="15">G19</f>
        <v>65</v>
      </c>
      <c r="G47" s="26">
        <f t="shared" si="3"/>
        <v>0.15248539102088868</v>
      </c>
      <c r="H47" s="22"/>
      <c r="I47" s="20"/>
      <c r="J47" s="20"/>
      <c r="K47" s="20"/>
      <c r="L47" s="20"/>
      <c r="M47" s="20"/>
      <c r="N47" s="20"/>
      <c r="O47" s="20"/>
      <c r="P47" s="21"/>
    </row>
    <row r="48" spans="2:16" x14ac:dyDescent="0.35">
      <c r="B48" s="19"/>
      <c r="C48" s="20"/>
      <c r="D48" s="20"/>
      <c r="E48" s="20"/>
      <c r="F48" s="26">
        <f t="shared" ref="F48" si="16">G20</f>
        <v>70</v>
      </c>
      <c r="G48" s="26">
        <f t="shared" si="3"/>
        <v>0.17943935939032254</v>
      </c>
      <c r="H48" s="22"/>
      <c r="I48" s="20"/>
      <c r="J48" s="20"/>
      <c r="K48" s="20"/>
      <c r="L48" s="20"/>
      <c r="M48" s="20"/>
      <c r="N48" s="20"/>
      <c r="O48" s="20"/>
      <c r="P48" s="21"/>
    </row>
    <row r="49" spans="2:16" x14ac:dyDescent="0.35">
      <c r="B49" s="19"/>
      <c r="C49" s="20"/>
      <c r="D49" s="20"/>
      <c r="E49" s="20"/>
      <c r="F49" s="26">
        <f t="shared" ref="F49" si="17">G21</f>
        <v>80</v>
      </c>
      <c r="G49" s="26">
        <f>D$34*(D$35/(D$35+H21))</f>
        <v>0.24398723123301194</v>
      </c>
      <c r="H49" s="22"/>
      <c r="I49" s="20"/>
      <c r="J49" s="20"/>
      <c r="K49" s="20"/>
      <c r="L49" s="20"/>
      <c r="M49" s="20"/>
      <c r="N49" s="20"/>
      <c r="O49" s="20"/>
      <c r="P49" s="21"/>
    </row>
    <row r="50" spans="2:16" x14ac:dyDescent="0.35">
      <c r="B50" s="19"/>
      <c r="C50" s="20"/>
      <c r="D50" s="20"/>
      <c r="E50" s="20"/>
      <c r="F50" s="26">
        <f t="shared" ref="F50" si="18">G22</f>
        <v>100</v>
      </c>
      <c r="G50" s="26">
        <f t="shared" si="3"/>
        <v>0.42041498309160763</v>
      </c>
      <c r="H50" s="22"/>
      <c r="I50" s="20"/>
      <c r="J50" s="20"/>
      <c r="K50" s="20"/>
      <c r="L50" s="20"/>
      <c r="M50" s="20"/>
      <c r="N50" s="20"/>
      <c r="O50" s="20"/>
      <c r="P50" s="21"/>
    </row>
    <row r="51" spans="2:16" x14ac:dyDescent="0.35">
      <c r="B51" s="19"/>
      <c r="C51" s="20"/>
      <c r="D51" s="20"/>
      <c r="E51" s="20"/>
      <c r="F51" s="26">
        <f t="shared" ref="F51" si="19">G23</f>
        <v>150</v>
      </c>
      <c r="G51" s="26">
        <f t="shared" si="3"/>
        <v>1.1208813163169407</v>
      </c>
      <c r="H51" s="22"/>
      <c r="I51" s="20"/>
      <c r="J51" s="20"/>
      <c r="K51" s="20"/>
      <c r="L51" s="20"/>
      <c r="M51" s="20"/>
      <c r="N51" s="20"/>
      <c r="O51" s="20"/>
      <c r="P51" s="21"/>
    </row>
    <row r="52" spans="2:16" x14ac:dyDescent="0.35">
      <c r="B52" s="19"/>
      <c r="C52" s="20"/>
      <c r="D52" s="20"/>
      <c r="E52" s="20"/>
      <c r="F52" s="26">
        <f>G24</f>
        <v>200</v>
      </c>
      <c r="G52" s="26">
        <f t="shared" si="3"/>
        <v>1.9185089414779546</v>
      </c>
      <c r="H52" s="22"/>
      <c r="I52" s="20"/>
      <c r="J52" s="20"/>
      <c r="K52" s="20"/>
      <c r="L52" s="20"/>
      <c r="M52" s="20"/>
      <c r="N52" s="20"/>
      <c r="O52" s="20"/>
      <c r="P52" s="21"/>
    </row>
    <row r="53" spans="2:16" x14ac:dyDescent="0.35">
      <c r="B53" s="19"/>
      <c r="C53" s="20"/>
      <c r="D53" s="20"/>
      <c r="E53" s="20"/>
      <c r="F53" s="26">
        <f t="shared" ref="F53" si="20">G25</f>
        <v>250</v>
      </c>
      <c r="G53" s="26">
        <f t="shared" si="3"/>
        <v>2.4953196431987865</v>
      </c>
      <c r="H53" s="22"/>
      <c r="I53" s="20"/>
      <c r="J53" s="20"/>
      <c r="K53" s="20"/>
      <c r="L53" s="20"/>
      <c r="M53" s="20"/>
      <c r="N53" s="20"/>
      <c r="O53" s="20"/>
      <c r="P53" s="21"/>
    </row>
    <row r="54" spans="2:16" x14ac:dyDescent="0.35">
      <c r="B54" s="19"/>
      <c r="C54" s="20"/>
      <c r="D54" s="20"/>
      <c r="E54" s="20"/>
      <c r="F54" s="26">
        <f t="shared" ref="F54" si="21">G26</f>
        <v>300</v>
      </c>
      <c r="G54" s="26">
        <f t="shared" si="3"/>
        <v>2.8298416372353588</v>
      </c>
      <c r="H54" s="22"/>
      <c r="I54" s="20"/>
      <c r="J54" s="20"/>
      <c r="K54" s="20"/>
      <c r="L54" s="20"/>
      <c r="M54" s="20"/>
      <c r="N54" s="20"/>
      <c r="O54" s="20"/>
      <c r="P54" s="21"/>
    </row>
    <row r="55" spans="2:16" ht="15" thickBot="1" x14ac:dyDescent="0.4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</row>
    <row r="56" spans="2:16" ht="15" thickBot="1" x14ac:dyDescent="0.4"/>
    <row r="57" spans="2:16" x14ac:dyDescent="0.35">
      <c r="B57" s="1" t="s">
        <v>12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16" ht="15" thickBot="1" x14ac:dyDescent="0.4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</row>
    <row r="59" spans="2:16" x14ac:dyDescent="0.35">
      <c r="B59" s="7"/>
      <c r="C59" s="26" t="s">
        <v>16</v>
      </c>
      <c r="D59" s="26"/>
      <c r="E59" s="8"/>
      <c r="F59" s="8"/>
      <c r="G59" s="8"/>
      <c r="H59" s="8"/>
      <c r="I59" s="26" t="s">
        <v>0</v>
      </c>
      <c r="J59" s="26" t="s">
        <v>11</v>
      </c>
      <c r="K59" s="8"/>
      <c r="L59" s="26" t="s">
        <v>36</v>
      </c>
      <c r="M59" s="26">
        <f>G60/(G61+K52)*1000</f>
        <v>0</v>
      </c>
      <c r="N59" s="26" t="s">
        <v>34</v>
      </c>
      <c r="O59" s="8"/>
      <c r="P59" s="9"/>
    </row>
    <row r="60" spans="2:16" x14ac:dyDescent="0.35">
      <c r="B60" s="7"/>
      <c r="C60" s="26" t="s">
        <v>17</v>
      </c>
      <c r="D60" s="26">
        <v>2</v>
      </c>
      <c r="E60" s="8"/>
      <c r="F60" s="26" t="s">
        <v>29</v>
      </c>
      <c r="G60" s="26"/>
      <c r="H60" s="8"/>
      <c r="I60" s="26">
        <f>F34</f>
        <v>0</v>
      </c>
      <c r="J60" s="26">
        <f>D$60*(G34-D$61)</f>
        <v>-0.78058847556901312</v>
      </c>
      <c r="K60" s="8"/>
      <c r="L60" s="26" t="s">
        <v>35</v>
      </c>
      <c r="M60" s="26">
        <f>1000*G60/(G61+K38)</f>
        <v>0</v>
      </c>
      <c r="N60" s="26" t="s">
        <v>34</v>
      </c>
      <c r="O60" s="8"/>
      <c r="P60" s="9"/>
    </row>
    <row r="61" spans="2:16" x14ac:dyDescent="0.35">
      <c r="B61" s="7"/>
      <c r="C61" s="26" t="s">
        <v>24</v>
      </c>
      <c r="D61" s="26">
        <v>0.4</v>
      </c>
      <c r="E61" s="8"/>
      <c r="F61" s="26" t="s">
        <v>20</v>
      </c>
      <c r="G61" s="26">
        <f>(D62-D61)*D64/D61</f>
        <v>72500</v>
      </c>
      <c r="H61" s="8"/>
      <c r="I61" s="26">
        <f>F35</f>
        <v>5</v>
      </c>
      <c r="J61" s="26">
        <f>D$60*(G35-D$61)</f>
        <v>-0.77480331365813937</v>
      </c>
      <c r="K61" s="8"/>
      <c r="L61" s="26" t="s">
        <v>13</v>
      </c>
      <c r="M61" s="26">
        <f>1000*(J67-J65)/10</f>
        <v>3.4859329500415037</v>
      </c>
      <c r="N61" s="26" t="s">
        <v>33</v>
      </c>
      <c r="O61" s="8"/>
      <c r="P61" s="9"/>
    </row>
    <row r="62" spans="2:16" x14ac:dyDescent="0.35">
      <c r="B62" s="7"/>
      <c r="C62" s="26" t="s">
        <v>23</v>
      </c>
      <c r="D62" s="26">
        <v>3.3</v>
      </c>
      <c r="E62" s="8"/>
      <c r="F62" s="26" t="s">
        <v>21</v>
      </c>
      <c r="G62" s="26">
        <f>D64*(D60-1)</f>
        <v>10000</v>
      </c>
      <c r="H62" s="8"/>
      <c r="I62" s="26">
        <f>F36</f>
        <v>10</v>
      </c>
      <c r="J62" s="26">
        <f>D$60*(G36-D$61)</f>
        <v>-0.76760194701024165</v>
      </c>
      <c r="K62" s="8"/>
      <c r="L62" s="26" t="s">
        <v>27</v>
      </c>
      <c r="M62" s="26">
        <f>1000*3/POWER(2,D65)</f>
        <v>0.732421875</v>
      </c>
      <c r="N62" s="26" t="s">
        <v>32</v>
      </c>
      <c r="O62" s="8"/>
      <c r="P62" s="9"/>
    </row>
    <row r="63" spans="2:16" x14ac:dyDescent="0.35">
      <c r="B63" s="7"/>
      <c r="C63" s="26" t="s">
        <v>18</v>
      </c>
      <c r="D63" s="26">
        <f>D35</f>
        <v>1000</v>
      </c>
      <c r="E63" s="8"/>
      <c r="F63" s="8"/>
      <c r="G63" s="8"/>
      <c r="H63" s="8"/>
      <c r="I63" s="26">
        <f>F37</f>
        <v>15</v>
      </c>
      <c r="J63" s="26">
        <f>D$60*(G37-D$61)</f>
        <v>-0.75871645249910591</v>
      </c>
      <c r="K63" s="8"/>
      <c r="L63" s="26" t="s">
        <v>30</v>
      </c>
      <c r="M63" s="26">
        <f>M62/M61</f>
        <v>0.21010784931800819</v>
      </c>
      <c r="N63" s="26" t="s">
        <v>31</v>
      </c>
      <c r="O63" s="8"/>
      <c r="P63" s="9"/>
    </row>
    <row r="64" spans="2:16" x14ac:dyDescent="0.35">
      <c r="B64" s="7"/>
      <c r="C64" s="26" t="s">
        <v>19</v>
      </c>
      <c r="D64" s="26">
        <v>10000</v>
      </c>
      <c r="E64" s="29" t="e" vm="1">
        <v>#VALUE!</v>
      </c>
      <c r="F64" s="27"/>
      <c r="G64" s="27"/>
      <c r="H64" s="30"/>
      <c r="I64" s="26">
        <f>F38</f>
        <v>20</v>
      </c>
      <c r="J64" s="26">
        <f>D$60*(G38-D$61)</f>
        <v>-0.74784547494369169</v>
      </c>
      <c r="K64" s="8"/>
      <c r="L64" s="8"/>
      <c r="M64" s="8"/>
      <c r="N64" s="8"/>
      <c r="O64" s="8"/>
      <c r="P64" s="9"/>
    </row>
    <row r="65" spans="2:16" x14ac:dyDescent="0.35">
      <c r="B65" s="7"/>
      <c r="C65" s="26" t="s">
        <v>25</v>
      </c>
      <c r="D65" s="26">
        <v>12</v>
      </c>
      <c r="E65" s="29"/>
      <c r="F65" s="27"/>
      <c r="G65" s="27"/>
      <c r="H65" s="30"/>
      <c r="I65" s="26">
        <f>F39</f>
        <v>25</v>
      </c>
      <c r="J65" s="26">
        <f>D$60*(G39-D$61)</f>
        <v>-0.73465346534653464</v>
      </c>
      <c r="K65" s="8"/>
      <c r="L65" s="27"/>
      <c r="M65" s="27"/>
      <c r="N65" s="27"/>
      <c r="O65" s="27"/>
      <c r="P65" s="9"/>
    </row>
    <row r="66" spans="2:16" x14ac:dyDescent="0.35">
      <c r="B66" s="7"/>
      <c r="C66" s="26" t="s">
        <v>26</v>
      </c>
      <c r="D66" s="26">
        <v>3</v>
      </c>
      <c r="E66" s="29"/>
      <c r="F66" s="27"/>
      <c r="G66" s="27"/>
      <c r="H66" s="30"/>
      <c r="I66" s="26">
        <f>F40</f>
        <v>30</v>
      </c>
      <c r="J66" s="26">
        <f>D$60*(G40-D$61)</f>
        <v>-0.71877068218608331</v>
      </c>
      <c r="K66" s="8"/>
      <c r="L66" s="27"/>
      <c r="M66" s="27"/>
      <c r="N66" s="27"/>
      <c r="O66" s="27"/>
      <c r="P66" s="9"/>
    </row>
    <row r="67" spans="2:16" x14ac:dyDescent="0.35">
      <c r="B67" s="7"/>
      <c r="C67" s="8"/>
      <c r="D67" s="8"/>
      <c r="E67" s="8"/>
      <c r="F67" s="8"/>
      <c r="G67" s="8"/>
      <c r="H67" s="8"/>
      <c r="I67" s="26">
        <f>F41</f>
        <v>35</v>
      </c>
      <c r="J67" s="26">
        <f>D$60*(G41-D$61)</f>
        <v>-0.6997941358461196</v>
      </c>
      <c r="K67" s="8"/>
      <c r="L67" s="27"/>
      <c r="M67" s="27"/>
      <c r="N67" s="27"/>
      <c r="O67" s="27"/>
      <c r="P67" s="9"/>
    </row>
    <row r="68" spans="2:16" x14ac:dyDescent="0.35">
      <c r="B68" s="7"/>
      <c r="C68" s="28" t="e" vm="2">
        <v>#VALUE!</v>
      </c>
      <c r="D68" s="28"/>
      <c r="E68" s="28"/>
      <c r="F68" s="28"/>
      <c r="G68" s="28"/>
      <c r="H68" s="8"/>
      <c r="I68" s="26">
        <f>F42</f>
        <v>40</v>
      </c>
      <c r="J68" s="26">
        <f>D$60*(G42-D$61)</f>
        <v>-0.67728966454196726</v>
      </c>
      <c r="K68" s="8"/>
      <c r="L68" s="27"/>
      <c r="M68" s="27"/>
      <c r="N68" s="27"/>
      <c r="O68" s="27"/>
      <c r="P68" s="9"/>
    </row>
    <row r="69" spans="2:16" x14ac:dyDescent="0.35">
      <c r="B69" s="7"/>
      <c r="C69" s="28"/>
      <c r="D69" s="28"/>
      <c r="E69" s="28"/>
      <c r="F69" s="28"/>
      <c r="G69" s="28"/>
      <c r="H69" s="8"/>
      <c r="I69" s="26">
        <f>F43</f>
        <v>45</v>
      </c>
      <c r="J69" s="26">
        <f>D$60*(G43-D$61)</f>
        <v>-0.65079533001154344</v>
      </c>
      <c r="K69" s="8"/>
      <c r="L69" s="27"/>
      <c r="M69" s="27"/>
      <c r="N69" s="27"/>
      <c r="O69" s="27"/>
      <c r="P69" s="9"/>
    </row>
    <row r="70" spans="2:16" x14ac:dyDescent="0.35">
      <c r="B70" s="7"/>
      <c r="C70" s="28"/>
      <c r="D70" s="28"/>
      <c r="E70" s="28"/>
      <c r="F70" s="28"/>
      <c r="G70" s="28"/>
      <c r="H70" s="8"/>
      <c r="I70" s="26">
        <f>F44</f>
        <v>50</v>
      </c>
      <c r="J70" s="26">
        <f>D$60*(G44-D$61)</f>
        <v>-0.61982630948192519</v>
      </c>
      <c r="K70" s="8"/>
      <c r="L70" s="27"/>
      <c r="M70" s="27"/>
      <c r="N70" s="27"/>
      <c r="O70" s="27"/>
      <c r="P70" s="9"/>
    </row>
    <row r="71" spans="2:16" x14ac:dyDescent="0.35">
      <c r="B71" s="7"/>
      <c r="C71" s="28"/>
      <c r="D71" s="28"/>
      <c r="E71" s="28"/>
      <c r="F71" s="28"/>
      <c r="G71" s="28"/>
      <c r="H71" s="8"/>
      <c r="I71" s="26">
        <f>F45</f>
        <v>55</v>
      </c>
      <c r="J71" s="26">
        <f>D$60*(G45-D$61)</f>
        <v>-0.58388143349076382</v>
      </c>
      <c r="K71" s="8"/>
      <c r="L71" s="27"/>
      <c r="M71" s="27"/>
      <c r="N71" s="27"/>
      <c r="O71" s="27"/>
      <c r="P71" s="9"/>
    </row>
    <row r="72" spans="2:16" x14ac:dyDescent="0.35">
      <c r="B72" s="7"/>
      <c r="C72" s="28"/>
      <c r="D72" s="28"/>
      <c r="E72" s="28"/>
      <c r="F72" s="28"/>
      <c r="G72" s="28"/>
      <c r="H72" s="8"/>
      <c r="I72" s="26">
        <f>F46</f>
        <v>60</v>
      </c>
      <c r="J72" s="26">
        <f>D$60*(G46-D$61)</f>
        <v>-0.54245147367677304</v>
      </c>
      <c r="K72" s="8"/>
      <c r="L72" s="27"/>
      <c r="M72" s="27"/>
      <c r="N72" s="27"/>
      <c r="O72" s="27"/>
      <c r="P72" s="9"/>
    </row>
    <row r="73" spans="2:16" x14ac:dyDescent="0.35">
      <c r="B73" s="7"/>
      <c r="C73" s="28"/>
      <c r="D73" s="28"/>
      <c r="E73" s="28"/>
      <c r="F73" s="28"/>
      <c r="G73" s="28"/>
      <c r="H73" s="8"/>
      <c r="I73" s="26">
        <f>F47</f>
        <v>65</v>
      </c>
      <c r="J73" s="26">
        <f>D$60*(G47-D$61)</f>
        <v>-0.49502921795822269</v>
      </c>
      <c r="K73" s="8"/>
      <c r="L73" s="27"/>
      <c r="M73" s="27"/>
      <c r="N73" s="27"/>
      <c r="O73" s="27"/>
      <c r="P73" s="9"/>
    </row>
    <row r="74" spans="2:16" x14ac:dyDescent="0.35">
      <c r="B74" s="7"/>
      <c r="C74" s="28"/>
      <c r="D74" s="28"/>
      <c r="E74" s="28"/>
      <c r="F74" s="28"/>
      <c r="G74" s="28"/>
      <c r="H74" s="8"/>
      <c r="I74" s="26">
        <f>F48</f>
        <v>70</v>
      </c>
      <c r="J74" s="26">
        <f>D$60*(G48-D$61)</f>
        <v>-0.44112128121935495</v>
      </c>
      <c r="K74" s="8"/>
      <c r="L74" s="27"/>
      <c r="M74" s="27"/>
      <c r="N74" s="27"/>
      <c r="O74" s="27"/>
      <c r="P74" s="9"/>
    </row>
    <row r="75" spans="2:16" x14ac:dyDescent="0.35">
      <c r="B75" s="7"/>
      <c r="C75" s="28"/>
      <c r="D75" s="28"/>
      <c r="E75" s="28"/>
      <c r="F75" s="28"/>
      <c r="G75" s="28"/>
      <c r="H75" s="8"/>
      <c r="I75" s="26">
        <f>F49</f>
        <v>80</v>
      </c>
      <c r="J75" s="26">
        <f>D$60*(G49-D$61)</f>
        <v>-0.31202553753397616</v>
      </c>
      <c r="K75" s="8"/>
      <c r="L75" s="27"/>
      <c r="M75" s="27"/>
      <c r="N75" s="27"/>
      <c r="O75" s="27"/>
      <c r="P75" s="9"/>
    </row>
    <row r="76" spans="2:16" x14ac:dyDescent="0.35">
      <c r="B76" s="7"/>
      <c r="C76" s="28"/>
      <c r="D76" s="28"/>
      <c r="E76" s="28"/>
      <c r="F76" s="28"/>
      <c r="G76" s="28"/>
      <c r="H76" s="8"/>
      <c r="I76" s="26">
        <f>F50</f>
        <v>100</v>
      </c>
      <c r="J76" s="26">
        <f>D$60*(G50-D$61)</f>
        <v>4.0829966183215216E-2</v>
      </c>
      <c r="K76" s="8"/>
      <c r="L76" s="27"/>
      <c r="M76" s="27"/>
      <c r="N76" s="27"/>
      <c r="O76" s="27"/>
      <c r="P76" s="9"/>
    </row>
    <row r="77" spans="2:16" x14ac:dyDescent="0.35">
      <c r="B77" s="7"/>
      <c r="C77" s="28"/>
      <c r="D77" s="28"/>
      <c r="E77" s="28"/>
      <c r="F77" s="28"/>
      <c r="G77" s="28"/>
      <c r="H77" s="8"/>
      <c r="I77" s="26">
        <f>F51</f>
        <v>150</v>
      </c>
      <c r="J77" s="26">
        <f>D$60*(G51-D$61)</f>
        <v>1.4417626326338813</v>
      </c>
      <c r="K77" s="8"/>
      <c r="L77" s="27"/>
      <c r="M77" s="27"/>
      <c r="N77" s="27"/>
      <c r="O77" s="27"/>
      <c r="P77" s="9"/>
    </row>
    <row r="78" spans="2:16" x14ac:dyDescent="0.35">
      <c r="B78" s="7"/>
      <c r="C78" s="28"/>
      <c r="D78" s="28"/>
      <c r="E78" s="28"/>
      <c r="F78" s="28"/>
      <c r="G78" s="28"/>
      <c r="H78" s="8"/>
      <c r="I78" s="26">
        <f>F52</f>
        <v>200</v>
      </c>
      <c r="J78" s="26">
        <f>D$60*(G52-D$61)</f>
        <v>3.0370178829559089</v>
      </c>
      <c r="K78" s="8"/>
      <c r="L78" s="27"/>
      <c r="M78" s="27"/>
      <c r="N78" s="27"/>
      <c r="O78" s="27"/>
      <c r="P78" s="9"/>
    </row>
    <row r="79" spans="2:16" x14ac:dyDescent="0.35">
      <c r="B79" s="7"/>
      <c r="C79" s="28"/>
      <c r="D79" s="28"/>
      <c r="E79" s="28"/>
      <c r="F79" s="28"/>
      <c r="G79" s="28"/>
      <c r="H79" s="8"/>
      <c r="I79" s="26">
        <f>F53</f>
        <v>250</v>
      </c>
      <c r="J79" s="26">
        <f>D$60*(G53-D$61)</f>
        <v>4.1906392863975732</v>
      </c>
      <c r="K79" s="8"/>
      <c r="L79" s="27"/>
      <c r="M79" s="27"/>
      <c r="N79" s="27"/>
      <c r="O79" s="27"/>
      <c r="P79" s="9"/>
    </row>
    <row r="80" spans="2:16" x14ac:dyDescent="0.35">
      <c r="B80" s="7"/>
      <c r="C80" s="28"/>
      <c r="D80" s="28"/>
      <c r="E80" s="28"/>
      <c r="F80" s="28"/>
      <c r="G80" s="28"/>
      <c r="H80" s="8"/>
      <c r="I80" s="26">
        <f>F54</f>
        <v>300</v>
      </c>
      <c r="J80" s="26">
        <f>D$60*(G54-D$61)</f>
        <v>4.8596832744707177</v>
      </c>
      <c r="K80" s="8"/>
      <c r="L80" s="27"/>
      <c r="M80" s="27"/>
      <c r="N80" s="27"/>
      <c r="O80" s="27"/>
      <c r="P80" s="9"/>
    </row>
    <row r="81" spans="2:16" x14ac:dyDescent="0.35">
      <c r="B81" s="7"/>
      <c r="C81" s="28"/>
      <c r="D81" s="28"/>
      <c r="E81" s="28"/>
      <c r="F81" s="28"/>
      <c r="G81" s="28"/>
      <c r="H81" s="8"/>
      <c r="I81" s="8"/>
      <c r="J81" s="8"/>
      <c r="K81" s="8"/>
      <c r="L81" s="27"/>
      <c r="M81" s="27"/>
      <c r="N81" s="27"/>
      <c r="O81" s="27"/>
      <c r="P81" s="9"/>
    </row>
    <row r="82" spans="2:16" x14ac:dyDescent="0.35">
      <c r="B82" s="7"/>
      <c r="C82" s="28"/>
      <c r="D82" s="28"/>
      <c r="E82" s="28"/>
      <c r="F82" s="28"/>
      <c r="G82" s="28"/>
      <c r="H82" s="8"/>
      <c r="I82" s="8"/>
      <c r="J82" s="8"/>
      <c r="K82" s="8"/>
      <c r="L82" s="27"/>
      <c r="M82" s="27"/>
      <c r="N82" s="27"/>
      <c r="O82" s="27"/>
      <c r="P82" s="9"/>
    </row>
    <row r="83" spans="2:16" x14ac:dyDescent="0.35">
      <c r="B83" s="7"/>
      <c r="C83" s="28"/>
      <c r="D83" s="28"/>
      <c r="E83" s="28"/>
      <c r="F83" s="28"/>
      <c r="G83" s="28"/>
      <c r="H83" s="8"/>
      <c r="I83" s="8"/>
      <c r="J83" s="8"/>
      <c r="K83" s="8"/>
      <c r="L83" s="27"/>
      <c r="M83" s="27"/>
      <c r="N83" s="27"/>
      <c r="O83" s="27"/>
      <c r="P83" s="9"/>
    </row>
    <row r="84" spans="2:16" x14ac:dyDescent="0.35">
      <c r="B84" s="7"/>
      <c r="C84" s="28"/>
      <c r="D84" s="28"/>
      <c r="E84" s="28"/>
      <c r="F84" s="28"/>
      <c r="G84" s="28"/>
      <c r="H84" s="8"/>
      <c r="I84" s="8"/>
      <c r="J84" s="8"/>
      <c r="K84" s="8"/>
      <c r="L84" s="27"/>
      <c r="M84" s="27"/>
      <c r="N84" s="27"/>
      <c r="O84" s="27"/>
      <c r="P84" s="9"/>
    </row>
    <row r="85" spans="2:16" x14ac:dyDescent="0.35">
      <c r="B85" s="7"/>
      <c r="C85" s="28"/>
      <c r="D85" s="28"/>
      <c r="E85" s="28"/>
      <c r="F85" s="28"/>
      <c r="G85" s="28"/>
      <c r="H85" s="8"/>
      <c r="I85" s="8"/>
      <c r="J85" s="8"/>
      <c r="K85" s="8"/>
      <c r="L85" s="27"/>
      <c r="M85" s="27"/>
      <c r="N85" s="27"/>
      <c r="O85" s="27"/>
      <c r="P85" s="9"/>
    </row>
    <row r="86" spans="2:16" ht="15" thickBot="1" x14ac:dyDescent="0.4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</row>
  </sheetData>
  <mergeCells count="3">
    <mergeCell ref="L65:O85"/>
    <mergeCell ref="C68:G85"/>
    <mergeCell ref="E64:H6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dcterms:created xsi:type="dcterms:W3CDTF">2024-03-28T09:11:22Z</dcterms:created>
  <dcterms:modified xsi:type="dcterms:W3CDTF">2024-04-07T18:34:08Z</dcterms:modified>
</cp:coreProperties>
</file>