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B68" i="1" l="1"/>
  <c r="B67" i="1"/>
  <c r="B65" i="1"/>
  <c r="B61" i="1"/>
  <c r="B60" i="1"/>
  <c r="B59" i="1"/>
  <c r="B58" i="1"/>
  <c r="I53" i="1"/>
  <c r="B53" i="1"/>
  <c r="B52" i="1"/>
  <c r="A48" i="1"/>
  <c r="A36" i="1"/>
  <c r="A37" i="1"/>
  <c r="A38" i="1"/>
  <c r="A39" i="1"/>
  <c r="A40" i="1"/>
  <c r="A41" i="1"/>
  <c r="A42" i="1"/>
  <c r="A43" i="1"/>
  <c r="A44" i="1"/>
  <c r="E44" i="1" s="1"/>
  <c r="A45" i="1"/>
  <c r="A46" i="1"/>
  <c r="A47" i="1"/>
  <c r="B36" i="1"/>
  <c r="B37" i="1"/>
  <c r="B38" i="1"/>
  <c r="B39" i="1"/>
  <c r="D39" i="1" s="1"/>
  <c r="B40" i="1"/>
  <c r="D40" i="1" s="1"/>
  <c r="B41" i="1"/>
  <c r="B42" i="1"/>
  <c r="B43" i="1"/>
  <c r="E43" i="1" s="1"/>
  <c r="B44" i="1"/>
  <c r="D44" i="1" s="1"/>
  <c r="B45" i="1"/>
  <c r="B46" i="1"/>
  <c r="B47" i="1"/>
  <c r="D37" i="1"/>
  <c r="D41" i="1"/>
  <c r="E45" i="1"/>
  <c r="E40" i="1"/>
  <c r="E38" i="1"/>
  <c r="E39" i="1"/>
  <c r="E42" i="1"/>
  <c r="E46" i="1"/>
  <c r="E47" i="1"/>
  <c r="D36" i="1"/>
  <c r="D42" i="1"/>
  <c r="D46" i="1"/>
  <c r="D47" i="1"/>
  <c r="C37" i="1"/>
  <c r="C38" i="1"/>
  <c r="C39" i="1"/>
  <c r="C41" i="1"/>
  <c r="C42" i="1"/>
  <c r="C43" i="1"/>
  <c r="C45" i="1"/>
  <c r="C46" i="1"/>
  <c r="C47" i="1"/>
  <c r="J2" i="1"/>
  <c r="K2" i="1"/>
  <c r="L2" i="1" s="1"/>
  <c r="M2" i="1" s="1"/>
  <c r="I2" i="1"/>
  <c r="J1" i="1"/>
  <c r="K1" i="1"/>
  <c r="L1" i="1" s="1"/>
  <c r="M1" i="1" s="1"/>
  <c r="I1" i="1"/>
  <c r="H2" i="1"/>
  <c r="H1" i="1"/>
  <c r="F5" i="1"/>
  <c r="F3" i="1"/>
  <c r="F37" i="1" l="1"/>
  <c r="F36" i="1"/>
  <c r="C44" i="1"/>
  <c r="C40" i="1"/>
  <c r="B49" i="1"/>
  <c r="D43" i="1"/>
  <c r="D38" i="1"/>
  <c r="D48" i="1" s="1"/>
  <c r="E41" i="1"/>
  <c r="B48" i="1"/>
  <c r="D49" i="1"/>
  <c r="E37" i="1"/>
  <c r="D45" i="1"/>
  <c r="A49" i="1"/>
  <c r="C36" i="1"/>
  <c r="E36" i="1"/>
  <c r="C48" i="1" l="1"/>
  <c r="C49" i="1"/>
  <c r="E48" i="1"/>
  <c r="E49" i="1"/>
  <c r="F42" i="1" l="1"/>
  <c r="G42" i="1" s="1"/>
  <c r="F38" i="1" l="1"/>
  <c r="G38" i="1" s="1"/>
  <c r="I38" i="1" s="1"/>
  <c r="F46" i="1"/>
  <c r="G46" i="1" s="1"/>
  <c r="H46" i="1" s="1"/>
  <c r="F47" i="1"/>
  <c r="G47" i="1" s="1"/>
  <c r="I47" i="1" s="1"/>
  <c r="F44" i="1"/>
  <c r="G44" i="1" s="1"/>
  <c r="I44" i="1" s="1"/>
  <c r="F43" i="1"/>
  <c r="G43" i="1" s="1"/>
  <c r="I43" i="1" s="1"/>
  <c r="F45" i="1"/>
  <c r="G45" i="1" s="1"/>
  <c r="I45" i="1" s="1"/>
  <c r="F41" i="1"/>
  <c r="G41" i="1" s="1"/>
  <c r="F40" i="1"/>
  <c r="G40" i="1" s="1"/>
  <c r="I40" i="1" s="1"/>
  <c r="G37" i="1"/>
  <c r="I37" i="1" s="1"/>
  <c r="F39" i="1"/>
  <c r="G39" i="1" s="1"/>
  <c r="I39" i="1" s="1"/>
  <c r="G36" i="1"/>
  <c r="I36" i="1" s="1"/>
  <c r="I42" i="1"/>
  <c r="H42" i="1"/>
  <c r="H41" i="1" l="1"/>
  <c r="I41" i="1"/>
  <c r="H38" i="1"/>
  <c r="H43" i="1"/>
  <c r="H45" i="1"/>
  <c r="I46" i="1"/>
  <c r="H47" i="1"/>
  <c r="H40" i="1"/>
  <c r="H44" i="1"/>
  <c r="H39" i="1"/>
  <c r="H37" i="1"/>
  <c r="F48" i="1"/>
  <c r="F49" i="1"/>
  <c r="G48" i="1"/>
  <c r="H36" i="1"/>
  <c r="G49" i="1"/>
  <c r="H49" i="1" l="1"/>
  <c r="H48" i="1"/>
  <c r="B62" i="1" s="1"/>
  <c r="B63" i="1" s="1"/>
  <c r="I48" i="1"/>
  <c r="I49" i="1"/>
  <c r="I50" i="1" s="1"/>
</calcChain>
</file>

<file path=xl/sharedStrings.xml><?xml version="1.0" encoding="utf-8"?>
<sst xmlns="http://schemas.openxmlformats.org/spreadsheetml/2006/main" count="33" uniqueCount="30">
  <si>
    <t>Номер магазина</t>
  </si>
  <si>
    <t>Годовой товарооборот</t>
  </si>
  <si>
    <t>Торговая площадь</t>
  </si>
  <si>
    <t>Интервалы</t>
  </si>
  <si>
    <t>x</t>
  </si>
  <si>
    <t>y</t>
  </si>
  <si>
    <t>hx</t>
  </si>
  <si>
    <t>hy</t>
  </si>
  <si>
    <t>k</t>
  </si>
  <si>
    <t>x^2</t>
  </si>
  <si>
    <t>y^2</t>
  </si>
  <si>
    <t>xy</t>
  </si>
  <si>
    <t>y'</t>
  </si>
  <si>
    <t>y-y'</t>
  </si>
  <si>
    <t>(y-y')^2</t>
  </si>
  <si>
    <t>A</t>
  </si>
  <si>
    <t>Сумма</t>
  </si>
  <si>
    <t>Среднее</t>
  </si>
  <si>
    <t>b1</t>
  </si>
  <si>
    <t>b0</t>
  </si>
  <si>
    <t>Э</t>
  </si>
  <si>
    <t>σx</t>
  </si>
  <si>
    <t>σy</t>
  </si>
  <si>
    <t>r</t>
  </si>
  <si>
    <t>r^2</t>
  </si>
  <si>
    <t>mb1</t>
  </si>
  <si>
    <t>t</t>
  </si>
  <si>
    <t>Fрасч.</t>
  </si>
  <si>
    <t>xр</t>
  </si>
  <si>
    <t>yр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</si>
</sst>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2" fillId="0" borderId="0" xfId="0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Лист1!$B$2:$B$13</c:f>
              <c:numCache>
                <c:formatCode>General</c:formatCode>
                <c:ptCount val="12"/>
                <c:pt idx="0">
                  <c:v>19.760000000000002</c:v>
                </c:pt>
                <c:pt idx="1">
                  <c:v>38.090000000000003</c:v>
                </c:pt>
                <c:pt idx="2">
                  <c:v>40.950000000000003</c:v>
                </c:pt>
                <c:pt idx="3">
                  <c:v>41.08</c:v>
                </c:pt>
                <c:pt idx="4">
                  <c:v>56.29</c:v>
                </c:pt>
                <c:pt idx="5">
                  <c:v>68.510000000000005</c:v>
                </c:pt>
                <c:pt idx="6">
                  <c:v>75.010000000000005</c:v>
                </c:pt>
                <c:pt idx="7">
                  <c:v>89.05</c:v>
                </c:pt>
                <c:pt idx="8">
                  <c:v>91.13</c:v>
                </c:pt>
                <c:pt idx="9">
                  <c:v>91.26</c:v>
                </c:pt>
                <c:pt idx="10">
                  <c:v>99.84</c:v>
                </c:pt>
                <c:pt idx="11">
                  <c:v>108.55</c:v>
                </c:pt>
              </c:numCache>
            </c:numRef>
          </c:xVal>
          <c:yVal>
            <c:numRef>
              <c:f>Лист1!$C$2:$C$13</c:f>
              <c:numCache>
                <c:formatCode>General</c:formatCode>
                <c:ptCount val="12"/>
                <c:pt idx="0">
                  <c:v>0.24</c:v>
                </c:pt>
                <c:pt idx="1">
                  <c:v>0.31</c:v>
                </c:pt>
                <c:pt idx="2">
                  <c:v>0.55000000000000004</c:v>
                </c:pt>
                <c:pt idx="3">
                  <c:v>0.48</c:v>
                </c:pt>
                <c:pt idx="4">
                  <c:v>0.78</c:v>
                </c:pt>
                <c:pt idx="5">
                  <c:v>0.98</c:v>
                </c:pt>
                <c:pt idx="6">
                  <c:v>0.94</c:v>
                </c:pt>
                <c:pt idx="7">
                  <c:v>1.21</c:v>
                </c:pt>
                <c:pt idx="8">
                  <c:v>1.29</c:v>
                </c:pt>
                <c:pt idx="9">
                  <c:v>1.1200000000000001</c:v>
                </c:pt>
                <c:pt idx="10">
                  <c:v>1.29</c:v>
                </c:pt>
                <c:pt idx="11">
                  <c:v>1.49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9481648"/>
        <c:axId val="-669480560"/>
      </c:scatterChart>
      <c:valAx>
        <c:axId val="-66948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69480560"/>
        <c:crosses val="autoZero"/>
        <c:crossBetween val="midCat"/>
      </c:valAx>
      <c:valAx>
        <c:axId val="-6694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6948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Лист1!$H$1:$M$1</c:f>
              <c:numCache>
                <c:formatCode>General</c:formatCode>
                <c:ptCount val="6"/>
                <c:pt idx="0">
                  <c:v>19.760000000000002</c:v>
                </c:pt>
                <c:pt idx="1">
                  <c:v>37.518000000000001</c:v>
                </c:pt>
                <c:pt idx="2">
                  <c:v>55.275999999999996</c:v>
                </c:pt>
                <c:pt idx="3">
                  <c:v>73.033999999999992</c:v>
                </c:pt>
                <c:pt idx="4">
                  <c:v>90.791999999999987</c:v>
                </c:pt>
                <c:pt idx="5">
                  <c:v>108.54999999999998</c:v>
                </c:pt>
              </c:numCache>
            </c:numRef>
          </c:xVal>
          <c:yVal>
            <c:numRef>
              <c:f>Лист1!$H$2:$M$2</c:f>
              <c:numCache>
                <c:formatCode>General</c:formatCode>
                <c:ptCount val="6"/>
                <c:pt idx="0">
                  <c:v>0.24</c:v>
                </c:pt>
                <c:pt idx="1">
                  <c:v>0.49</c:v>
                </c:pt>
                <c:pt idx="2">
                  <c:v>0.74</c:v>
                </c:pt>
                <c:pt idx="3">
                  <c:v>0.99</c:v>
                </c:pt>
                <c:pt idx="4">
                  <c:v>1.24</c:v>
                </c:pt>
                <c:pt idx="5">
                  <c:v>1.49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9490896"/>
        <c:axId val="-669490352"/>
      </c:scatterChart>
      <c:valAx>
        <c:axId val="-66949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69490352"/>
        <c:crosses val="autoZero"/>
        <c:crossBetween val="midCat"/>
      </c:valAx>
      <c:valAx>
        <c:axId val="-6694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6949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14</xdr:row>
      <xdr:rowOff>123825</xdr:rowOff>
    </xdr:from>
    <xdr:to>
      <xdr:col>3</xdr:col>
      <xdr:colOff>85725</xdr:colOff>
      <xdr:row>29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4</xdr:row>
      <xdr:rowOff>38100</xdr:rowOff>
    </xdr:from>
    <xdr:to>
      <xdr:col>13</xdr:col>
      <xdr:colOff>400050</xdr:colOff>
      <xdr:row>18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228600</xdr:colOff>
      <xdr:row>50</xdr:row>
      <xdr:rowOff>95250</xdr:rowOff>
    </xdr:from>
    <xdr:to>
      <xdr:col>4</xdr:col>
      <xdr:colOff>19050</xdr:colOff>
      <xdr:row>56</xdr:row>
      <xdr:rowOff>0</xdr:rowOff>
    </xdr:to>
    <xdr:sp macro="" textlink="">
      <xdr:nvSpPr>
        <xdr:cNvPr id="4" name="TextBox 3"/>
        <xdr:cNvSpPr txBox="1"/>
      </xdr:nvSpPr>
      <xdr:spPr>
        <a:xfrm>
          <a:off x="3295650" y="9620250"/>
          <a:ext cx="2228850" cy="1047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Коэффициент</a:t>
          </a:r>
          <a:r>
            <a:rPr lang="ru-RU" sz="1100" baseline="0"/>
            <a:t> регрессии показывает, что при увеличении годового товарооборота на 1 млн. рублей, торговая площадь увеличивается на 0,0846 тыс. м</a:t>
          </a:r>
          <a:r>
            <a:rPr lang="en-US" sz="1100" baseline="0"/>
            <a:t>^2</a:t>
          </a:r>
        </a:p>
        <a:p>
          <a:endParaRPr lang="ru-RU" sz="1100"/>
        </a:p>
      </xdr:txBody>
    </xdr:sp>
    <xdr:clientData/>
  </xdr:twoCellAnchor>
  <xdr:twoCellAnchor>
    <xdr:from>
      <xdr:col>9</xdr:col>
      <xdr:colOff>161925</xdr:colOff>
      <xdr:row>50</xdr:row>
      <xdr:rowOff>161925</xdr:rowOff>
    </xdr:from>
    <xdr:to>
      <xdr:col>12</xdr:col>
      <xdr:colOff>561975</xdr:colOff>
      <xdr:row>56</xdr:row>
      <xdr:rowOff>66675</xdr:rowOff>
    </xdr:to>
    <xdr:sp macro="" textlink="">
      <xdr:nvSpPr>
        <xdr:cNvPr id="5" name="TextBox 4"/>
        <xdr:cNvSpPr txBox="1"/>
      </xdr:nvSpPr>
      <xdr:spPr>
        <a:xfrm>
          <a:off x="9334500" y="9686925"/>
          <a:ext cx="2228850" cy="1047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Коэффициент</a:t>
          </a:r>
          <a:r>
            <a:rPr lang="ru-RU" sz="1100" baseline="0"/>
            <a:t> регрессии показывает, что при увеличении на 1% торговая площадь, увеличение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годового товарооборота составит 110% </a:t>
          </a:r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topLeftCell="A34" zoomScaleNormal="100" workbookViewId="0">
      <selection activeCell="B61" sqref="B61"/>
    </sheetView>
  </sheetViews>
  <sheetFormatPr defaultRowHeight="15" x14ac:dyDescent="0.25"/>
  <cols>
    <col min="1" max="1" width="18.42578125" customWidth="1"/>
    <col min="2" max="2" width="27.5703125" customWidth="1"/>
    <col min="3" max="3" width="27.42578125" customWidth="1"/>
    <col min="6" max="6" width="18.42578125" customWidth="1"/>
    <col min="8" max="9" width="9.140625" customWidth="1"/>
  </cols>
  <sheetData>
    <row r="1" spans="1:13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>
        <f>MIN(B2:B13)</f>
        <v>19.760000000000002</v>
      </c>
      <c r="I1">
        <f>H1+$F$3</f>
        <v>37.518000000000001</v>
      </c>
      <c r="J1">
        <f t="shared" ref="J1:M1" si="0">I1+$F$3</f>
        <v>55.275999999999996</v>
      </c>
      <c r="K1">
        <f t="shared" si="0"/>
        <v>73.033999999999992</v>
      </c>
      <c r="L1">
        <f t="shared" si="0"/>
        <v>90.791999999999987</v>
      </c>
      <c r="M1">
        <f t="shared" si="0"/>
        <v>108.54999999999998</v>
      </c>
    </row>
    <row r="2" spans="1:13" x14ac:dyDescent="0.25">
      <c r="A2">
        <v>1</v>
      </c>
      <c r="B2">
        <v>19.760000000000002</v>
      </c>
      <c r="C2">
        <v>0.24</v>
      </c>
      <c r="E2" t="s">
        <v>8</v>
      </c>
      <c r="F2" t="s">
        <v>6</v>
      </c>
      <c r="G2" t="s">
        <v>5</v>
      </c>
      <c r="H2">
        <f>MIN(C2:C13)</f>
        <v>0.24</v>
      </c>
      <c r="I2">
        <f>H2+$F$5</f>
        <v>0.49</v>
      </c>
      <c r="J2">
        <f t="shared" ref="J2:M2" si="1">I2+$F$5</f>
        <v>0.74</v>
      </c>
      <c r="K2">
        <f t="shared" si="1"/>
        <v>0.99</v>
      </c>
      <c r="L2">
        <f t="shared" si="1"/>
        <v>1.24</v>
      </c>
      <c r="M2">
        <f t="shared" si="1"/>
        <v>1.49</v>
      </c>
    </row>
    <row r="3" spans="1:13" x14ac:dyDescent="0.25">
      <c r="A3">
        <v>2</v>
      </c>
      <c r="B3">
        <v>38.090000000000003</v>
      </c>
      <c r="C3">
        <v>0.31</v>
      </c>
      <c r="E3">
        <v>5</v>
      </c>
      <c r="F3">
        <f>(MAX(B2:B13)-MIN(B2:B13))/E3</f>
        <v>17.757999999999999</v>
      </c>
    </row>
    <row r="4" spans="1:13" x14ac:dyDescent="0.25">
      <c r="A4">
        <v>3</v>
      </c>
      <c r="B4">
        <v>40.950000000000003</v>
      </c>
      <c r="C4">
        <v>0.55000000000000004</v>
      </c>
      <c r="F4" t="s">
        <v>7</v>
      </c>
    </row>
    <row r="5" spans="1:13" x14ac:dyDescent="0.25">
      <c r="A5">
        <v>4</v>
      </c>
      <c r="B5">
        <v>41.08</v>
      </c>
      <c r="C5">
        <v>0.48</v>
      </c>
      <c r="F5">
        <f>(MAX(C2:C13)-MIN(C2:C13))/E3</f>
        <v>0.25</v>
      </c>
    </row>
    <row r="6" spans="1:13" x14ac:dyDescent="0.25">
      <c r="A6">
        <v>5</v>
      </c>
      <c r="B6">
        <v>56.29</v>
      </c>
      <c r="C6">
        <v>0.78</v>
      </c>
    </row>
    <row r="7" spans="1:13" x14ac:dyDescent="0.25">
      <c r="A7">
        <v>6</v>
      </c>
      <c r="B7">
        <v>68.510000000000005</v>
      </c>
      <c r="C7">
        <v>0.98</v>
      </c>
    </row>
    <row r="8" spans="1:13" x14ac:dyDescent="0.25">
      <c r="A8">
        <v>7</v>
      </c>
      <c r="B8">
        <v>75.010000000000005</v>
      </c>
      <c r="C8">
        <v>0.94</v>
      </c>
    </row>
    <row r="9" spans="1:13" x14ac:dyDescent="0.25">
      <c r="A9">
        <v>8</v>
      </c>
      <c r="B9">
        <v>89.05</v>
      </c>
      <c r="C9">
        <v>1.21</v>
      </c>
    </row>
    <row r="10" spans="1:13" x14ac:dyDescent="0.25">
      <c r="A10">
        <v>9</v>
      </c>
      <c r="B10">
        <v>91.13</v>
      </c>
      <c r="C10">
        <v>1.29</v>
      </c>
    </row>
    <row r="11" spans="1:13" x14ac:dyDescent="0.25">
      <c r="A11">
        <v>10</v>
      </c>
      <c r="B11">
        <v>91.26</v>
      </c>
      <c r="C11">
        <v>1.1200000000000001</v>
      </c>
    </row>
    <row r="12" spans="1:13" x14ac:dyDescent="0.25">
      <c r="A12">
        <v>11</v>
      </c>
      <c r="B12">
        <v>99.84</v>
      </c>
      <c r="C12">
        <v>1.29</v>
      </c>
    </row>
    <row r="13" spans="1:13" x14ac:dyDescent="0.25">
      <c r="A13">
        <v>12</v>
      </c>
      <c r="B13">
        <v>108.55</v>
      </c>
      <c r="C13">
        <v>1.49</v>
      </c>
    </row>
    <row r="35" spans="1:10" x14ac:dyDescent="0.25">
      <c r="A35" t="s">
        <v>4</v>
      </c>
      <c r="B35" t="s">
        <v>5</v>
      </c>
      <c r="C35" t="s">
        <v>9</v>
      </c>
      <c r="D35" t="s">
        <v>10</v>
      </c>
      <c r="E35" t="s">
        <v>11</v>
      </c>
      <c r="F35" t="s">
        <v>12</v>
      </c>
      <c r="G35" t="s">
        <v>13</v>
      </c>
      <c r="H35" t="s">
        <v>14</v>
      </c>
      <c r="I35" t="s">
        <v>15</v>
      </c>
    </row>
    <row r="36" spans="1:10" x14ac:dyDescent="0.25">
      <c r="A36">
        <f>B2</f>
        <v>19.760000000000002</v>
      </c>
      <c r="B36">
        <f>C2</f>
        <v>0.24</v>
      </c>
      <c r="C36">
        <f>A36^2</f>
        <v>390.45760000000007</v>
      </c>
      <c r="D36">
        <f>B36^2</f>
        <v>5.7599999999999998E-2</v>
      </c>
      <c r="E36">
        <f>A36*B36</f>
        <v>4.7423999999999999</v>
      </c>
      <c r="F36">
        <f>$B$53+$B$52*A36</f>
        <v>0.19735383917511351</v>
      </c>
      <c r="G36">
        <f>B36-F36</f>
        <v>4.2646160824886481E-2</v>
      </c>
      <c r="H36">
        <f>G36^2</f>
        <v>1.8186950331020824E-3</v>
      </c>
      <c r="I36">
        <f>(G36/B36)</f>
        <v>0.17769233677036034</v>
      </c>
    </row>
    <row r="37" spans="1:10" x14ac:dyDescent="0.25">
      <c r="A37">
        <f t="shared" ref="A37:B47" si="2">B3</f>
        <v>38.090000000000003</v>
      </c>
      <c r="B37">
        <f t="shared" si="2"/>
        <v>0.31</v>
      </c>
      <c r="C37">
        <f t="shared" ref="C37:D47" si="3">A37^2</f>
        <v>1450.8481000000002</v>
      </c>
      <c r="D37">
        <f t="shared" si="3"/>
        <v>9.6100000000000005E-2</v>
      </c>
      <c r="E37">
        <f t="shared" ref="E37:E47" si="4">A37*B37</f>
        <v>11.807900000000002</v>
      </c>
      <c r="F37">
        <f>$B$53+$B$52*A37</f>
        <v>0.4589514517009412</v>
      </c>
      <c r="G37">
        <f t="shared" ref="G37:G47" si="5">B37-F37</f>
        <v>-0.14895145170094121</v>
      </c>
      <c r="H37">
        <f t="shared" ref="H37:H47" si="6">G37^2</f>
        <v>2.2186534963817822E-2</v>
      </c>
      <c r="I37">
        <f>(G37/B37)*-1</f>
        <v>0.48048855387400391</v>
      </c>
    </row>
    <row r="38" spans="1:10" x14ac:dyDescent="0.25">
      <c r="A38">
        <f t="shared" si="2"/>
        <v>40.950000000000003</v>
      </c>
      <c r="B38">
        <f t="shared" si="2"/>
        <v>0.55000000000000004</v>
      </c>
      <c r="C38">
        <f t="shared" si="3"/>
        <v>1676.9025000000001</v>
      </c>
      <c r="D38">
        <f t="shared" si="3"/>
        <v>0.30250000000000005</v>
      </c>
      <c r="E38">
        <f t="shared" si="4"/>
        <v>22.522500000000004</v>
      </c>
      <c r="F38">
        <f t="shared" ref="F37:F47" si="7">$B$53+$B$52*A38</f>
        <v>0.49976810046383635</v>
      </c>
      <c r="G38">
        <f t="shared" si="5"/>
        <v>5.0231899536163693E-2</v>
      </c>
      <c r="H38">
        <f t="shared" si="6"/>
        <v>2.5232437310112421E-3</v>
      </c>
      <c r="I38">
        <f t="shared" ref="I38:I47" si="8">(G38/B38)</f>
        <v>9.1330726429388526E-2</v>
      </c>
    </row>
    <row r="39" spans="1:10" x14ac:dyDescent="0.25">
      <c r="A39">
        <f t="shared" si="2"/>
        <v>41.08</v>
      </c>
      <c r="B39">
        <f t="shared" si="2"/>
        <v>0.48</v>
      </c>
      <c r="C39">
        <f t="shared" si="3"/>
        <v>1687.5663999999999</v>
      </c>
      <c r="D39">
        <f t="shared" si="3"/>
        <v>0.23039999999999999</v>
      </c>
      <c r="E39">
        <f t="shared" si="4"/>
        <v>19.718399999999999</v>
      </c>
      <c r="F39">
        <f t="shared" si="7"/>
        <v>0.50162340268033145</v>
      </c>
      <c r="G39">
        <f t="shared" si="5"/>
        <v>-2.1623402680331472E-2</v>
      </c>
      <c r="H39">
        <f t="shared" si="6"/>
        <v>4.6757154347576625E-4</v>
      </c>
      <c r="I39">
        <f>(G39/B39)*-1</f>
        <v>4.5048755584023902E-2</v>
      </c>
    </row>
    <row r="40" spans="1:10" x14ac:dyDescent="0.25">
      <c r="A40">
        <f t="shared" si="2"/>
        <v>56.29</v>
      </c>
      <c r="B40">
        <f t="shared" si="2"/>
        <v>0.78</v>
      </c>
      <c r="C40">
        <f t="shared" si="3"/>
        <v>3168.5641000000001</v>
      </c>
      <c r="D40">
        <f t="shared" si="3"/>
        <v>0.60840000000000005</v>
      </c>
      <c r="E40">
        <f t="shared" si="4"/>
        <v>43.906199999999998</v>
      </c>
      <c r="F40">
        <f t="shared" si="7"/>
        <v>0.71869376201027368</v>
      </c>
      <c r="G40">
        <f t="shared" si="5"/>
        <v>6.1306237989726342E-2</v>
      </c>
      <c r="H40">
        <f t="shared" si="6"/>
        <v>3.7584548164529652E-3</v>
      </c>
      <c r="I40">
        <f t="shared" si="8"/>
        <v>7.8597741012469663E-2</v>
      </c>
    </row>
    <row r="41" spans="1:10" x14ac:dyDescent="0.25">
      <c r="A41">
        <f t="shared" si="2"/>
        <v>68.510000000000005</v>
      </c>
      <c r="B41">
        <f t="shared" si="2"/>
        <v>0.98</v>
      </c>
      <c r="C41">
        <f t="shared" si="3"/>
        <v>4693.620100000001</v>
      </c>
      <c r="D41">
        <f t="shared" si="3"/>
        <v>0.96039999999999992</v>
      </c>
      <c r="E41">
        <f t="shared" si="4"/>
        <v>67.139800000000008</v>
      </c>
      <c r="F41">
        <f t="shared" si="7"/>
        <v>0.89309217036082555</v>
      </c>
      <c r="G41">
        <f t="shared" si="5"/>
        <v>8.6907829639174428E-2</v>
      </c>
      <c r="H41">
        <f t="shared" si="6"/>
        <v>7.5529708525917654E-3</v>
      </c>
      <c r="I41">
        <f t="shared" si="8"/>
        <v>8.8681458815484115E-2</v>
      </c>
    </row>
    <row r="42" spans="1:10" x14ac:dyDescent="0.25">
      <c r="A42">
        <f t="shared" si="2"/>
        <v>75.010000000000005</v>
      </c>
      <c r="B42">
        <f t="shared" si="2"/>
        <v>0.94</v>
      </c>
      <c r="C42">
        <f t="shared" si="3"/>
        <v>5626.5001000000011</v>
      </c>
      <c r="D42">
        <f t="shared" si="3"/>
        <v>0.88359999999999994</v>
      </c>
      <c r="E42">
        <f t="shared" si="4"/>
        <v>70.509399999999999</v>
      </c>
      <c r="F42">
        <f t="shared" si="7"/>
        <v>0.98585728118558713</v>
      </c>
      <c r="G42">
        <f t="shared" si="5"/>
        <v>-4.5857281185587184E-2</v>
      </c>
      <c r="H42">
        <f t="shared" si="6"/>
        <v>2.1028902377340083E-3</v>
      </c>
      <c r="I42">
        <f>(G42/B42)*-1</f>
        <v>4.878434168679488E-2</v>
      </c>
    </row>
    <row r="43" spans="1:10" x14ac:dyDescent="0.25">
      <c r="A43">
        <f t="shared" si="2"/>
        <v>89.05</v>
      </c>
      <c r="B43">
        <f t="shared" si="2"/>
        <v>1.21</v>
      </c>
      <c r="C43">
        <f t="shared" si="3"/>
        <v>7929.9024999999992</v>
      </c>
      <c r="D43">
        <f t="shared" si="3"/>
        <v>1.4641</v>
      </c>
      <c r="E43">
        <f t="shared" si="4"/>
        <v>107.75049999999999</v>
      </c>
      <c r="F43">
        <f t="shared" si="7"/>
        <v>1.1862299205670719</v>
      </c>
      <c r="G43">
        <f t="shared" si="5"/>
        <v>2.3770079432928082E-2</v>
      </c>
      <c r="H43">
        <f t="shared" si="6"/>
        <v>5.6501667624771061E-4</v>
      </c>
      <c r="I43">
        <f t="shared" si="8"/>
        <v>1.9644693746221555E-2</v>
      </c>
    </row>
    <row r="44" spans="1:10" x14ac:dyDescent="0.25">
      <c r="A44">
        <f t="shared" si="2"/>
        <v>91.13</v>
      </c>
      <c r="B44">
        <f t="shared" si="2"/>
        <v>1.29</v>
      </c>
      <c r="C44">
        <f t="shared" si="3"/>
        <v>8304.6768999999986</v>
      </c>
      <c r="D44">
        <f t="shared" si="3"/>
        <v>1.6641000000000001</v>
      </c>
      <c r="E44">
        <f t="shared" si="4"/>
        <v>117.5577</v>
      </c>
      <c r="F44">
        <f t="shared" si="7"/>
        <v>1.2159147560309957</v>
      </c>
      <c r="G44">
        <f t="shared" si="5"/>
        <v>7.4085243969004289E-2</v>
      </c>
      <c r="H44">
        <f t="shared" si="6"/>
        <v>5.4886233739468862E-3</v>
      </c>
      <c r="I44">
        <f t="shared" si="8"/>
        <v>5.7430421681398669E-2</v>
      </c>
    </row>
    <row r="45" spans="1:10" x14ac:dyDescent="0.25">
      <c r="A45">
        <f t="shared" si="2"/>
        <v>91.26</v>
      </c>
      <c r="B45">
        <f t="shared" si="2"/>
        <v>1.1200000000000001</v>
      </c>
      <c r="C45">
        <f t="shared" si="3"/>
        <v>8328.3876000000018</v>
      </c>
      <c r="D45">
        <f t="shared" si="3"/>
        <v>1.2544000000000002</v>
      </c>
      <c r="E45">
        <f t="shared" si="4"/>
        <v>102.21120000000002</v>
      </c>
      <c r="F45">
        <f t="shared" si="7"/>
        <v>1.2177700582474911</v>
      </c>
      <c r="G45">
        <f t="shared" si="5"/>
        <v>-9.7770058247490965E-2</v>
      </c>
      <c r="H45">
        <f t="shared" si="6"/>
        <v>9.5589842897177753E-3</v>
      </c>
      <c r="I45">
        <f>(G45/B45)*-1</f>
        <v>8.7294694863831207E-2</v>
      </c>
    </row>
    <row r="46" spans="1:10" x14ac:dyDescent="0.25">
      <c r="A46">
        <f t="shared" si="2"/>
        <v>99.84</v>
      </c>
      <c r="B46">
        <f t="shared" si="2"/>
        <v>1.29</v>
      </c>
      <c r="C46">
        <f t="shared" si="3"/>
        <v>9968.0256000000008</v>
      </c>
      <c r="D46">
        <f t="shared" si="3"/>
        <v>1.6641000000000001</v>
      </c>
      <c r="E46">
        <f t="shared" si="4"/>
        <v>128.7936</v>
      </c>
      <c r="F46">
        <f t="shared" si="7"/>
        <v>1.3402200045361763</v>
      </c>
      <c r="G46">
        <f t="shared" si="5"/>
        <v>-5.0220004536176255E-2</v>
      </c>
      <c r="H46">
        <f t="shared" si="6"/>
        <v>2.5220488556135638E-3</v>
      </c>
      <c r="I46">
        <f>(G46/B46)*-1</f>
        <v>3.8930236074555237E-2</v>
      </c>
    </row>
    <row r="47" spans="1:10" x14ac:dyDescent="0.25">
      <c r="A47">
        <f t="shared" si="2"/>
        <v>108.55</v>
      </c>
      <c r="B47">
        <f t="shared" si="2"/>
        <v>1.49</v>
      </c>
      <c r="C47">
        <f t="shared" si="3"/>
        <v>11783.102499999999</v>
      </c>
      <c r="D47">
        <f t="shared" si="3"/>
        <v>2.2201</v>
      </c>
      <c r="E47">
        <f t="shared" si="4"/>
        <v>161.73949999999999</v>
      </c>
      <c r="F47">
        <f t="shared" si="7"/>
        <v>1.4645252530413568</v>
      </c>
      <c r="G47">
        <f t="shared" si="5"/>
        <v>2.5474746958643157E-2</v>
      </c>
      <c r="H47">
        <f t="shared" si="6"/>
        <v>6.4896273260689875E-4</v>
      </c>
      <c r="I47">
        <f t="shared" si="8"/>
        <v>1.7097145609827624E-2</v>
      </c>
    </row>
    <row r="48" spans="1:10" x14ac:dyDescent="0.25">
      <c r="A48">
        <f>SUM(A36:A47)</f>
        <v>819.52</v>
      </c>
      <c r="B48">
        <f>SUM(B36:B47)</f>
        <v>10.680000000000001</v>
      </c>
      <c r="C48">
        <f t="shared" ref="C48:E48" si="9">SUM(C36:C47)</f>
        <v>65008.554000000004</v>
      </c>
      <c r="D48">
        <f t="shared" si="9"/>
        <v>11.405800000000001</v>
      </c>
      <c r="E48">
        <f t="shared" si="9"/>
        <v>858.39909999999998</v>
      </c>
      <c r="F48">
        <f>SUM(F36:F47)</f>
        <v>10.680000000000001</v>
      </c>
      <c r="G48">
        <f>SUM(G36:G47)</f>
        <v>-6.106226635438361E-16</v>
      </c>
      <c r="H48">
        <f t="shared" ref="H48" si="10">SUM(H36:H47)</f>
        <v>5.9193997106318494E-2</v>
      </c>
      <c r="I48">
        <f>SUM(I36:I47)</f>
        <v>1.2310211061483596</v>
      </c>
      <c r="J48" t="s">
        <v>16</v>
      </c>
    </row>
    <row r="49" spans="1:10" x14ac:dyDescent="0.25">
      <c r="A49">
        <f t="shared" ref="A49:H49" si="11">AVERAGE(A36:A47)</f>
        <v>68.293333333333337</v>
      </c>
      <c r="B49">
        <f t="shared" si="11"/>
        <v>0.89000000000000012</v>
      </c>
      <c r="C49">
        <f t="shared" si="11"/>
        <v>5417.3795</v>
      </c>
      <c r="D49">
        <f t="shared" si="11"/>
        <v>0.95048333333333346</v>
      </c>
      <c r="E49">
        <f t="shared" si="11"/>
        <v>71.533258333333336</v>
      </c>
      <c r="F49">
        <f>AVERAGE(F36:F47)</f>
        <v>0.89000000000000012</v>
      </c>
      <c r="G49">
        <f t="shared" si="11"/>
        <v>-5.0885221961986339E-17</v>
      </c>
      <c r="H49">
        <f t="shared" si="11"/>
        <v>4.9328330921932081E-3</v>
      </c>
      <c r="I49">
        <f>AVERAGE(I36:I47)</f>
        <v>0.10258509217902996</v>
      </c>
      <c r="J49" t="s">
        <v>17</v>
      </c>
    </row>
    <row r="50" spans="1:10" x14ac:dyDescent="0.25">
      <c r="H50" t="s">
        <v>15</v>
      </c>
      <c r="I50" s="1">
        <f>I49</f>
        <v>0.10258509217902996</v>
      </c>
    </row>
    <row r="52" spans="1:10" x14ac:dyDescent="0.25">
      <c r="A52" t="s">
        <v>18</v>
      </c>
      <c r="B52">
        <f>(E49-A49*B49)/(C49-A49^2)</f>
        <v>1.4271555511501784E-2</v>
      </c>
    </row>
    <row r="53" spans="1:10" x14ac:dyDescent="0.25">
      <c r="A53" t="s">
        <v>19</v>
      </c>
      <c r="B53">
        <f>B49-B52*A49</f>
        <v>-8.4652097732161757E-2</v>
      </c>
      <c r="H53" t="s">
        <v>20</v>
      </c>
      <c r="I53" s="1">
        <f>B52*(A49/B49)</f>
        <v>1.0951147165529906</v>
      </c>
    </row>
    <row r="58" spans="1:10" x14ac:dyDescent="0.25">
      <c r="A58" s="2" t="s">
        <v>21</v>
      </c>
      <c r="B58">
        <f>SQRT(C49-A49^2)</f>
        <v>27.448135131957898</v>
      </c>
    </row>
    <row r="59" spans="1:10" x14ac:dyDescent="0.25">
      <c r="A59" t="s">
        <v>22</v>
      </c>
      <c r="B59">
        <f>SQRT(D49-B49^2)</f>
        <v>0.39797403600402526</v>
      </c>
    </row>
    <row r="60" spans="1:10" x14ac:dyDescent="0.25">
      <c r="A60" t="s">
        <v>23</v>
      </c>
      <c r="B60">
        <f>(E49-A49*B49)/(B58*B59)</f>
        <v>0.98430437361239675</v>
      </c>
    </row>
    <row r="61" spans="1:10" x14ac:dyDescent="0.25">
      <c r="A61" t="s">
        <v>24</v>
      </c>
      <c r="B61">
        <f>B60^2</f>
        <v>0.96885509991249275</v>
      </c>
    </row>
    <row r="62" spans="1:10" x14ac:dyDescent="0.25">
      <c r="A62" t="s">
        <v>25</v>
      </c>
      <c r="B62">
        <f>SQRT(H48/(10*B58^2*12))</f>
        <v>8.0916179153377806E-4</v>
      </c>
    </row>
    <row r="63" spans="1:10" x14ac:dyDescent="0.25">
      <c r="A63" t="s">
        <v>26</v>
      </c>
      <c r="B63">
        <f>B52/B62</f>
        <v>17.637456020321771</v>
      </c>
    </row>
    <row r="65" spans="1:2" x14ac:dyDescent="0.25">
      <c r="A65" t="s">
        <v>27</v>
      </c>
      <c r="B65">
        <f>((B61)/(1-B61))*10</f>
        <v>311.07985486879659</v>
      </c>
    </row>
    <row r="67" spans="1:2" x14ac:dyDescent="0.25">
      <c r="A67" t="s">
        <v>28</v>
      </c>
      <c r="B67">
        <f>A49*1.2</f>
        <v>81.951999999999998</v>
      </c>
    </row>
    <row r="68" spans="1:2" x14ac:dyDescent="0.25">
      <c r="A68" t="s">
        <v>29</v>
      </c>
      <c r="B68">
        <f>B53+B52*B67</f>
        <v>1.0849304195464322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2021-04-19T14:53:10Z</dcterms:modified>
</cp:coreProperties>
</file>