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C52" i="1" l="1"/>
  <c r="C51" i="1"/>
  <c r="C50" i="1"/>
  <c r="C49" i="1"/>
  <c r="C48" i="1"/>
  <c r="C47" i="1"/>
  <c r="C46" i="1"/>
  <c r="C45" i="1"/>
  <c r="C44" i="1"/>
  <c r="J39" i="1" l="1"/>
  <c r="J37" i="1"/>
  <c r="J38" i="1"/>
  <c r="I37" i="1"/>
  <c r="J35" i="1"/>
  <c r="J32" i="1"/>
  <c r="J29" i="1"/>
  <c r="J28" i="1"/>
  <c r="J27" i="1"/>
  <c r="J23" i="1"/>
  <c r="J24" i="1"/>
  <c r="J25" i="1"/>
  <c r="J22" i="1"/>
  <c r="J26" i="1"/>
  <c r="J30" i="1"/>
  <c r="J31" i="1"/>
  <c r="J33" i="1"/>
  <c r="J34" i="1"/>
  <c r="J36" i="1"/>
  <c r="I38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22" i="1"/>
  <c r="H37" i="1"/>
  <c r="H38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22" i="1"/>
  <c r="G37" i="1"/>
  <c r="G38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22" i="1"/>
  <c r="C41" i="1"/>
  <c r="C42" i="1"/>
  <c r="E37" i="1"/>
  <c r="F37" i="1"/>
  <c r="E38" i="1"/>
  <c r="F38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2" i="1"/>
  <c r="D24" i="1"/>
  <c r="D37" i="1"/>
  <c r="D38" i="1"/>
  <c r="D23" i="1"/>
  <c r="D25" i="1"/>
  <c r="D26" i="1"/>
  <c r="D27" i="1"/>
  <c r="D28" i="1"/>
  <c r="D29" i="1"/>
  <c r="D30" i="1"/>
  <c r="D31" i="1"/>
  <c r="D32" i="1"/>
  <c r="D33" i="1"/>
  <c r="D34" i="1"/>
  <c r="D35" i="1"/>
  <c r="D36" i="1"/>
  <c r="D22" i="1"/>
  <c r="C38" i="1"/>
  <c r="B38" i="1"/>
  <c r="C37" i="1"/>
  <c r="B37" i="1"/>
  <c r="B23" i="1"/>
  <c r="B22" i="1"/>
  <c r="AA2" i="1"/>
  <c r="AB2" i="1"/>
  <c r="AC2" i="1" s="1"/>
  <c r="AD2" i="1" s="1"/>
  <c r="Z2" i="1"/>
  <c r="Y2" i="1"/>
  <c r="AD1" i="1"/>
  <c r="Z1" i="1"/>
  <c r="AA1" i="1"/>
  <c r="AB1" i="1"/>
  <c r="AC1" i="1" s="1"/>
  <c r="U5" i="1"/>
  <c r="T5" i="1"/>
  <c r="Y1" i="1"/>
  <c r="U4" i="1"/>
  <c r="T4" i="1"/>
  <c r="V2" i="1"/>
  <c r="U2" i="1"/>
  <c r="S2" i="1"/>
  <c r="T2" i="1"/>
</calcChain>
</file>

<file path=xl/sharedStrings.xml><?xml version="1.0" encoding="utf-8"?>
<sst xmlns="http://schemas.openxmlformats.org/spreadsheetml/2006/main" count="36" uniqueCount="34">
  <si>
    <t>Общ. Площадь</t>
  </si>
  <si>
    <t>Рын. Ст-сть</t>
  </si>
  <si>
    <t>x</t>
  </si>
  <si>
    <t>y</t>
  </si>
  <si>
    <t>Max x</t>
  </si>
  <si>
    <t>Max y</t>
  </si>
  <si>
    <t>hx</t>
  </si>
  <si>
    <t>hy</t>
  </si>
  <si>
    <t>Min x</t>
  </si>
  <si>
    <t>Min y</t>
  </si>
  <si>
    <t>Интервалы x</t>
  </si>
  <si>
    <t>Интервалы y</t>
  </si>
  <si>
    <t>#</t>
  </si>
  <si>
    <t>Сумма</t>
  </si>
  <si>
    <t>Среднее</t>
  </si>
  <si>
    <t>x^2</t>
  </si>
  <si>
    <t>y^2</t>
  </si>
  <si>
    <t>xy</t>
  </si>
  <si>
    <t>y'</t>
  </si>
  <si>
    <t>y-y'</t>
  </si>
  <si>
    <t>(y-y')^2</t>
  </si>
  <si>
    <t>A</t>
  </si>
  <si>
    <t>b0</t>
  </si>
  <si>
    <t>b1</t>
  </si>
  <si>
    <t>A'</t>
  </si>
  <si>
    <t>Э</t>
  </si>
  <si>
    <r>
      <rPr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</rPr>
      <t>x</t>
    </r>
  </si>
  <si>
    <t>σy</t>
  </si>
  <si>
    <t>r</t>
  </si>
  <si>
    <t>r^2</t>
  </si>
  <si>
    <t>tрасч</t>
  </si>
  <si>
    <t>xр</t>
  </si>
  <si>
    <t>yр</t>
  </si>
  <si>
    <t>Fрасч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</si>
</sst>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Лист1!$C$2:$Q$2</c:f>
              <c:numCache>
                <c:formatCode>General</c:formatCode>
                <c:ptCount val="15"/>
                <c:pt idx="0">
                  <c:v>33</c:v>
                </c:pt>
                <c:pt idx="1">
                  <c:v>40</c:v>
                </c:pt>
                <c:pt idx="2">
                  <c:v>36</c:v>
                </c:pt>
                <c:pt idx="3">
                  <c:v>60</c:v>
                </c:pt>
                <c:pt idx="4">
                  <c:v>55</c:v>
                </c:pt>
                <c:pt idx="5">
                  <c:v>80</c:v>
                </c:pt>
                <c:pt idx="6">
                  <c:v>95</c:v>
                </c:pt>
                <c:pt idx="7">
                  <c:v>70</c:v>
                </c:pt>
                <c:pt idx="8">
                  <c:v>48</c:v>
                </c:pt>
                <c:pt idx="9">
                  <c:v>53</c:v>
                </c:pt>
                <c:pt idx="10">
                  <c:v>95</c:v>
                </c:pt>
                <c:pt idx="11">
                  <c:v>75</c:v>
                </c:pt>
                <c:pt idx="12">
                  <c:v>63</c:v>
                </c:pt>
                <c:pt idx="13">
                  <c:v>112</c:v>
                </c:pt>
                <c:pt idx="14">
                  <c:v>70</c:v>
                </c:pt>
              </c:numCache>
            </c:numRef>
          </c:xVal>
          <c:yVal>
            <c:numRef>
              <c:f>Лист1!$C$1:$Q$1</c:f>
              <c:numCache>
                <c:formatCode>General</c:formatCode>
                <c:ptCount val="15"/>
                <c:pt idx="0">
                  <c:v>13.8</c:v>
                </c:pt>
                <c:pt idx="1">
                  <c:v>13.8</c:v>
                </c:pt>
                <c:pt idx="2">
                  <c:v>14</c:v>
                </c:pt>
                <c:pt idx="3">
                  <c:v>22.5</c:v>
                </c:pt>
                <c:pt idx="4">
                  <c:v>24</c:v>
                </c:pt>
                <c:pt idx="5">
                  <c:v>28</c:v>
                </c:pt>
                <c:pt idx="6">
                  <c:v>32</c:v>
                </c:pt>
                <c:pt idx="7">
                  <c:v>20.9</c:v>
                </c:pt>
                <c:pt idx="8">
                  <c:v>22</c:v>
                </c:pt>
                <c:pt idx="9">
                  <c:v>21.5</c:v>
                </c:pt>
                <c:pt idx="10">
                  <c:v>32</c:v>
                </c:pt>
                <c:pt idx="11">
                  <c:v>35</c:v>
                </c:pt>
                <c:pt idx="12">
                  <c:v>24</c:v>
                </c:pt>
                <c:pt idx="13">
                  <c:v>37.9</c:v>
                </c:pt>
                <c:pt idx="14">
                  <c:v>27.5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284784"/>
        <c:axId val="450279888"/>
      </c:scatterChart>
      <c:valAx>
        <c:axId val="4502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279888"/>
        <c:crosses val="autoZero"/>
        <c:crossBetween val="midCat"/>
      </c:valAx>
      <c:valAx>
        <c:axId val="4502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28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Лист1!$Y$2:$AD$2</c:f>
              <c:numCache>
                <c:formatCode>General</c:formatCode>
                <c:ptCount val="6"/>
                <c:pt idx="0">
                  <c:v>33</c:v>
                </c:pt>
                <c:pt idx="1">
                  <c:v>49</c:v>
                </c:pt>
                <c:pt idx="2">
                  <c:v>65</c:v>
                </c:pt>
                <c:pt idx="3">
                  <c:v>81</c:v>
                </c:pt>
                <c:pt idx="4">
                  <c:v>97</c:v>
                </c:pt>
                <c:pt idx="5">
                  <c:v>113</c:v>
                </c:pt>
              </c:numCache>
            </c:numRef>
          </c:xVal>
          <c:yVal>
            <c:numRef>
              <c:f>Лист1!$Y$1:$AD$1</c:f>
              <c:numCache>
                <c:formatCode>General</c:formatCode>
                <c:ptCount val="6"/>
                <c:pt idx="0">
                  <c:v>13.8</c:v>
                </c:pt>
                <c:pt idx="1">
                  <c:v>18.8</c:v>
                </c:pt>
                <c:pt idx="2">
                  <c:v>23.8</c:v>
                </c:pt>
                <c:pt idx="3">
                  <c:v>28.8</c:v>
                </c:pt>
                <c:pt idx="4">
                  <c:v>33.799999999999997</c:v>
                </c:pt>
                <c:pt idx="5">
                  <c:v>38.799999999999997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284240"/>
        <c:axId val="450281520"/>
      </c:scatterChart>
      <c:valAx>
        <c:axId val="45028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281520"/>
        <c:crosses val="autoZero"/>
        <c:crossBetween val="midCat"/>
      </c:valAx>
      <c:valAx>
        <c:axId val="45028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028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3</xdr:row>
      <xdr:rowOff>133350</xdr:rowOff>
    </xdr:from>
    <xdr:to>
      <xdr:col>13</xdr:col>
      <xdr:colOff>242887</xdr:colOff>
      <xdr:row>18</xdr:row>
      <xdr:rowOff>19050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219075</xdr:colOff>
      <xdr:row>4</xdr:row>
      <xdr:rowOff>33337</xdr:rowOff>
    </xdr:from>
    <xdr:to>
      <xdr:col>29</xdr:col>
      <xdr:colOff>523875</xdr:colOff>
      <xdr:row>18</xdr:row>
      <xdr:rowOff>109537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topLeftCell="B1" workbookViewId="0">
      <selection activeCell="C53" sqref="C53"/>
    </sheetView>
  </sheetViews>
  <sheetFormatPr defaultRowHeight="15" x14ac:dyDescent="0.25"/>
  <cols>
    <col min="1" max="5" width="18.28515625" customWidth="1"/>
    <col min="24" max="24" width="18.28515625" customWidth="1"/>
  </cols>
  <sheetData>
    <row r="1" spans="1:30" x14ac:dyDescent="0.25">
      <c r="A1" t="s">
        <v>0</v>
      </c>
      <c r="B1" t="s">
        <v>3</v>
      </c>
      <c r="C1">
        <v>13.8</v>
      </c>
      <c r="D1">
        <v>13.8</v>
      </c>
      <c r="E1">
        <v>14</v>
      </c>
      <c r="F1">
        <v>22.5</v>
      </c>
      <c r="G1">
        <v>24</v>
      </c>
      <c r="H1">
        <v>28</v>
      </c>
      <c r="I1">
        <v>32</v>
      </c>
      <c r="J1">
        <v>20.9</v>
      </c>
      <c r="K1">
        <v>22</v>
      </c>
      <c r="L1">
        <v>21.5</v>
      </c>
      <c r="M1">
        <v>32</v>
      </c>
      <c r="N1">
        <v>35</v>
      </c>
      <c r="O1">
        <v>24</v>
      </c>
      <c r="P1">
        <v>37.9</v>
      </c>
      <c r="Q1">
        <v>27.5</v>
      </c>
      <c r="S1" t="s">
        <v>9</v>
      </c>
      <c r="T1" t="s">
        <v>5</v>
      </c>
      <c r="U1" t="s">
        <v>4</v>
      </c>
      <c r="V1" t="s">
        <v>8</v>
      </c>
      <c r="X1" t="s">
        <v>11</v>
      </c>
      <c r="Y1">
        <f>C1</f>
        <v>13.8</v>
      </c>
      <c r="Z1">
        <f>Y1+$T$5</f>
        <v>18.8</v>
      </c>
      <c r="AA1">
        <f t="shared" ref="AA1:AD1" si="0">Z1+$T$5</f>
        <v>23.8</v>
      </c>
      <c r="AB1">
        <f t="shared" si="0"/>
        <v>28.8</v>
      </c>
      <c r="AC1">
        <f t="shared" si="0"/>
        <v>33.799999999999997</v>
      </c>
      <c r="AD1">
        <f t="shared" si="0"/>
        <v>38.799999999999997</v>
      </c>
    </row>
    <row r="2" spans="1:30" x14ac:dyDescent="0.25">
      <c r="A2" t="s">
        <v>1</v>
      </c>
      <c r="B2" t="s">
        <v>2</v>
      </c>
      <c r="C2">
        <v>33</v>
      </c>
      <c r="D2">
        <v>40</v>
      </c>
      <c r="E2">
        <v>36</v>
      </c>
      <c r="F2">
        <v>60</v>
      </c>
      <c r="G2">
        <v>55</v>
      </c>
      <c r="H2">
        <v>80</v>
      </c>
      <c r="I2">
        <v>95</v>
      </c>
      <c r="J2">
        <v>70</v>
      </c>
      <c r="K2">
        <v>48</v>
      </c>
      <c r="L2">
        <v>53</v>
      </c>
      <c r="M2">
        <v>95</v>
      </c>
      <c r="N2">
        <v>75</v>
      </c>
      <c r="O2">
        <v>63</v>
      </c>
      <c r="P2">
        <v>112</v>
      </c>
      <c r="Q2">
        <v>70</v>
      </c>
      <c r="S2">
        <f>MIN(C1:Q1)</f>
        <v>13.8</v>
      </c>
      <c r="T2">
        <f>MAX(C1:Q1)</f>
        <v>37.9</v>
      </c>
      <c r="U2">
        <f>MAX(C2:R2)</f>
        <v>112</v>
      </c>
      <c r="V2">
        <f>MIN(C2:R2)</f>
        <v>33</v>
      </c>
      <c r="X2" t="s">
        <v>10</v>
      </c>
      <c r="Y2">
        <f>C2</f>
        <v>33</v>
      </c>
      <c r="Z2">
        <f>Y2+$U$5</f>
        <v>49</v>
      </c>
      <c r="AA2">
        <f t="shared" ref="AA2:AD2" si="1">Z2+$U$5</f>
        <v>65</v>
      </c>
      <c r="AB2">
        <f t="shared" si="1"/>
        <v>81</v>
      </c>
      <c r="AC2">
        <f t="shared" si="1"/>
        <v>97</v>
      </c>
      <c r="AD2">
        <f t="shared" si="1"/>
        <v>113</v>
      </c>
    </row>
    <row r="3" spans="1:30" x14ac:dyDescent="0.25">
      <c r="T3" t="s">
        <v>7</v>
      </c>
      <c r="U3" t="s">
        <v>6</v>
      </c>
    </row>
    <row r="4" spans="1:30" x14ac:dyDescent="0.25">
      <c r="T4">
        <f>(T2-S2)/5</f>
        <v>4.8199999999999994</v>
      </c>
      <c r="U4">
        <f>(-V2+U2)/5</f>
        <v>15.8</v>
      </c>
    </row>
    <row r="5" spans="1:30" x14ac:dyDescent="0.25">
      <c r="T5">
        <f>_xlfn.CEILING.MATH(T4)</f>
        <v>5</v>
      </c>
      <c r="U5">
        <f>_xlfn.CEILING.MATH(U4)</f>
        <v>16</v>
      </c>
    </row>
    <row r="21" spans="1:10" x14ac:dyDescent="0.25">
      <c r="A21" t="s">
        <v>12</v>
      </c>
      <c r="B21" t="s">
        <v>3</v>
      </c>
      <c r="C21" t="s">
        <v>2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</row>
    <row r="22" spans="1:10" x14ac:dyDescent="0.25">
      <c r="A22">
        <v>1</v>
      </c>
      <c r="B22">
        <f>C1</f>
        <v>13.8</v>
      </c>
      <c r="C22">
        <v>33</v>
      </c>
      <c r="D22">
        <f>C22^2</f>
        <v>1089</v>
      </c>
      <c r="E22">
        <f>B22^2</f>
        <v>190.44000000000003</v>
      </c>
      <c r="F22">
        <f>B22*C22</f>
        <v>455.40000000000003</v>
      </c>
      <c r="G22">
        <f>$C$41+$C$42*C22</f>
        <v>14.734120603015054</v>
      </c>
      <c r="H22">
        <f>B22-G22</f>
        <v>-0.93412060301505306</v>
      </c>
      <c r="I22">
        <f>H22^2</f>
        <v>0.87258130097720632</v>
      </c>
      <c r="J22">
        <f>H22/B22*-1</f>
        <v>6.7689898769206738E-2</v>
      </c>
    </row>
    <row r="23" spans="1:10" x14ac:dyDescent="0.25">
      <c r="A23">
        <v>2</v>
      </c>
      <c r="B23">
        <f>D1</f>
        <v>13.8</v>
      </c>
      <c r="C23">
        <v>40</v>
      </c>
      <c r="D23">
        <f t="shared" ref="D23:D36" si="2">C23^2</f>
        <v>1600</v>
      </c>
      <c r="E23">
        <f t="shared" ref="E23:E36" si="3">B23^2</f>
        <v>190.44000000000003</v>
      </c>
      <c r="F23">
        <f t="shared" ref="F23:F36" si="4">B23*C23</f>
        <v>552</v>
      </c>
      <c r="G23">
        <f t="shared" ref="G23:G36" si="5">$C$41+$C$42*C23</f>
        <v>16.846809045226113</v>
      </c>
      <c r="H23">
        <f t="shared" ref="H23:H36" si="6">B23-G23</f>
        <v>-3.0468090452261123</v>
      </c>
      <c r="I23">
        <f t="shared" ref="I23:I36" si="7">H23^2</f>
        <v>9.2830453580716537</v>
      </c>
      <c r="J23">
        <f>H23/B23*-1</f>
        <v>0.22078326414681973</v>
      </c>
    </row>
    <row r="24" spans="1:10" x14ac:dyDescent="0.25">
      <c r="A24">
        <v>3</v>
      </c>
      <c r="B24">
        <v>14</v>
      </c>
      <c r="C24">
        <v>36</v>
      </c>
      <c r="D24">
        <f>C24^2</f>
        <v>1296</v>
      </c>
      <c r="E24">
        <f t="shared" si="3"/>
        <v>196</v>
      </c>
      <c r="F24">
        <f t="shared" si="4"/>
        <v>504</v>
      </c>
      <c r="G24">
        <f t="shared" si="5"/>
        <v>15.639558506819792</v>
      </c>
      <c r="H24">
        <f t="shared" si="6"/>
        <v>-1.6395585068197924</v>
      </c>
      <c r="I24">
        <f t="shared" si="7"/>
        <v>2.6881520972851471</v>
      </c>
      <c r="J24">
        <f t="shared" ref="J24:J25" si="8">H24/B24*-1</f>
        <v>0.11711132191569947</v>
      </c>
    </row>
    <row r="25" spans="1:10" x14ac:dyDescent="0.25">
      <c r="A25">
        <v>4</v>
      </c>
      <c r="B25">
        <v>22.5</v>
      </c>
      <c r="C25">
        <v>60</v>
      </c>
      <c r="D25">
        <f t="shared" si="2"/>
        <v>3600</v>
      </c>
      <c r="E25">
        <f t="shared" si="3"/>
        <v>506.25</v>
      </c>
      <c r="F25">
        <f t="shared" si="4"/>
        <v>1350</v>
      </c>
      <c r="G25">
        <f t="shared" si="5"/>
        <v>22.883061737257709</v>
      </c>
      <c r="H25">
        <f t="shared" si="6"/>
        <v>-0.38306173725770876</v>
      </c>
      <c r="I25">
        <f t="shared" si="7"/>
        <v>0.1467362945508939</v>
      </c>
      <c r="J25">
        <f t="shared" si="8"/>
        <v>1.7024966100342612E-2</v>
      </c>
    </row>
    <row r="26" spans="1:10" x14ac:dyDescent="0.25">
      <c r="A26">
        <v>5</v>
      </c>
      <c r="B26">
        <v>24</v>
      </c>
      <c r="C26">
        <v>55</v>
      </c>
      <c r="D26">
        <f t="shared" si="2"/>
        <v>3025</v>
      </c>
      <c r="E26">
        <f t="shared" si="3"/>
        <v>576</v>
      </c>
      <c r="F26">
        <f t="shared" si="4"/>
        <v>1320</v>
      </c>
      <c r="G26">
        <f t="shared" si="5"/>
        <v>21.37399856424981</v>
      </c>
      <c r="H26">
        <f t="shared" si="6"/>
        <v>2.6260014357501902</v>
      </c>
      <c r="I26">
        <f t="shared" si="7"/>
        <v>6.8958835405620604</v>
      </c>
      <c r="J26">
        <f t="shared" ref="J26:J36" si="9">H26/B26</f>
        <v>0.10941672648959126</v>
      </c>
    </row>
    <row r="27" spans="1:10" x14ac:dyDescent="0.25">
      <c r="A27">
        <v>6</v>
      </c>
      <c r="B27">
        <v>28</v>
      </c>
      <c r="C27">
        <v>80</v>
      </c>
      <c r="D27">
        <f t="shared" si="2"/>
        <v>6400</v>
      </c>
      <c r="E27">
        <f t="shared" si="3"/>
        <v>784</v>
      </c>
      <c r="F27">
        <f t="shared" si="4"/>
        <v>2240</v>
      </c>
      <c r="G27">
        <f t="shared" si="5"/>
        <v>28.919314429289308</v>
      </c>
      <c r="H27">
        <f t="shared" si="6"/>
        <v>-0.91931442928930807</v>
      </c>
      <c r="I27">
        <f t="shared" si="7"/>
        <v>0.84513901989952622</v>
      </c>
      <c r="J27">
        <f>H27/B27*-1</f>
        <v>3.2832658188903859E-2</v>
      </c>
    </row>
    <row r="28" spans="1:10" x14ac:dyDescent="0.25">
      <c r="A28">
        <v>7</v>
      </c>
      <c r="B28">
        <v>32</v>
      </c>
      <c r="C28">
        <v>95</v>
      </c>
      <c r="D28">
        <f t="shared" si="2"/>
        <v>9025</v>
      </c>
      <c r="E28">
        <f t="shared" si="3"/>
        <v>1024</v>
      </c>
      <c r="F28">
        <f t="shared" si="4"/>
        <v>3040</v>
      </c>
      <c r="G28">
        <f t="shared" si="5"/>
        <v>33.446503948313008</v>
      </c>
      <c r="H28">
        <f t="shared" si="6"/>
        <v>-1.4465039483130084</v>
      </c>
      <c r="I28">
        <f t="shared" si="7"/>
        <v>2.0923736724851225</v>
      </c>
      <c r="J28">
        <f>H28/B28*-1</f>
        <v>4.5203248384781514E-2</v>
      </c>
    </row>
    <row r="29" spans="1:10" x14ac:dyDescent="0.25">
      <c r="A29">
        <v>8</v>
      </c>
      <c r="B29">
        <v>20.9</v>
      </c>
      <c r="C29">
        <v>70</v>
      </c>
      <c r="D29">
        <f t="shared" si="2"/>
        <v>4900</v>
      </c>
      <c r="E29">
        <f t="shared" si="3"/>
        <v>436.80999999999995</v>
      </c>
      <c r="F29">
        <f t="shared" si="4"/>
        <v>1463</v>
      </c>
      <c r="G29">
        <f t="shared" si="5"/>
        <v>25.90118808327351</v>
      </c>
      <c r="H29">
        <f t="shared" si="6"/>
        <v>-5.0011880832735116</v>
      </c>
      <c r="I29">
        <f t="shared" si="7"/>
        <v>25.011882244276983</v>
      </c>
      <c r="J29">
        <f>H29/B29*-1</f>
        <v>0.23929129585040726</v>
      </c>
    </row>
    <row r="30" spans="1:10" x14ac:dyDescent="0.25">
      <c r="A30">
        <v>9</v>
      </c>
      <c r="B30">
        <v>22</v>
      </c>
      <c r="C30">
        <v>48</v>
      </c>
      <c r="D30">
        <f t="shared" si="2"/>
        <v>2304</v>
      </c>
      <c r="E30">
        <f t="shared" si="3"/>
        <v>484</v>
      </c>
      <c r="F30">
        <f t="shared" si="4"/>
        <v>1056</v>
      </c>
      <c r="G30">
        <f t="shared" si="5"/>
        <v>19.261310122038751</v>
      </c>
      <c r="H30">
        <f t="shared" si="6"/>
        <v>2.7386898779612494</v>
      </c>
      <c r="I30">
        <f t="shared" si="7"/>
        <v>7.5004222476474034</v>
      </c>
      <c r="J30">
        <f t="shared" si="9"/>
        <v>0.12448590354369315</v>
      </c>
    </row>
    <row r="31" spans="1:10" x14ac:dyDescent="0.25">
      <c r="A31">
        <v>10</v>
      </c>
      <c r="B31">
        <v>21.5</v>
      </c>
      <c r="C31">
        <v>53</v>
      </c>
      <c r="D31">
        <f t="shared" si="2"/>
        <v>2809</v>
      </c>
      <c r="E31">
        <f t="shared" si="3"/>
        <v>462.25</v>
      </c>
      <c r="F31">
        <f t="shared" si="4"/>
        <v>1139.5</v>
      </c>
      <c r="G31">
        <f t="shared" si="5"/>
        <v>20.770373295046653</v>
      </c>
      <c r="H31">
        <f t="shared" si="6"/>
        <v>0.72962670495334692</v>
      </c>
      <c r="I31">
        <f t="shared" si="7"/>
        <v>0.53235512858107836</v>
      </c>
      <c r="J31">
        <f t="shared" si="9"/>
        <v>3.3936125811783575E-2</v>
      </c>
    </row>
    <row r="32" spans="1:10" x14ac:dyDescent="0.25">
      <c r="A32">
        <v>11</v>
      </c>
      <c r="B32">
        <v>32</v>
      </c>
      <c r="C32">
        <v>95</v>
      </c>
      <c r="D32">
        <f t="shared" si="2"/>
        <v>9025</v>
      </c>
      <c r="E32">
        <f t="shared" si="3"/>
        <v>1024</v>
      </c>
      <c r="F32">
        <f t="shared" si="4"/>
        <v>3040</v>
      </c>
      <c r="G32">
        <f t="shared" si="5"/>
        <v>33.446503948313008</v>
      </c>
      <c r="H32">
        <f t="shared" si="6"/>
        <v>-1.4465039483130084</v>
      </c>
      <c r="I32">
        <f t="shared" si="7"/>
        <v>2.0923736724851225</v>
      </c>
      <c r="J32">
        <f>H32/B32*-1</f>
        <v>4.5203248384781514E-2</v>
      </c>
    </row>
    <row r="33" spans="1:10" x14ac:dyDescent="0.25">
      <c r="A33">
        <v>12</v>
      </c>
      <c r="B33">
        <v>35</v>
      </c>
      <c r="C33">
        <v>75</v>
      </c>
      <c r="D33">
        <f t="shared" si="2"/>
        <v>5625</v>
      </c>
      <c r="E33">
        <f t="shared" si="3"/>
        <v>1225</v>
      </c>
      <c r="F33">
        <f t="shared" si="4"/>
        <v>2625</v>
      </c>
      <c r="G33">
        <f t="shared" si="5"/>
        <v>27.410251256281409</v>
      </c>
      <c r="H33">
        <f t="shared" si="6"/>
        <v>7.5897487437185909</v>
      </c>
      <c r="I33">
        <f t="shared" si="7"/>
        <v>57.604285992777932</v>
      </c>
      <c r="J33">
        <f t="shared" si="9"/>
        <v>0.21684996410624546</v>
      </c>
    </row>
    <row r="34" spans="1:10" x14ac:dyDescent="0.25">
      <c r="A34">
        <v>13</v>
      </c>
      <c r="B34">
        <v>24</v>
      </c>
      <c r="C34">
        <v>63</v>
      </c>
      <c r="D34">
        <f t="shared" si="2"/>
        <v>3969</v>
      </c>
      <c r="E34">
        <f t="shared" si="3"/>
        <v>576</v>
      </c>
      <c r="F34">
        <f t="shared" si="4"/>
        <v>1512</v>
      </c>
      <c r="G34">
        <f t="shared" si="5"/>
        <v>23.788499641062451</v>
      </c>
      <c r="H34">
        <f t="shared" si="6"/>
        <v>0.21150035893754904</v>
      </c>
      <c r="I34">
        <f t="shared" si="7"/>
        <v>4.473240183071208E-2</v>
      </c>
      <c r="J34">
        <f t="shared" si="9"/>
        <v>8.8125149557312099E-3</v>
      </c>
    </row>
    <row r="35" spans="1:10" x14ac:dyDescent="0.25">
      <c r="A35">
        <v>14</v>
      </c>
      <c r="B35">
        <v>37.9</v>
      </c>
      <c r="C35">
        <v>112</v>
      </c>
      <c r="D35">
        <f t="shared" si="2"/>
        <v>12544</v>
      </c>
      <c r="E35">
        <f t="shared" si="3"/>
        <v>1436.4099999999999</v>
      </c>
      <c r="F35">
        <f t="shared" si="4"/>
        <v>4244.8</v>
      </c>
      <c r="G35">
        <f t="shared" si="5"/>
        <v>38.577318736539866</v>
      </c>
      <c r="H35">
        <f t="shared" si="6"/>
        <v>-0.67731873653986696</v>
      </c>
      <c r="I35">
        <f t="shared" si="7"/>
        <v>0.45876067086796174</v>
      </c>
      <c r="J35">
        <f>H35/B35*-1</f>
        <v>1.7871206768861926E-2</v>
      </c>
    </row>
    <row r="36" spans="1:10" x14ac:dyDescent="0.25">
      <c r="A36">
        <v>15</v>
      </c>
      <c r="B36">
        <v>27.5</v>
      </c>
      <c r="C36">
        <v>70</v>
      </c>
      <c r="D36">
        <f t="shared" si="2"/>
        <v>4900</v>
      </c>
      <c r="E36">
        <f t="shared" si="3"/>
        <v>756.25</v>
      </c>
      <c r="F36">
        <f t="shared" si="4"/>
        <v>1925</v>
      </c>
      <c r="G36">
        <f t="shared" si="5"/>
        <v>25.90118808327351</v>
      </c>
      <c r="H36">
        <f t="shared" si="6"/>
        <v>1.5988119167264898</v>
      </c>
      <c r="I36">
        <f t="shared" si="7"/>
        <v>2.5561995450666322</v>
      </c>
      <c r="J36">
        <f t="shared" si="9"/>
        <v>5.8138615153690537E-2</v>
      </c>
    </row>
    <row r="37" spans="1:10" x14ac:dyDescent="0.25">
      <c r="A37" t="s">
        <v>13</v>
      </c>
      <c r="B37">
        <f>SUM(B22:B36)</f>
        <v>368.9</v>
      </c>
      <c r="C37">
        <f>SUM(C22:C36)</f>
        <v>985</v>
      </c>
      <c r="D37">
        <f>SUM(D22:D36)</f>
        <v>72111</v>
      </c>
      <c r="E37">
        <f t="shared" ref="E37:H37" si="10">SUM(E22:E36)</f>
        <v>9867.85</v>
      </c>
      <c r="F37">
        <f t="shared" si="10"/>
        <v>26466.7</v>
      </c>
      <c r="G37">
        <f t="shared" si="10"/>
        <v>368.9</v>
      </c>
      <c r="H37">
        <f t="shared" si="10"/>
        <v>4.6185277824406512E-14</v>
      </c>
      <c r="I37">
        <f>SUM(I22:I36)</f>
        <v>118.62492318736545</v>
      </c>
      <c r="J37">
        <f>SUM(J22:J36)</f>
        <v>1.35465095857054</v>
      </c>
    </row>
    <row r="38" spans="1:10" x14ac:dyDescent="0.25">
      <c r="A38" t="s">
        <v>14</v>
      </c>
      <c r="B38">
        <f>AVERAGE(B22:B36)</f>
        <v>24.59333333333333</v>
      </c>
      <c r="C38">
        <f>AVERAGE(C22:C36)</f>
        <v>65.666666666666671</v>
      </c>
      <c r="D38">
        <f>AVERAGE(D22:D36)</f>
        <v>4807.3999999999996</v>
      </c>
      <c r="E38">
        <f t="shared" ref="E38:F38" si="11">AVERAGE(E22:E36)</f>
        <v>657.85666666666668</v>
      </c>
      <c r="F38">
        <f t="shared" si="11"/>
        <v>1764.4466666666667</v>
      </c>
      <c r="G38">
        <f t="shared" ref="G38:H38" si="12">AVERAGE(G22:G36)</f>
        <v>24.59333333333333</v>
      </c>
      <c r="H38">
        <f t="shared" si="12"/>
        <v>3.0790185216271009E-15</v>
      </c>
      <c r="I38">
        <f t="shared" ref="I38:J38" si="13">AVERAGE(I22:I36)</f>
        <v>7.9083282124910301</v>
      </c>
      <c r="J38">
        <f t="shared" si="13"/>
        <v>9.031006390470267E-2</v>
      </c>
    </row>
    <row r="39" spans="1:10" x14ac:dyDescent="0.25">
      <c r="I39" t="s">
        <v>24</v>
      </c>
      <c r="J39" s="1">
        <f>J38</f>
        <v>9.031006390470267E-2</v>
      </c>
    </row>
    <row r="41" spans="1:10" x14ac:dyDescent="0.25">
      <c r="B41" t="s">
        <v>22</v>
      </c>
      <c r="C41">
        <f>B38-C42*C38</f>
        <v>4.7743036611629179</v>
      </c>
    </row>
    <row r="42" spans="1:10" x14ac:dyDescent="0.25">
      <c r="B42" t="s">
        <v>23</v>
      </c>
      <c r="C42">
        <f>(F38-(C38*B38))/(D38-C38^2)</f>
        <v>0.30181263460157987</v>
      </c>
    </row>
    <row r="44" spans="1:10" x14ac:dyDescent="0.25">
      <c r="B44" t="s">
        <v>25</v>
      </c>
      <c r="C44">
        <f>C42*(C38/B38)</f>
        <v>0.80587000564531375</v>
      </c>
    </row>
    <row r="45" spans="1:10" x14ac:dyDescent="0.25">
      <c r="B45" s="2" t="s">
        <v>26</v>
      </c>
      <c r="C45">
        <f>SQRT(D38-C38^2)</f>
        <v>22.255086809286734</v>
      </c>
    </row>
    <row r="46" spans="1:10" x14ac:dyDescent="0.25">
      <c r="B46" t="s">
        <v>27</v>
      </c>
      <c r="C46">
        <f>SQRT(E38-B38^2)</f>
        <v>7.2818007540870298</v>
      </c>
    </row>
    <row r="47" spans="1:10" x14ac:dyDescent="0.25">
      <c r="B47" t="s">
        <v>28</v>
      </c>
      <c r="C47">
        <f>(F38-C38*B38)/(C45*C46)</f>
        <v>0.92241831519871587</v>
      </c>
    </row>
    <row r="48" spans="1:10" x14ac:dyDescent="0.25">
      <c r="B48" t="s">
        <v>29</v>
      </c>
      <c r="C48">
        <f>C47^2</f>
        <v>0.85085554821403753</v>
      </c>
    </row>
    <row r="49" spans="2:3" x14ac:dyDescent="0.25">
      <c r="B49" t="s">
        <v>30</v>
      </c>
      <c r="C49">
        <f>C47/(SQRT((1-C48)/(15-2)))</f>
        <v>8.6118417889447514</v>
      </c>
    </row>
    <row r="50" spans="2:3" x14ac:dyDescent="0.25">
      <c r="B50" t="s">
        <v>31</v>
      </c>
      <c r="C50">
        <f>1.2*C38</f>
        <v>78.8</v>
      </c>
    </row>
    <row r="51" spans="2:3" x14ac:dyDescent="0.25">
      <c r="B51" t="s">
        <v>32</v>
      </c>
      <c r="C51">
        <f>C41+C42*C50</f>
        <v>28.557139267767411</v>
      </c>
    </row>
    <row r="52" spans="2:3" x14ac:dyDescent="0.25">
      <c r="B52" t="s">
        <v>33</v>
      </c>
      <c r="C52">
        <f>(C48/(1-C48))*(15-2)</f>
        <v>74.163818997815142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2021-04-05T11:45:03Z</dcterms:modified>
</cp:coreProperties>
</file>