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ние 1" sheetId="1" r:id="rId1"/>
    <sheet name="Задание 2" sheetId="2" r:id="rId2"/>
    <sheet name="Задание 3" sheetId="3" r:id="rId3"/>
  </sheets>
  <calcPr calcId="152511"/>
</workbook>
</file>

<file path=xl/calcChain.xml><?xml version="1.0" encoding="utf-8"?>
<calcChain xmlns="http://schemas.openxmlformats.org/spreadsheetml/2006/main">
  <c r="D43" i="2" l="1"/>
  <c r="C43" i="2"/>
  <c r="A139" i="3"/>
  <c r="A136" i="3"/>
  <c r="C159" i="3" l="1"/>
  <c r="C156" i="3"/>
  <c r="C145" i="3"/>
  <c r="C146" i="3"/>
  <c r="C147" i="3"/>
  <c r="C148" i="3"/>
  <c r="C149" i="3"/>
  <c r="C150" i="3"/>
  <c r="C151" i="3"/>
  <c r="C152" i="3"/>
  <c r="C153" i="3"/>
  <c r="C154" i="3"/>
  <c r="C144" i="3"/>
  <c r="A132" i="3" l="1"/>
  <c r="A129" i="3"/>
  <c r="A126" i="3"/>
  <c r="B101" i="3"/>
  <c r="B102" i="3"/>
  <c r="B103" i="3"/>
  <c r="B104" i="3" s="1"/>
  <c r="B100" i="3"/>
  <c r="B91" i="3"/>
  <c r="B84" i="3"/>
  <c r="B85" i="3"/>
  <c r="B86" i="3"/>
  <c r="B87" i="3"/>
  <c r="B88" i="3"/>
  <c r="B89" i="3"/>
  <c r="B90" i="3"/>
  <c r="B83" i="3"/>
  <c r="A91" i="3"/>
  <c r="A90" i="3"/>
  <c r="A85" i="3"/>
  <c r="A86" i="3"/>
  <c r="A87" i="3"/>
  <c r="A88" i="3"/>
  <c r="A89" i="3"/>
  <c r="A84" i="3"/>
  <c r="B42" i="3" l="1"/>
  <c r="B39" i="3"/>
  <c r="H22" i="3"/>
  <c r="H23" i="3"/>
  <c r="H24" i="3"/>
  <c r="H25" i="3"/>
  <c r="H26" i="3"/>
  <c r="H27" i="3"/>
  <c r="H28" i="3"/>
  <c r="H21" i="3"/>
  <c r="D28" i="3"/>
  <c r="E28" i="3" s="1"/>
  <c r="E27" i="3"/>
  <c r="D27" i="3"/>
  <c r="D26" i="3"/>
  <c r="E26" i="3"/>
  <c r="D25" i="3"/>
  <c r="E25" i="3"/>
  <c r="D24" i="3"/>
  <c r="E24" i="3"/>
  <c r="D23" i="3"/>
  <c r="E23" i="3"/>
  <c r="D22" i="3"/>
  <c r="E22" i="3"/>
  <c r="E21" i="3"/>
  <c r="D21" i="3"/>
  <c r="B33" i="3"/>
  <c r="B29" i="3"/>
  <c r="B25" i="3"/>
  <c r="D32" i="2"/>
  <c r="D33" i="2"/>
  <c r="D34" i="2"/>
  <c r="D35" i="2"/>
  <c r="D36" i="2"/>
  <c r="D31" i="2"/>
  <c r="C40" i="1"/>
  <c r="C37" i="1"/>
  <c r="C34" i="1"/>
  <c r="C3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C28" i="1" l="1"/>
  <c r="C25" i="1" l="1"/>
  <c r="C22" i="1"/>
  <c r="E5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2" i="1"/>
  <c r="C18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<sst xmlns="http://schemas.openxmlformats.org/spreadsheetml/2006/main" count="84" uniqueCount="60">
  <si>
    <t>Ряд</t>
  </si>
  <si>
    <t>Варианты</t>
  </si>
  <si>
    <t>Частоты</t>
  </si>
  <si>
    <t>Накопленные частоы</t>
  </si>
  <si>
    <t>n</t>
  </si>
  <si>
    <t>Накопленные частоти</t>
  </si>
  <si>
    <t>Среднее арифметическое</t>
  </si>
  <si>
    <t>Дисперсия</t>
  </si>
  <si>
    <t>Коэффициент вариации</t>
  </si>
  <si>
    <t>Среднее квадратичное отклонение</t>
  </si>
  <si>
    <t>Коэффициент ассимметрии</t>
  </si>
  <si>
    <t>Разности для дисперсии</t>
  </si>
  <si>
    <t>Разности для ассиметрии</t>
  </si>
  <si>
    <t>Эксцесс</t>
  </si>
  <si>
    <t>Мода</t>
  </si>
  <si>
    <t>Медиана</t>
  </si>
  <si>
    <t>Интервалы расходов</t>
  </si>
  <si>
    <t>0.163</t>
  </si>
  <si>
    <t>Число покупателей (mi)</t>
  </si>
  <si>
    <t>Доля покупателей(wi)</t>
  </si>
  <si>
    <t>0.207</t>
  </si>
  <si>
    <t>0.272</t>
  </si>
  <si>
    <t>0.168</t>
  </si>
  <si>
    <t>0.120</t>
  </si>
  <si>
    <t>0.070</t>
  </si>
  <si>
    <t>Нижняя граница</t>
  </si>
  <si>
    <t>Верхняя граница</t>
  </si>
  <si>
    <t>Интервалы</t>
  </si>
  <si>
    <t>Число регионов</t>
  </si>
  <si>
    <t>До 60</t>
  </si>
  <si>
    <t>60-70</t>
  </si>
  <si>
    <t>70-80</t>
  </si>
  <si>
    <t>80-90</t>
  </si>
  <si>
    <t>90-100</t>
  </si>
  <si>
    <t>Свыше 100</t>
  </si>
  <si>
    <t>Накопленные частоты</t>
  </si>
  <si>
    <t>Накопленные частости</t>
  </si>
  <si>
    <t>Начало первого интервала</t>
  </si>
  <si>
    <t>Правая граница последнего</t>
  </si>
  <si>
    <t>∞</t>
  </si>
  <si>
    <t>k</t>
  </si>
  <si>
    <t>∆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</si>
  <si>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нач</t>
    </r>
  </si>
  <si>
    <t>Интервальный ряд</t>
  </si>
  <si>
    <t>Накоп. Частости</t>
  </si>
  <si>
    <t>Накоп. Частоты</t>
  </si>
  <si>
    <t>L</t>
  </si>
  <si>
    <t>∆2</t>
  </si>
  <si>
    <t>Частоты для полигона</t>
  </si>
  <si>
    <t>Ряд для полигона</t>
  </si>
  <si>
    <t>Варианты для гистограммы</t>
  </si>
  <si>
    <t>&gt;100</t>
  </si>
  <si>
    <t>∆ для гистограммы</t>
  </si>
  <si>
    <t>&lt;60</t>
  </si>
  <si>
    <t>25 Персентиль</t>
  </si>
  <si>
    <t>50 Персентиль</t>
  </si>
  <si>
    <t>90 Персентиль</t>
  </si>
  <si>
    <t>Взвешенная средняя арифметическая</t>
  </si>
  <si>
    <t>Результат</t>
  </si>
  <si>
    <t>Средняя арифметическая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</si>
</sst>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9" fontId="0" fillId="0" borderId="1" xfId="1" applyFont="1" applyBorder="1"/>
    <xf numFmtId="0" fontId="0" fillId="0" borderId="3" xfId="0" applyFill="1" applyBorder="1"/>
    <xf numFmtId="0" fontId="0" fillId="0" borderId="1" xfId="0" applyFill="1" applyBorder="1"/>
    <xf numFmtId="0" fontId="2" fillId="0" borderId="1" xfId="0" applyFont="1" applyBorder="1"/>
    <xf numFmtId="0" fontId="0" fillId="0" borderId="1" xfId="0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Полигон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3'!$B$83:$B$91</c:f>
              <c:numCache>
                <c:formatCode>General</c:formatCode>
                <c:ptCount val="9"/>
                <c:pt idx="0">
                  <c:v>8.0320696522867987</c:v>
                </c:pt>
                <c:pt idx="1">
                  <c:v>11.132069652286798</c:v>
                </c:pt>
                <c:pt idx="2">
                  <c:v>14.232069652286798</c:v>
                </c:pt>
                <c:pt idx="3">
                  <c:v>17.332069652286798</c:v>
                </c:pt>
                <c:pt idx="4">
                  <c:v>20.432069652286799</c:v>
                </c:pt>
                <c:pt idx="5">
                  <c:v>23.5320696522868</c:v>
                </c:pt>
                <c:pt idx="6">
                  <c:v>26.632069652286802</c:v>
                </c:pt>
                <c:pt idx="7">
                  <c:v>29.732069652286803</c:v>
                </c:pt>
                <c:pt idx="8">
                  <c:v>32.832069652286805</c:v>
                </c:pt>
              </c:numCache>
            </c:numRef>
          </c:xVal>
          <c:yVal>
            <c:numRef>
              <c:f>'Задание 3'!$A$83:$A$91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12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805568"/>
        <c:axId val="852801216"/>
      </c:scatterChart>
      <c:valAx>
        <c:axId val="8528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801216"/>
        <c:crosses val="autoZero"/>
        <c:crossBetween val="midCat"/>
      </c:valAx>
      <c:valAx>
        <c:axId val="8528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8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'Задание 3'!$B$98:$B$104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'Задание 3'!$A$98:$A$104</c:f>
              <c:numCache>
                <c:formatCode>General</c:formatCode>
                <c:ptCount val="7"/>
                <c:pt idx="0">
                  <c:v>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0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52802304"/>
        <c:axId val="852795776"/>
      </c:barChart>
      <c:catAx>
        <c:axId val="85280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u="none" strike="noStrike" baseline="0">
                    <a:effectLst/>
                  </a:rPr>
                  <a:t>Интервалы ∆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795776"/>
        <c:crosses val="autoZero"/>
        <c:auto val="1"/>
        <c:lblAlgn val="ctr"/>
        <c:lblOffset val="100"/>
        <c:noMultiLvlLbl val="0"/>
      </c:catAx>
      <c:valAx>
        <c:axId val="852795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Частоты</a:t>
                </a:r>
                <a:r>
                  <a:rPr lang="ru-RU" baseline="0"/>
                  <a:t> инетрвалов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80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'Задание 3'!$A$113:$A$119</c:f>
              <c:strCache>
                <c:ptCount val="7"/>
                <c:pt idx="0">
                  <c:v>&lt;60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10000</c:v>
                </c:pt>
              </c:strCache>
            </c:strRef>
          </c:xVal>
          <c:yVal>
            <c:numRef>
              <c:f>'Задание 3'!$B$113:$B$119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39</c:v>
                </c:pt>
                <c:pt idx="3">
                  <c:v>41</c:v>
                </c:pt>
                <c:pt idx="4">
                  <c:v>54</c:v>
                </c:pt>
                <c:pt idx="5">
                  <c:v>54</c:v>
                </c:pt>
                <c:pt idx="6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97952"/>
        <c:axId val="852802848"/>
      </c:scatterChart>
      <c:valAx>
        <c:axId val="852797952"/>
        <c:scaling>
          <c:orientation val="minMax"/>
          <c:max val="6.5"/>
        </c:scaling>
        <c:delete val="1"/>
        <c:axPos val="b"/>
        <c:majorTickMark val="none"/>
        <c:minorTickMark val="none"/>
        <c:tickLblPos val="nextTo"/>
        <c:crossAx val="852802848"/>
        <c:crosses val="autoZero"/>
        <c:crossBetween val="midCat"/>
      </c:valAx>
      <c:valAx>
        <c:axId val="8528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7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Огива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3'!$B$113:$B$119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39</c:v>
                </c:pt>
                <c:pt idx="3">
                  <c:v>41</c:v>
                </c:pt>
                <c:pt idx="4">
                  <c:v>54</c:v>
                </c:pt>
                <c:pt idx="5">
                  <c:v>54</c:v>
                </c:pt>
                <c:pt idx="6">
                  <c:v>60</c:v>
                </c:pt>
              </c:numCache>
            </c:numRef>
          </c:xVal>
          <c:yVal>
            <c:numRef>
              <c:f>'Задание 3'!$A$113:$A$119</c:f>
              <c:numCache>
                <c:formatCode>General</c:formatCode>
                <c:ptCount val="7"/>
                <c:pt idx="0">
                  <c:v>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95232"/>
        <c:axId val="852804480"/>
      </c:scatterChart>
      <c:valAx>
        <c:axId val="8527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804480"/>
        <c:crosses val="autoZero"/>
        <c:crossBetween val="midCat"/>
      </c:valAx>
      <c:valAx>
        <c:axId val="852804480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7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40</xdr:row>
      <xdr:rowOff>180975</xdr:rowOff>
    </xdr:from>
    <xdr:to>
      <xdr:col>3</xdr:col>
      <xdr:colOff>9525</xdr:colOff>
      <xdr:row>48</xdr:row>
      <xdr:rowOff>19050</xdr:rowOff>
    </xdr:to>
    <xdr:sp macro="" textlink="">
      <xdr:nvSpPr>
        <xdr:cNvPr id="2" name="Прямоугольник 1"/>
        <xdr:cNvSpPr/>
      </xdr:nvSpPr>
      <xdr:spPr>
        <a:xfrm>
          <a:off x="628650" y="7800975"/>
          <a:ext cx="3724275" cy="136207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600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Рассматриваемое распределение не является симметричным (ᴧ=0,007934839 &gt;0 =&gt; пик смещён влево) и не является нормальным (3,124278688</a:t>
          </a:r>
          <a:r>
            <a:rPr lang="ru-RU" sz="1600" baseline="0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ru-RU" sz="1600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&gt;0 =&gt; эксцесс превышает нормальный)</a:t>
          </a:r>
          <a:endParaRPr lang="ru-RU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42</xdr:row>
      <xdr:rowOff>104775</xdr:rowOff>
    </xdr:from>
    <xdr:to>
      <xdr:col>5</xdr:col>
      <xdr:colOff>600075</xdr:colOff>
      <xdr:row>47</xdr:row>
      <xdr:rowOff>123825</xdr:rowOff>
    </xdr:to>
    <xdr:sp macro="" textlink="">
      <xdr:nvSpPr>
        <xdr:cNvPr id="2" name="Прямоугольник 1"/>
        <xdr:cNvSpPr/>
      </xdr:nvSpPr>
      <xdr:spPr>
        <a:xfrm>
          <a:off x="1943100" y="8143875"/>
          <a:ext cx="4200525" cy="9715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600">
              <a:latin typeface="Times New Roman" panose="02020603050405020304" pitchFamily="18" charset="0"/>
              <a:cs typeface="Times New Roman" panose="02020603050405020304" pitchFamily="18" charset="0"/>
            </a:rPr>
            <a:t>Интервал Стеджерса = </a:t>
          </a:r>
          <a:r>
            <a:rPr lang="ru-RU" sz="1600" b="0" i="0" u="none" strike="noStrike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3,09939657</a:t>
          </a:r>
        </a:p>
        <a:p>
          <a:pPr algn="l"/>
          <a:r>
            <a:rPr lang="ru-RU" sz="1600" b="0" i="0" u="none" strike="noStrike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Интервал по формуле</a:t>
          </a:r>
          <a:r>
            <a:rPr lang="ru-RU" sz="1600">
              <a:latin typeface="Times New Roman" panose="02020603050405020304" pitchFamily="18" charset="0"/>
              <a:cs typeface="Times New Roman" panose="02020603050405020304" pitchFamily="18" charset="0"/>
            </a:rPr>
            <a:t>  = </a:t>
          </a:r>
          <a:r>
            <a:rPr lang="ru-RU" sz="1600" b="0" i="0" u="none" strike="noStrike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2,620860086</a:t>
          </a:r>
          <a:r>
            <a:rPr lang="ru-RU" sz="16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pPr algn="l"/>
          <a:r>
            <a:rPr lang="ru-RU" sz="1600">
              <a:latin typeface="Times New Roman" panose="02020603050405020304" pitchFamily="18" charset="0"/>
              <a:cs typeface="Times New Roman" panose="02020603050405020304" pitchFamily="18" charset="0"/>
            </a:rPr>
            <a:t>Интервал Стеджерса</a:t>
          </a:r>
          <a:r>
            <a:rPr lang="ru-RU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&gt; </a:t>
          </a:r>
          <a:r>
            <a:rPr lang="ru-RU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Интервал по формуле</a:t>
          </a:r>
          <a:endParaRPr lang="ru-RU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152399</xdr:colOff>
      <xdr:row>58</xdr:row>
      <xdr:rowOff>66675</xdr:rowOff>
    </xdr:from>
    <xdr:to>
      <xdr:col>7</xdr:col>
      <xdr:colOff>628649</xdr:colOff>
      <xdr:row>68</xdr:row>
      <xdr:rowOff>95250</xdr:rowOff>
    </xdr:to>
    <xdr:sp macro="" textlink="">
      <xdr:nvSpPr>
        <xdr:cNvPr id="3" name="Прямоугольник 2"/>
        <xdr:cNvSpPr/>
      </xdr:nvSpPr>
      <xdr:spPr>
        <a:xfrm>
          <a:off x="5648324" y="11153775"/>
          <a:ext cx="4181475" cy="193357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400" b="0" i="0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Накопленные частоты показывают, сколько единиц совокупности имеют значение признака не больше, чем рассматриваемое. Они определяются путем последовательного суммирования частот (частостей) предшествующих интервалов и используются для построения куммулянты</a:t>
          </a:r>
          <a:endParaRPr lang="ru-RU" sz="14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623887</xdr:colOff>
      <xdr:row>77</xdr:row>
      <xdr:rowOff>4762</xdr:rowOff>
    </xdr:from>
    <xdr:to>
      <xdr:col>6</xdr:col>
      <xdr:colOff>881062</xdr:colOff>
      <xdr:row>91</xdr:row>
      <xdr:rowOff>80962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94</xdr:row>
      <xdr:rowOff>133350</xdr:rowOff>
    </xdr:from>
    <xdr:to>
      <xdr:col>7</xdr:col>
      <xdr:colOff>180975</xdr:colOff>
      <xdr:row>109</xdr:row>
      <xdr:rowOff>19050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638175</xdr:colOff>
      <xdr:row>110</xdr:row>
      <xdr:rowOff>90486</xdr:rowOff>
    </xdr:from>
    <xdr:to>
      <xdr:col>7</xdr:col>
      <xdr:colOff>419100</xdr:colOff>
      <xdr:row>124</xdr:row>
      <xdr:rowOff>152399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866775</xdr:colOff>
      <xdr:row>125</xdr:row>
      <xdr:rowOff>152400</xdr:rowOff>
    </xdr:from>
    <xdr:to>
      <xdr:col>7</xdr:col>
      <xdr:colOff>361950</xdr:colOff>
      <xdr:row>140</xdr:row>
      <xdr:rowOff>61912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157</xdr:row>
      <xdr:rowOff>180974</xdr:rowOff>
    </xdr:from>
    <xdr:to>
      <xdr:col>2</xdr:col>
      <xdr:colOff>9526</xdr:colOff>
      <xdr:row>166</xdr:row>
      <xdr:rowOff>9525</xdr:rowOff>
    </xdr:to>
    <xdr:sp macro="" textlink="">
      <xdr:nvSpPr>
        <xdr:cNvPr id="4" name="Прямоугольник 3"/>
        <xdr:cNvSpPr/>
      </xdr:nvSpPr>
      <xdr:spPr>
        <a:xfrm>
          <a:off x="38101" y="30127574"/>
          <a:ext cx="3638550" cy="1543051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Иногда в совокупности встречается более чем одна мода. В этом случае можно сказать, что совокупность мультимодальна. Из структурных средних величин только мода обладает таким уникальным свойством. Как правило, мультимодальность указывает на то, что набор данных не подчиняется нормальному распределению.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B7" sqref="B7"/>
    </sheetView>
  </sheetViews>
  <sheetFormatPr defaultRowHeight="15" x14ac:dyDescent="0.25"/>
  <cols>
    <col min="1" max="1" width="18.28515625" customWidth="1"/>
    <col min="3" max="3" width="37.7109375" customWidth="1"/>
    <col min="4" max="4" width="18.28515625" customWidth="1"/>
    <col min="5" max="5" width="31.42578125" customWidth="1"/>
    <col min="6" max="6" width="27.42578125" customWidth="1"/>
  </cols>
  <sheetData>
    <row r="1" spans="1:6" x14ac:dyDescent="0.25">
      <c r="A1" s="1" t="s">
        <v>0</v>
      </c>
      <c r="B1" s="2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 s="1">
        <v>9</v>
      </c>
      <c r="B2" s="2">
        <v>31</v>
      </c>
      <c r="C2" s="1">
        <v>9</v>
      </c>
      <c r="D2" s="1">
        <v>1</v>
      </c>
      <c r="E2" s="1">
        <v>0</v>
      </c>
      <c r="F2" s="1">
        <f>E2/$B$2</f>
        <v>0</v>
      </c>
    </row>
    <row r="3" spans="1:6" x14ac:dyDescent="0.25">
      <c r="A3" s="1">
        <v>12</v>
      </c>
      <c r="C3" s="1">
        <v>12</v>
      </c>
      <c r="D3" s="1">
        <v>2</v>
      </c>
      <c r="E3" s="1">
        <v>1</v>
      </c>
      <c r="F3" s="1">
        <f t="shared" ref="F3:F13" si="0">E3/$B$2</f>
        <v>3.2258064516129031E-2</v>
      </c>
    </row>
    <row r="4" spans="1:6" x14ac:dyDescent="0.25">
      <c r="A4" s="1">
        <v>12</v>
      </c>
      <c r="C4" s="1">
        <v>13</v>
      </c>
      <c r="D4" s="1">
        <v>3</v>
      </c>
      <c r="E4" s="1">
        <v>3</v>
      </c>
      <c r="F4" s="1">
        <f t="shared" si="0"/>
        <v>9.6774193548387094E-2</v>
      </c>
    </row>
    <row r="5" spans="1:6" x14ac:dyDescent="0.25">
      <c r="A5" s="1">
        <v>13</v>
      </c>
      <c r="C5" s="1">
        <v>14</v>
      </c>
      <c r="D5" s="1">
        <v>8</v>
      </c>
      <c r="E5" s="1">
        <v>6</v>
      </c>
      <c r="F5" s="1">
        <f t="shared" si="0"/>
        <v>0.19354838709677419</v>
      </c>
    </row>
    <row r="6" spans="1:6" x14ac:dyDescent="0.25">
      <c r="A6" s="1">
        <v>13</v>
      </c>
      <c r="C6" s="1">
        <v>15</v>
      </c>
      <c r="D6" s="1">
        <v>6</v>
      </c>
      <c r="E6" s="1">
        <v>14</v>
      </c>
      <c r="F6" s="1">
        <f t="shared" si="0"/>
        <v>0.45161290322580644</v>
      </c>
    </row>
    <row r="7" spans="1:6" x14ac:dyDescent="0.25">
      <c r="A7" s="1">
        <v>13</v>
      </c>
      <c r="C7" s="1">
        <v>16</v>
      </c>
      <c r="D7" s="1">
        <v>4</v>
      </c>
      <c r="E7" s="1">
        <v>20</v>
      </c>
      <c r="F7" s="1">
        <f t="shared" si="0"/>
        <v>0.64516129032258063</v>
      </c>
    </row>
    <row r="8" spans="1:6" x14ac:dyDescent="0.25">
      <c r="A8" s="1">
        <v>14</v>
      </c>
      <c r="C8" s="1">
        <v>17</v>
      </c>
      <c r="D8" s="1">
        <v>2</v>
      </c>
      <c r="E8" s="1">
        <v>24</v>
      </c>
      <c r="F8" s="1">
        <f t="shared" si="0"/>
        <v>0.77419354838709675</v>
      </c>
    </row>
    <row r="9" spans="1:6" x14ac:dyDescent="0.25">
      <c r="A9" s="1">
        <v>14</v>
      </c>
      <c r="C9" s="1">
        <v>19</v>
      </c>
      <c r="D9" s="1">
        <v>1</v>
      </c>
      <c r="E9" s="1">
        <v>26</v>
      </c>
      <c r="F9" s="1">
        <f t="shared" si="0"/>
        <v>0.83870967741935487</v>
      </c>
    </row>
    <row r="10" spans="1:6" x14ac:dyDescent="0.25">
      <c r="A10" s="1">
        <v>14</v>
      </c>
      <c r="C10" s="1">
        <v>21</v>
      </c>
      <c r="D10" s="1">
        <v>2</v>
      </c>
      <c r="E10" s="1">
        <v>27</v>
      </c>
      <c r="F10" s="1">
        <f t="shared" si="0"/>
        <v>0.87096774193548387</v>
      </c>
    </row>
    <row r="11" spans="1:6" x14ac:dyDescent="0.25">
      <c r="A11" s="1">
        <v>14</v>
      </c>
      <c r="C11" s="1">
        <v>23</v>
      </c>
      <c r="D11" s="1">
        <v>1</v>
      </c>
      <c r="E11" s="1">
        <v>29</v>
      </c>
      <c r="F11" s="1">
        <f t="shared" si="0"/>
        <v>0.93548387096774188</v>
      </c>
    </row>
    <row r="12" spans="1:6" x14ac:dyDescent="0.25">
      <c r="A12" s="1">
        <v>14</v>
      </c>
      <c r="C12" s="1">
        <v>27</v>
      </c>
      <c r="D12" s="1">
        <v>1</v>
      </c>
      <c r="E12" s="1">
        <v>30</v>
      </c>
      <c r="F12" s="1">
        <f t="shared" si="0"/>
        <v>0.967741935483871</v>
      </c>
    </row>
    <row r="13" spans="1:6" x14ac:dyDescent="0.25">
      <c r="A13" s="1">
        <v>14</v>
      </c>
      <c r="C13" s="1">
        <v>28</v>
      </c>
      <c r="D13" s="1">
        <v>0</v>
      </c>
      <c r="E13" s="1">
        <v>31</v>
      </c>
      <c r="F13" s="1">
        <f t="shared" si="0"/>
        <v>1</v>
      </c>
    </row>
    <row r="14" spans="1:6" x14ac:dyDescent="0.25">
      <c r="A14" s="1">
        <v>14</v>
      </c>
    </row>
    <row r="15" spans="1:6" x14ac:dyDescent="0.25">
      <c r="A15" s="1">
        <v>14</v>
      </c>
    </row>
    <row r="16" spans="1:6" x14ac:dyDescent="0.25">
      <c r="A16" s="1">
        <v>15</v>
      </c>
    </row>
    <row r="17" spans="1:6" x14ac:dyDescent="0.25">
      <c r="A17" s="1">
        <v>15</v>
      </c>
      <c r="C17" s="1" t="s">
        <v>6</v>
      </c>
    </row>
    <row r="18" spans="1:6" x14ac:dyDescent="0.25">
      <c r="A18" s="1">
        <v>15</v>
      </c>
      <c r="C18" s="1">
        <f>SUM(A2:A32)/B2</f>
        <v>15.580645161290322</v>
      </c>
    </row>
    <row r="19" spans="1:6" x14ac:dyDescent="0.25">
      <c r="A19" s="1">
        <v>15</v>
      </c>
    </row>
    <row r="20" spans="1:6" x14ac:dyDescent="0.25">
      <c r="A20" s="1">
        <v>15</v>
      </c>
    </row>
    <row r="21" spans="1:6" x14ac:dyDescent="0.25">
      <c r="A21" s="1">
        <v>15</v>
      </c>
      <c r="C21" s="1" t="s">
        <v>7</v>
      </c>
      <c r="E21" s="1" t="s">
        <v>11</v>
      </c>
      <c r="F21" s="1" t="s">
        <v>12</v>
      </c>
    </row>
    <row r="22" spans="1:6" x14ac:dyDescent="0.25">
      <c r="A22" s="1">
        <v>16</v>
      </c>
      <c r="C22" s="1">
        <f>SUM(E22:E52)/B2</f>
        <v>11.985431841831428</v>
      </c>
      <c r="E22" s="1">
        <f>(A2-$C$18)^2</f>
        <v>43.304890738813732</v>
      </c>
      <c r="F22" s="1">
        <f>(A2-$C$18)^3</f>
        <v>-284.97411970058067</v>
      </c>
    </row>
    <row r="23" spans="1:6" x14ac:dyDescent="0.25">
      <c r="A23" s="1">
        <v>16</v>
      </c>
      <c r="E23" s="1">
        <f t="shared" ref="E23:E51" si="1">(A3-$C$18)^2</f>
        <v>12.821019771071796</v>
      </c>
      <c r="F23" s="1">
        <f>(A3-$C$18)^3</f>
        <v>-45.907522406095779</v>
      </c>
    </row>
    <row r="24" spans="1:6" x14ac:dyDescent="0.25">
      <c r="A24" s="1">
        <v>16</v>
      </c>
      <c r="C24" s="1" t="s">
        <v>9</v>
      </c>
      <c r="E24" s="1">
        <f t="shared" si="1"/>
        <v>12.821019771071796</v>
      </c>
      <c r="F24" s="1">
        <f t="shared" ref="F24:F52" si="2">(A4-$C$18)^3</f>
        <v>-45.907522406095779</v>
      </c>
    </row>
    <row r="25" spans="1:6" x14ac:dyDescent="0.25">
      <c r="A25" s="1">
        <v>16</v>
      </c>
      <c r="C25" s="1">
        <f>SQRT(C22)</f>
        <v>3.4619982440537758</v>
      </c>
      <c r="E25" s="1">
        <f t="shared" si="1"/>
        <v>6.6597294484911522</v>
      </c>
      <c r="F25" s="1">
        <f t="shared" si="2"/>
        <v>-17.186398576751358</v>
      </c>
    </row>
    <row r="26" spans="1:6" x14ac:dyDescent="0.25">
      <c r="A26" s="1">
        <v>17</v>
      </c>
      <c r="E26" s="1">
        <f t="shared" si="1"/>
        <v>6.6597294484911522</v>
      </c>
      <c r="F26" s="1">
        <f t="shared" si="2"/>
        <v>-17.186398576751358</v>
      </c>
    </row>
    <row r="27" spans="1:6" x14ac:dyDescent="0.25">
      <c r="A27" s="1">
        <v>17</v>
      </c>
      <c r="C27" s="1" t="s">
        <v>8</v>
      </c>
      <c r="E27" s="1">
        <f t="shared" si="1"/>
        <v>6.6597294484911522</v>
      </c>
      <c r="F27" s="1">
        <f t="shared" si="2"/>
        <v>-17.186398576751358</v>
      </c>
    </row>
    <row r="28" spans="1:6" x14ac:dyDescent="0.25">
      <c r="A28" s="1">
        <v>19</v>
      </c>
      <c r="C28" s="3">
        <f>C25/C18</f>
        <v>0.22219864506349285</v>
      </c>
      <c r="E28" s="1">
        <f t="shared" si="1"/>
        <v>2.4984391259105081</v>
      </c>
      <c r="F28" s="1">
        <f t="shared" si="2"/>
        <v>-3.9491457151488665</v>
      </c>
    </row>
    <row r="29" spans="1:6" x14ac:dyDescent="0.25">
      <c r="A29" s="1">
        <v>21</v>
      </c>
      <c r="E29" s="1">
        <f t="shared" si="1"/>
        <v>2.4984391259105081</v>
      </c>
      <c r="F29" s="1">
        <f t="shared" si="2"/>
        <v>-3.9491457151488665</v>
      </c>
    </row>
    <row r="30" spans="1:6" x14ac:dyDescent="0.25">
      <c r="A30" s="1">
        <v>21</v>
      </c>
      <c r="C30" s="1" t="s">
        <v>10</v>
      </c>
      <c r="E30" s="1">
        <f t="shared" si="1"/>
        <v>2.4984391259105081</v>
      </c>
      <c r="F30" s="1">
        <f t="shared" si="2"/>
        <v>-3.9491457151488665</v>
      </c>
    </row>
    <row r="31" spans="1:6" x14ac:dyDescent="0.25">
      <c r="A31" s="1">
        <v>23</v>
      </c>
      <c r="C31" s="1">
        <f>(SUM(F22:F52))/(60*(C18)^3)</f>
        <v>7.9348394739809838E-3</v>
      </c>
      <c r="E31" s="1">
        <f t="shared" si="1"/>
        <v>2.4984391259105081</v>
      </c>
      <c r="F31" s="1">
        <f t="shared" si="2"/>
        <v>-3.9491457151488665</v>
      </c>
    </row>
    <row r="32" spans="1:6" x14ac:dyDescent="0.25">
      <c r="A32" s="1">
        <v>27</v>
      </c>
      <c r="E32" s="1">
        <f t="shared" si="1"/>
        <v>2.4984391259105081</v>
      </c>
      <c r="F32" s="1">
        <f t="shared" si="2"/>
        <v>-3.9491457151488665</v>
      </c>
    </row>
    <row r="33" spans="3:6" x14ac:dyDescent="0.25">
      <c r="C33" s="1" t="s">
        <v>13</v>
      </c>
      <c r="E33" s="1">
        <f t="shared" si="1"/>
        <v>2.4984391259105081</v>
      </c>
      <c r="F33" s="1">
        <f t="shared" si="2"/>
        <v>-3.9491457151488665</v>
      </c>
    </row>
    <row r="34" spans="3:6" x14ac:dyDescent="0.25">
      <c r="C34" s="1">
        <f>KURT(A2:A32)</f>
        <v>3.1242786877542299</v>
      </c>
      <c r="E34" s="1">
        <f t="shared" si="1"/>
        <v>2.4984391259105081</v>
      </c>
      <c r="F34" s="1">
        <f t="shared" si="2"/>
        <v>-3.9491457151488665</v>
      </c>
    </row>
    <row r="35" spans="3:6" x14ac:dyDescent="0.25">
      <c r="E35" s="1">
        <f t="shared" si="1"/>
        <v>2.4984391259105081</v>
      </c>
      <c r="F35" s="1">
        <f t="shared" si="2"/>
        <v>-3.9491457151488665</v>
      </c>
    </row>
    <row r="36" spans="3:6" x14ac:dyDescent="0.25">
      <c r="C36" s="1" t="s">
        <v>14</v>
      </c>
      <c r="E36" s="1">
        <f t="shared" si="1"/>
        <v>0.33714880332986413</v>
      </c>
      <c r="F36" s="1">
        <f t="shared" si="2"/>
        <v>-0.19576382128830802</v>
      </c>
    </row>
    <row r="37" spans="3:6" x14ac:dyDescent="0.25">
      <c r="C37" s="1">
        <f>MODE(A2:A32)</f>
        <v>14</v>
      </c>
      <c r="E37" s="1">
        <f t="shared" si="1"/>
        <v>0.33714880332986413</v>
      </c>
      <c r="F37" s="1">
        <f t="shared" si="2"/>
        <v>-0.19576382128830802</v>
      </c>
    </row>
    <row r="38" spans="3:6" x14ac:dyDescent="0.25">
      <c r="E38" s="1">
        <f t="shared" si="1"/>
        <v>0.33714880332986413</v>
      </c>
      <c r="F38" s="1">
        <f t="shared" si="2"/>
        <v>-0.19576382128830802</v>
      </c>
    </row>
    <row r="39" spans="3:6" x14ac:dyDescent="0.25">
      <c r="C39" s="1" t="s">
        <v>15</v>
      </c>
      <c r="E39" s="1">
        <f t="shared" si="1"/>
        <v>0.33714880332986413</v>
      </c>
      <c r="F39" s="1">
        <f t="shared" si="2"/>
        <v>-0.19576382128830802</v>
      </c>
    </row>
    <row r="40" spans="3:6" x14ac:dyDescent="0.25">
      <c r="C40" s="1">
        <f>MEDIAN(A2:A32)</f>
        <v>15</v>
      </c>
      <c r="E40" s="1">
        <f t="shared" si="1"/>
        <v>0.33714880332986413</v>
      </c>
      <c r="F40" s="1">
        <f t="shared" si="2"/>
        <v>-0.19576382128830802</v>
      </c>
    </row>
    <row r="41" spans="3:6" x14ac:dyDescent="0.25">
      <c r="E41" s="1">
        <f t="shared" si="1"/>
        <v>0.33714880332986413</v>
      </c>
      <c r="F41" s="1">
        <f t="shared" si="2"/>
        <v>-0.19576382128830802</v>
      </c>
    </row>
    <row r="42" spans="3:6" x14ac:dyDescent="0.25">
      <c r="E42" s="1">
        <f t="shared" si="1"/>
        <v>0.17585848074922</v>
      </c>
      <c r="F42" s="1">
        <f t="shared" si="2"/>
        <v>7.3747104830318155E-2</v>
      </c>
    </row>
    <row r="43" spans="3:6" x14ac:dyDescent="0.25">
      <c r="E43" s="1">
        <f t="shared" si="1"/>
        <v>0.17585848074922</v>
      </c>
      <c r="F43" s="1">
        <f t="shared" si="2"/>
        <v>7.3747104830318155E-2</v>
      </c>
    </row>
    <row r="44" spans="3:6" x14ac:dyDescent="0.25">
      <c r="E44" s="1">
        <f t="shared" si="1"/>
        <v>0.17585848074922</v>
      </c>
      <c r="F44" s="1">
        <f t="shared" si="2"/>
        <v>7.3747104830318155E-2</v>
      </c>
    </row>
    <row r="45" spans="3:6" x14ac:dyDescent="0.25">
      <c r="E45" s="1">
        <f t="shared" si="1"/>
        <v>0.17585848074922</v>
      </c>
      <c r="F45" s="1">
        <f t="shared" si="2"/>
        <v>7.3747104830318155E-2</v>
      </c>
    </row>
    <row r="46" spans="3:6" x14ac:dyDescent="0.25">
      <c r="E46" s="1">
        <f t="shared" si="1"/>
        <v>2.0145681581685757</v>
      </c>
      <c r="F46" s="1">
        <f t="shared" si="2"/>
        <v>2.8593870632070115</v>
      </c>
    </row>
    <row r="47" spans="3:6" x14ac:dyDescent="0.25">
      <c r="E47" s="1">
        <f t="shared" si="1"/>
        <v>2.0145681581685757</v>
      </c>
      <c r="F47" s="1">
        <f t="shared" si="2"/>
        <v>2.8593870632070115</v>
      </c>
    </row>
    <row r="48" spans="3:6" x14ac:dyDescent="0.25">
      <c r="E48" s="1">
        <f t="shared" si="1"/>
        <v>11.691987513007287</v>
      </c>
      <c r="F48" s="1">
        <f t="shared" si="2"/>
        <v>39.979054076734599</v>
      </c>
    </row>
    <row r="49" spans="5:6" x14ac:dyDescent="0.25">
      <c r="E49" s="1">
        <f t="shared" si="1"/>
        <v>29.369406867845999</v>
      </c>
      <c r="F49" s="1">
        <f t="shared" si="2"/>
        <v>159.16323721929447</v>
      </c>
    </row>
    <row r="50" spans="5:6" x14ac:dyDescent="0.25">
      <c r="E50" s="1">
        <f t="shared" si="1"/>
        <v>29.369406867845999</v>
      </c>
      <c r="F50" s="1">
        <f t="shared" si="2"/>
        <v>159.16323721929447</v>
      </c>
    </row>
    <row r="51" spans="5:6" x14ac:dyDescent="0.25">
      <c r="E51" s="1">
        <f t="shared" si="1"/>
        <v>55.046826222684714</v>
      </c>
      <c r="F51" s="1">
        <f t="shared" si="2"/>
        <v>408.4119364908866</v>
      </c>
    </row>
    <row r="52" spans="5:6" x14ac:dyDescent="0.25">
      <c r="E52" s="1">
        <f>(A32-$C$18)^2</f>
        <v>130.40166493236214</v>
      </c>
      <c r="F52" s="1">
        <f t="shared" si="2"/>
        <v>1489.1028834211677</v>
      </c>
    </row>
  </sheetData>
  <sortState ref="A2:A3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19" workbookViewId="0">
      <selection activeCell="C46" sqref="C46"/>
    </sheetView>
  </sheetViews>
  <sheetFormatPr defaultRowHeight="15" x14ac:dyDescent="0.25"/>
  <cols>
    <col min="1" max="1" width="27.42578125" customWidth="1"/>
    <col min="2" max="2" width="19.140625" customWidth="1"/>
    <col min="3" max="3" width="27.140625" customWidth="1"/>
    <col min="4" max="4" width="27.28515625" customWidth="1"/>
  </cols>
  <sheetData>
    <row r="1" spans="1:13" x14ac:dyDescent="0.25">
      <c r="A1" s="1" t="s">
        <v>16</v>
      </c>
      <c r="B1" s="1">
        <v>100</v>
      </c>
      <c r="C1" s="1">
        <v>300</v>
      </c>
      <c r="D1" s="1">
        <v>300</v>
      </c>
      <c r="E1" s="1">
        <v>500</v>
      </c>
      <c r="F1" s="1">
        <v>500</v>
      </c>
      <c r="G1" s="1">
        <v>700</v>
      </c>
      <c r="H1" s="1">
        <v>700</v>
      </c>
      <c r="I1" s="1">
        <v>900</v>
      </c>
      <c r="J1" s="5">
        <v>900</v>
      </c>
      <c r="K1" s="5">
        <v>1100</v>
      </c>
      <c r="L1" s="4">
        <v>1100</v>
      </c>
      <c r="M1" s="4">
        <v>1300</v>
      </c>
    </row>
    <row r="2" spans="1:13" x14ac:dyDescent="0.25">
      <c r="A2" s="1" t="s">
        <v>18</v>
      </c>
      <c r="B2" s="7">
        <v>30</v>
      </c>
      <c r="C2" s="7"/>
      <c r="D2" s="7">
        <v>38</v>
      </c>
      <c r="E2" s="7"/>
      <c r="F2" s="7">
        <v>50</v>
      </c>
      <c r="G2" s="7"/>
      <c r="H2" s="7">
        <v>31</v>
      </c>
      <c r="I2" s="7"/>
      <c r="J2" s="7">
        <v>22</v>
      </c>
      <c r="K2" s="7"/>
      <c r="L2" s="7">
        <v>13</v>
      </c>
      <c r="M2" s="7"/>
    </row>
    <row r="3" spans="1:13" x14ac:dyDescent="0.25">
      <c r="A3" s="1" t="s">
        <v>19</v>
      </c>
      <c r="B3" s="7" t="s">
        <v>17</v>
      </c>
      <c r="C3" s="7"/>
      <c r="D3" s="7" t="s">
        <v>20</v>
      </c>
      <c r="E3" s="7"/>
      <c r="F3" s="7" t="s">
        <v>21</v>
      </c>
      <c r="G3" s="7"/>
      <c r="H3" s="7" t="s">
        <v>22</v>
      </c>
      <c r="I3" s="7"/>
      <c r="J3" s="7" t="s">
        <v>23</v>
      </c>
      <c r="K3" s="7"/>
      <c r="L3" s="7" t="s">
        <v>24</v>
      </c>
      <c r="M3" s="7"/>
    </row>
    <row r="9" spans="1:13" x14ac:dyDescent="0.25">
      <c r="A9" s="1" t="s">
        <v>25</v>
      </c>
    </row>
    <row r="10" spans="1:13" x14ac:dyDescent="0.25">
      <c r="A10" s="1">
        <v>100</v>
      </c>
    </row>
    <row r="12" spans="1:13" x14ac:dyDescent="0.25">
      <c r="A12" s="1" t="s">
        <v>26</v>
      </c>
    </row>
    <row r="13" spans="1:13" x14ac:dyDescent="0.25">
      <c r="A13" s="1">
        <v>1300</v>
      </c>
    </row>
    <row r="26" spans="1:4" x14ac:dyDescent="0.25">
      <c r="B26" s="1" t="s">
        <v>4</v>
      </c>
    </row>
    <row r="27" spans="1:4" x14ac:dyDescent="0.25">
      <c r="B27" s="1">
        <v>60</v>
      </c>
    </row>
    <row r="30" spans="1:4" x14ac:dyDescent="0.25">
      <c r="A30" s="1" t="s">
        <v>27</v>
      </c>
      <c r="B30" s="1" t="s">
        <v>28</v>
      </c>
      <c r="C30" s="1" t="s">
        <v>35</v>
      </c>
      <c r="D30" s="1" t="s">
        <v>36</v>
      </c>
    </row>
    <row r="31" spans="1:4" x14ac:dyDescent="0.25">
      <c r="A31" s="1" t="s">
        <v>29</v>
      </c>
      <c r="B31" s="1">
        <v>10</v>
      </c>
      <c r="C31" s="1">
        <v>0</v>
      </c>
      <c r="D31" s="1">
        <f>C31/$B$27</f>
        <v>0</v>
      </c>
    </row>
    <row r="32" spans="1:4" x14ac:dyDescent="0.25">
      <c r="A32" s="1" t="s">
        <v>30</v>
      </c>
      <c r="B32" s="1">
        <v>29</v>
      </c>
      <c r="C32" s="1">
        <v>10</v>
      </c>
      <c r="D32" s="1">
        <f t="shared" ref="D32:D36" si="0">C32/$B$27</f>
        <v>0.16666666666666666</v>
      </c>
    </row>
    <row r="33" spans="1:4" x14ac:dyDescent="0.25">
      <c r="A33" s="1" t="s">
        <v>31</v>
      </c>
      <c r="B33" s="1">
        <v>2</v>
      </c>
      <c r="C33" s="1">
        <v>39</v>
      </c>
      <c r="D33" s="1">
        <f t="shared" si="0"/>
        <v>0.65</v>
      </c>
    </row>
    <row r="34" spans="1:4" x14ac:dyDescent="0.25">
      <c r="A34" s="1" t="s">
        <v>32</v>
      </c>
      <c r="B34" s="1">
        <v>13</v>
      </c>
      <c r="C34" s="1">
        <v>41</v>
      </c>
      <c r="D34" s="1">
        <f t="shared" si="0"/>
        <v>0.68333333333333335</v>
      </c>
    </row>
    <row r="35" spans="1:4" x14ac:dyDescent="0.25">
      <c r="A35" s="1" t="s">
        <v>33</v>
      </c>
      <c r="B35" s="1">
        <v>0</v>
      </c>
      <c r="C35" s="1">
        <v>54</v>
      </c>
      <c r="D35" s="1">
        <f t="shared" si="0"/>
        <v>0.9</v>
      </c>
    </row>
    <row r="36" spans="1:4" x14ac:dyDescent="0.25">
      <c r="A36" s="1" t="s">
        <v>34</v>
      </c>
      <c r="B36" s="1">
        <v>6</v>
      </c>
      <c r="C36" s="1">
        <v>54</v>
      </c>
      <c r="D36" s="1">
        <f t="shared" si="0"/>
        <v>0.9</v>
      </c>
    </row>
    <row r="42" spans="1:4" x14ac:dyDescent="0.25">
      <c r="C42" s="1" t="s">
        <v>15</v>
      </c>
      <c r="D42" s="1" t="s">
        <v>14</v>
      </c>
    </row>
    <row r="43" spans="1:4" x14ac:dyDescent="0.25">
      <c r="C43" s="1">
        <f>60+10*((60/2)-0)/29</f>
        <v>70.34482758620689</v>
      </c>
      <c r="D43" s="1">
        <f>60+10*((29-10)/((29-10)+(29-2)))</f>
        <v>64.130434782608688</v>
      </c>
    </row>
  </sheetData>
  <mergeCells count="12">
    <mergeCell ref="H2:I2"/>
    <mergeCell ref="H3:I3"/>
    <mergeCell ref="J2:K2"/>
    <mergeCell ref="J3:K3"/>
    <mergeCell ref="L2:M2"/>
    <mergeCell ref="L3:M3"/>
    <mergeCell ref="B2:C2"/>
    <mergeCell ref="B3:C3"/>
    <mergeCell ref="D2:E2"/>
    <mergeCell ref="D3:E3"/>
    <mergeCell ref="F2:G2"/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topLeftCell="A134" workbookViewId="0">
      <selection activeCell="H135" sqref="H135"/>
    </sheetView>
  </sheetViews>
  <sheetFormatPr defaultRowHeight="15" x14ac:dyDescent="0.25"/>
  <cols>
    <col min="1" max="1" width="27.7109375" customWidth="1"/>
    <col min="2" max="2" width="27.28515625" customWidth="1"/>
    <col min="3" max="3" width="36.5703125" customWidth="1"/>
    <col min="5" max="5" width="9.85546875" customWidth="1"/>
    <col min="6" max="7" width="18.28515625" customWidth="1"/>
    <col min="8" max="8" width="18.42578125" customWidth="1"/>
  </cols>
  <sheetData>
    <row r="1" spans="1:2" x14ac:dyDescent="0.25">
      <c r="A1" s="1" t="s">
        <v>27</v>
      </c>
      <c r="B1" s="1" t="s">
        <v>28</v>
      </c>
    </row>
    <row r="2" spans="1:2" x14ac:dyDescent="0.25">
      <c r="A2" s="1" t="s">
        <v>29</v>
      </c>
      <c r="B2" s="1">
        <v>10</v>
      </c>
    </row>
    <row r="3" spans="1:2" x14ac:dyDescent="0.25">
      <c r="A3" s="1" t="s">
        <v>30</v>
      </c>
      <c r="B3" s="1">
        <v>29</v>
      </c>
    </row>
    <row r="4" spans="1:2" x14ac:dyDescent="0.25">
      <c r="A4" s="1" t="s">
        <v>31</v>
      </c>
      <c r="B4" s="1">
        <v>2</v>
      </c>
    </row>
    <row r="5" spans="1:2" x14ac:dyDescent="0.25">
      <c r="A5" s="1" t="s">
        <v>32</v>
      </c>
      <c r="B5" s="1">
        <v>13</v>
      </c>
    </row>
    <row r="6" spans="1:2" x14ac:dyDescent="0.25">
      <c r="A6" s="1" t="s">
        <v>33</v>
      </c>
      <c r="B6" s="1">
        <v>0</v>
      </c>
    </row>
    <row r="7" spans="1:2" x14ac:dyDescent="0.25">
      <c r="A7" s="1" t="s">
        <v>34</v>
      </c>
      <c r="B7" s="1">
        <v>6</v>
      </c>
    </row>
    <row r="9" spans="1:2" x14ac:dyDescent="0.25">
      <c r="A9" s="1" t="s">
        <v>37</v>
      </c>
      <c r="B9" s="1" t="s">
        <v>38</v>
      </c>
    </row>
    <row r="10" spans="1:2" x14ac:dyDescent="0.25">
      <c r="A10" s="1">
        <v>0</v>
      </c>
      <c r="B10" s="1" t="s">
        <v>39</v>
      </c>
    </row>
    <row r="20" spans="1:8" x14ac:dyDescent="0.25">
      <c r="D20" s="7" t="s">
        <v>43</v>
      </c>
      <c r="E20" s="7"/>
      <c r="F20" s="1" t="s">
        <v>2</v>
      </c>
      <c r="G20" s="1" t="s">
        <v>45</v>
      </c>
      <c r="H20" s="1" t="s">
        <v>44</v>
      </c>
    </row>
    <row r="21" spans="1:8" x14ac:dyDescent="0.25">
      <c r="A21" s="1" t="s">
        <v>0</v>
      </c>
      <c r="B21" s="1" t="s">
        <v>4</v>
      </c>
      <c r="D21" s="1">
        <f>B33</f>
        <v>8.0320696522867987</v>
      </c>
      <c r="E21" s="1">
        <f t="shared" ref="E21:E28" si="0">D21+$B$30</f>
        <v>11.132069652286798</v>
      </c>
      <c r="F21" s="1">
        <v>1</v>
      </c>
      <c r="G21" s="1">
        <v>0</v>
      </c>
      <c r="H21" s="1">
        <f>G21/$B$22</f>
        <v>0</v>
      </c>
    </row>
    <row r="22" spans="1:8" x14ac:dyDescent="0.25">
      <c r="A22" s="1">
        <v>9</v>
      </c>
      <c r="B22" s="1">
        <v>31</v>
      </c>
      <c r="D22" s="1">
        <f t="shared" ref="D22:D28" si="1">E21</f>
        <v>11.132069652286798</v>
      </c>
      <c r="E22" s="1">
        <f t="shared" si="0"/>
        <v>14.232069652286798</v>
      </c>
      <c r="F22" s="1">
        <v>13</v>
      </c>
      <c r="G22" s="1">
        <v>1</v>
      </c>
      <c r="H22" s="1">
        <f t="shared" ref="H22:H28" si="2">G22/$B$22</f>
        <v>3.2258064516129031E-2</v>
      </c>
    </row>
    <row r="23" spans="1:8" x14ac:dyDescent="0.25">
      <c r="A23" s="1">
        <v>12</v>
      </c>
      <c r="D23" s="1">
        <f t="shared" si="1"/>
        <v>14.232069652286798</v>
      </c>
      <c r="E23" s="1">
        <f t="shared" si="0"/>
        <v>17.332069652286798</v>
      </c>
      <c r="F23" s="1">
        <v>12</v>
      </c>
      <c r="G23" s="1">
        <v>14</v>
      </c>
      <c r="H23" s="1">
        <f t="shared" si="2"/>
        <v>0.45161290322580644</v>
      </c>
    </row>
    <row r="24" spans="1:8" x14ac:dyDescent="0.25">
      <c r="A24" s="1">
        <v>12</v>
      </c>
      <c r="B24" s="1" t="s">
        <v>40</v>
      </c>
      <c r="D24" s="1">
        <f t="shared" si="1"/>
        <v>17.332069652286798</v>
      </c>
      <c r="E24" s="1">
        <f t="shared" si="0"/>
        <v>20.432069652286799</v>
      </c>
      <c r="F24" s="1">
        <v>1</v>
      </c>
      <c r="G24" s="1">
        <v>26</v>
      </c>
      <c r="H24" s="1">
        <f t="shared" si="2"/>
        <v>0.83870967741935487</v>
      </c>
    </row>
    <row r="25" spans="1:8" x14ac:dyDescent="0.25">
      <c r="A25" s="1">
        <v>13</v>
      </c>
      <c r="B25" s="1">
        <f>1+1.4*LN(B22)</f>
        <v>5.8075820862792042</v>
      </c>
      <c r="D25" s="1">
        <f t="shared" si="1"/>
        <v>20.432069652286799</v>
      </c>
      <c r="E25" s="1">
        <f t="shared" si="0"/>
        <v>23.5320696522868</v>
      </c>
      <c r="F25" s="1">
        <v>3</v>
      </c>
      <c r="G25" s="1">
        <v>27</v>
      </c>
      <c r="H25" s="1">
        <f t="shared" si="2"/>
        <v>0.87096774193548387</v>
      </c>
    </row>
    <row r="26" spans="1:8" x14ac:dyDescent="0.25">
      <c r="A26" s="1">
        <v>13</v>
      </c>
      <c r="B26" s="1">
        <v>6</v>
      </c>
      <c r="D26" s="1">
        <f t="shared" si="1"/>
        <v>23.5320696522868</v>
      </c>
      <c r="E26" s="1">
        <f t="shared" si="0"/>
        <v>26.632069652286802</v>
      </c>
      <c r="F26" s="1">
        <v>0</v>
      </c>
      <c r="G26" s="1">
        <v>30</v>
      </c>
      <c r="H26" s="1">
        <f t="shared" si="2"/>
        <v>0.967741935483871</v>
      </c>
    </row>
    <row r="27" spans="1:8" x14ac:dyDescent="0.25">
      <c r="A27" s="1">
        <v>13</v>
      </c>
      <c r="D27" s="1">
        <f t="shared" si="1"/>
        <v>26.632069652286802</v>
      </c>
      <c r="E27" s="1">
        <f t="shared" si="0"/>
        <v>29.732069652286803</v>
      </c>
      <c r="F27" s="1">
        <v>1</v>
      </c>
      <c r="G27" s="1">
        <v>30</v>
      </c>
      <c r="H27" s="1">
        <f t="shared" si="2"/>
        <v>0.967741935483871</v>
      </c>
    </row>
    <row r="28" spans="1:8" x14ac:dyDescent="0.25">
      <c r="A28" s="1">
        <v>14</v>
      </c>
      <c r="B28" s="6" t="s">
        <v>41</v>
      </c>
      <c r="D28" s="1">
        <f t="shared" si="1"/>
        <v>29.732069652286803</v>
      </c>
      <c r="E28" s="1">
        <f t="shared" si="0"/>
        <v>32.832069652286805</v>
      </c>
      <c r="F28" s="4">
        <v>0</v>
      </c>
      <c r="G28" s="1">
        <v>31</v>
      </c>
      <c r="H28" s="1">
        <f t="shared" si="2"/>
        <v>1</v>
      </c>
    </row>
    <row r="29" spans="1:8" x14ac:dyDescent="0.25">
      <c r="A29" s="1">
        <v>14</v>
      </c>
      <c r="B29" s="1">
        <f>(MAX(A22:A52)-MIN(A22:A52))/B25</f>
        <v>3.0993965703086981</v>
      </c>
    </row>
    <row r="30" spans="1:8" x14ac:dyDescent="0.25">
      <c r="A30" s="1">
        <v>14</v>
      </c>
      <c r="B30" s="1">
        <v>3.1</v>
      </c>
    </row>
    <row r="31" spans="1:8" x14ac:dyDescent="0.25">
      <c r="A31" s="1">
        <v>14</v>
      </c>
    </row>
    <row r="32" spans="1:8" ht="18" x14ac:dyDescent="0.35">
      <c r="A32" s="1">
        <v>14</v>
      </c>
      <c r="B32" s="1" t="s">
        <v>42</v>
      </c>
    </row>
    <row r="33" spans="1:2" x14ac:dyDescent="0.25">
      <c r="A33" s="1">
        <v>14</v>
      </c>
      <c r="B33" s="1">
        <f>MIN(A22:A52)-B25/B26</f>
        <v>8.0320696522867987</v>
      </c>
    </row>
    <row r="34" spans="1:2" x14ac:dyDescent="0.25">
      <c r="A34" s="1">
        <v>14</v>
      </c>
    </row>
    <row r="35" spans="1:2" x14ac:dyDescent="0.25">
      <c r="A35" s="1">
        <v>14</v>
      </c>
    </row>
    <row r="36" spans="1:2" x14ac:dyDescent="0.25">
      <c r="A36" s="1">
        <v>15</v>
      </c>
    </row>
    <row r="37" spans="1:2" x14ac:dyDescent="0.25">
      <c r="A37" s="1">
        <v>15</v>
      </c>
    </row>
    <row r="38" spans="1:2" x14ac:dyDescent="0.25">
      <c r="A38" s="1">
        <v>15</v>
      </c>
      <c r="B38" s="1" t="s">
        <v>46</v>
      </c>
    </row>
    <row r="39" spans="1:2" x14ac:dyDescent="0.25">
      <c r="A39" s="1">
        <v>15</v>
      </c>
      <c r="B39" s="1">
        <f>2*LN(B22)</f>
        <v>6.8679744089702925</v>
      </c>
    </row>
    <row r="40" spans="1:2" x14ac:dyDescent="0.25">
      <c r="A40" s="1">
        <v>15</v>
      </c>
    </row>
    <row r="41" spans="1:2" x14ac:dyDescent="0.25">
      <c r="A41" s="1">
        <v>15</v>
      </c>
      <c r="B41" s="1" t="s">
        <v>47</v>
      </c>
    </row>
    <row r="42" spans="1:2" x14ac:dyDescent="0.25">
      <c r="A42" s="1">
        <v>16</v>
      </c>
      <c r="B42" s="1">
        <f>(MAX(A22:A52)-MIN(A22:A52))/B39</f>
        <v>2.620860085979662</v>
      </c>
    </row>
    <row r="43" spans="1:2" x14ac:dyDescent="0.25">
      <c r="A43" s="1">
        <v>16</v>
      </c>
    </row>
    <row r="44" spans="1:2" x14ac:dyDescent="0.25">
      <c r="A44" s="1">
        <v>16</v>
      </c>
    </row>
    <row r="45" spans="1:2" x14ac:dyDescent="0.25">
      <c r="A45" s="1">
        <v>16</v>
      </c>
    </row>
    <row r="46" spans="1:2" x14ac:dyDescent="0.25">
      <c r="A46" s="1">
        <v>17</v>
      </c>
    </row>
    <row r="47" spans="1:2" x14ac:dyDescent="0.25">
      <c r="A47" s="1">
        <v>17</v>
      </c>
    </row>
    <row r="48" spans="1:2" x14ac:dyDescent="0.25">
      <c r="A48" s="1">
        <v>19</v>
      </c>
    </row>
    <row r="49" spans="1:3" x14ac:dyDescent="0.25">
      <c r="A49" s="1">
        <v>21</v>
      </c>
    </row>
    <row r="50" spans="1:3" x14ac:dyDescent="0.25">
      <c r="A50" s="1">
        <v>21</v>
      </c>
    </row>
    <row r="51" spans="1:3" x14ac:dyDescent="0.25">
      <c r="A51" s="1">
        <v>23</v>
      </c>
    </row>
    <row r="52" spans="1:3" x14ac:dyDescent="0.25">
      <c r="A52" s="1">
        <v>27</v>
      </c>
    </row>
    <row r="59" spans="1:3" x14ac:dyDescent="0.25">
      <c r="A59" s="1" t="s">
        <v>1</v>
      </c>
      <c r="B59" s="1" t="s">
        <v>3</v>
      </c>
      <c r="C59" s="1" t="s">
        <v>3</v>
      </c>
    </row>
    <row r="60" spans="1:3" x14ac:dyDescent="0.25">
      <c r="A60" s="1">
        <v>9</v>
      </c>
      <c r="B60" s="1">
        <v>0</v>
      </c>
      <c r="C60" s="1">
        <v>31</v>
      </c>
    </row>
    <row r="61" spans="1:3" x14ac:dyDescent="0.25">
      <c r="A61" s="1">
        <v>12</v>
      </c>
      <c r="B61" s="1">
        <v>1</v>
      </c>
      <c r="C61" s="1">
        <v>30</v>
      </c>
    </row>
    <row r="62" spans="1:3" x14ac:dyDescent="0.25">
      <c r="A62" s="1">
        <v>13</v>
      </c>
      <c r="B62" s="1">
        <v>3</v>
      </c>
      <c r="C62" s="1">
        <v>29</v>
      </c>
    </row>
    <row r="63" spans="1:3" x14ac:dyDescent="0.25">
      <c r="A63" s="1">
        <v>14</v>
      </c>
      <c r="B63" s="1">
        <v>6</v>
      </c>
      <c r="C63" s="1">
        <v>27</v>
      </c>
    </row>
    <row r="64" spans="1:3" x14ac:dyDescent="0.25">
      <c r="A64" s="1">
        <v>15</v>
      </c>
      <c r="B64" s="1">
        <v>14</v>
      </c>
      <c r="C64" s="1">
        <v>26</v>
      </c>
    </row>
    <row r="65" spans="1:3" x14ac:dyDescent="0.25">
      <c r="A65" s="1">
        <v>16</v>
      </c>
      <c r="B65" s="1">
        <v>20</v>
      </c>
      <c r="C65" s="1">
        <v>24</v>
      </c>
    </row>
    <row r="66" spans="1:3" x14ac:dyDescent="0.25">
      <c r="A66" s="1">
        <v>17</v>
      </c>
      <c r="B66" s="1">
        <v>24</v>
      </c>
      <c r="C66" s="1">
        <v>20</v>
      </c>
    </row>
    <row r="67" spans="1:3" x14ac:dyDescent="0.25">
      <c r="A67" s="1">
        <v>19</v>
      </c>
      <c r="B67" s="1">
        <v>26</v>
      </c>
      <c r="C67" s="1">
        <v>14</v>
      </c>
    </row>
    <row r="68" spans="1:3" x14ac:dyDescent="0.25">
      <c r="A68" s="1">
        <v>21</v>
      </c>
      <c r="B68" s="1">
        <v>27</v>
      </c>
      <c r="C68" s="1">
        <v>6</v>
      </c>
    </row>
    <row r="69" spans="1:3" x14ac:dyDescent="0.25">
      <c r="A69" s="1">
        <v>23</v>
      </c>
      <c r="B69" s="1">
        <v>29</v>
      </c>
      <c r="C69" s="1">
        <v>3</v>
      </c>
    </row>
    <row r="70" spans="1:3" x14ac:dyDescent="0.25">
      <c r="A70" s="1">
        <v>27</v>
      </c>
      <c r="B70" s="1">
        <v>30</v>
      </c>
      <c r="C70" s="1">
        <v>1</v>
      </c>
    </row>
    <row r="71" spans="1:3" x14ac:dyDescent="0.25">
      <c r="A71" s="1">
        <v>28</v>
      </c>
      <c r="B71" s="1">
        <v>31</v>
      </c>
      <c r="C71" s="1">
        <v>0</v>
      </c>
    </row>
    <row r="82" spans="1:2" x14ac:dyDescent="0.25">
      <c r="A82" s="1" t="s">
        <v>48</v>
      </c>
      <c r="B82" s="6" t="s">
        <v>49</v>
      </c>
    </row>
    <row r="83" spans="1:2" x14ac:dyDescent="0.25">
      <c r="A83" s="1">
        <v>0</v>
      </c>
      <c r="B83" s="1">
        <f>D21</f>
        <v>8.0320696522867987</v>
      </c>
    </row>
    <row r="84" spans="1:2" x14ac:dyDescent="0.25">
      <c r="A84" s="1">
        <f>F21</f>
        <v>1</v>
      </c>
      <c r="B84" s="1">
        <f t="shared" ref="B84:B90" si="3">D22</f>
        <v>11.132069652286798</v>
      </c>
    </row>
    <row r="85" spans="1:2" x14ac:dyDescent="0.25">
      <c r="A85" s="1">
        <f t="shared" ref="A85:A89" si="4">F22</f>
        <v>13</v>
      </c>
      <c r="B85" s="1">
        <f t="shared" si="3"/>
        <v>14.232069652286798</v>
      </c>
    </row>
    <row r="86" spans="1:2" x14ac:dyDescent="0.25">
      <c r="A86" s="1">
        <f t="shared" si="4"/>
        <v>12</v>
      </c>
      <c r="B86" s="1">
        <f t="shared" si="3"/>
        <v>17.332069652286798</v>
      </c>
    </row>
    <row r="87" spans="1:2" x14ac:dyDescent="0.25">
      <c r="A87" s="1">
        <f t="shared" si="4"/>
        <v>1</v>
      </c>
      <c r="B87" s="1">
        <f t="shared" si="3"/>
        <v>20.432069652286799</v>
      </c>
    </row>
    <row r="88" spans="1:2" x14ac:dyDescent="0.25">
      <c r="A88" s="1">
        <f t="shared" si="4"/>
        <v>3</v>
      </c>
      <c r="B88" s="1">
        <f t="shared" si="3"/>
        <v>23.5320696522868</v>
      </c>
    </row>
    <row r="89" spans="1:2" x14ac:dyDescent="0.25">
      <c r="A89" s="1">
        <f t="shared" si="4"/>
        <v>0</v>
      </c>
      <c r="B89" s="1">
        <f t="shared" si="3"/>
        <v>26.632069652286802</v>
      </c>
    </row>
    <row r="90" spans="1:2" x14ac:dyDescent="0.25">
      <c r="A90" s="1">
        <f>F27</f>
        <v>1</v>
      </c>
      <c r="B90" s="1">
        <f t="shared" si="3"/>
        <v>29.732069652286803</v>
      </c>
    </row>
    <row r="91" spans="1:2" x14ac:dyDescent="0.25">
      <c r="A91" s="1">
        <f>F28</f>
        <v>0</v>
      </c>
      <c r="B91" s="1">
        <f>E28</f>
        <v>32.832069652286805</v>
      </c>
    </row>
    <row r="97" spans="1:2" x14ac:dyDescent="0.25">
      <c r="A97" s="1" t="s">
        <v>50</v>
      </c>
      <c r="B97" s="6" t="s">
        <v>52</v>
      </c>
    </row>
    <row r="98" spans="1:2" x14ac:dyDescent="0.25">
      <c r="A98" s="1" t="s">
        <v>53</v>
      </c>
      <c r="B98" s="1">
        <v>0</v>
      </c>
    </row>
    <row r="99" spans="1:2" x14ac:dyDescent="0.25">
      <c r="A99" s="1">
        <v>60</v>
      </c>
      <c r="B99" s="1">
        <v>10</v>
      </c>
    </row>
    <row r="100" spans="1:2" x14ac:dyDescent="0.25">
      <c r="A100" s="1">
        <v>70</v>
      </c>
      <c r="B100" s="1">
        <f>B99+10</f>
        <v>20</v>
      </c>
    </row>
    <row r="101" spans="1:2" x14ac:dyDescent="0.25">
      <c r="A101" s="1">
        <v>80</v>
      </c>
      <c r="B101" s="1">
        <f t="shared" ref="B101:B104" si="5">B100+10</f>
        <v>30</v>
      </c>
    </row>
    <row r="102" spans="1:2" x14ac:dyDescent="0.25">
      <c r="A102" s="1">
        <v>90</v>
      </c>
      <c r="B102" s="1">
        <f t="shared" si="5"/>
        <v>40</v>
      </c>
    </row>
    <row r="103" spans="1:2" x14ac:dyDescent="0.25">
      <c r="A103" s="1">
        <v>100</v>
      </c>
      <c r="B103" s="1">
        <f t="shared" si="5"/>
        <v>50</v>
      </c>
    </row>
    <row r="104" spans="1:2" x14ac:dyDescent="0.25">
      <c r="A104" s="1" t="s">
        <v>51</v>
      </c>
      <c r="B104" s="1">
        <f t="shared" si="5"/>
        <v>60</v>
      </c>
    </row>
    <row r="112" spans="1:2" x14ac:dyDescent="0.25">
      <c r="A112" s="1" t="s">
        <v>50</v>
      </c>
      <c r="B112" s="1" t="s">
        <v>35</v>
      </c>
    </row>
    <row r="113" spans="1:2" x14ac:dyDescent="0.25">
      <c r="A113" s="1" t="s">
        <v>53</v>
      </c>
      <c r="B113" s="1">
        <v>0</v>
      </c>
    </row>
    <row r="114" spans="1:2" x14ac:dyDescent="0.25">
      <c r="A114" s="1">
        <v>60</v>
      </c>
      <c r="B114" s="1">
        <v>10</v>
      </c>
    </row>
    <row r="115" spans="1:2" x14ac:dyDescent="0.25">
      <c r="A115" s="1">
        <v>70</v>
      </c>
      <c r="B115" s="1">
        <v>39</v>
      </c>
    </row>
    <row r="116" spans="1:2" x14ac:dyDescent="0.25">
      <c r="A116" s="1">
        <v>80</v>
      </c>
      <c r="B116" s="1">
        <v>41</v>
      </c>
    </row>
    <row r="117" spans="1:2" x14ac:dyDescent="0.25">
      <c r="A117" s="1">
        <v>90</v>
      </c>
      <c r="B117" s="1">
        <v>54</v>
      </c>
    </row>
    <row r="118" spans="1:2" x14ac:dyDescent="0.25">
      <c r="A118" s="1">
        <v>100</v>
      </c>
      <c r="B118" s="1">
        <v>54</v>
      </c>
    </row>
    <row r="119" spans="1:2" x14ac:dyDescent="0.25">
      <c r="A119" s="1">
        <v>10000</v>
      </c>
      <c r="B119" s="1">
        <v>60</v>
      </c>
    </row>
    <row r="120" spans="1:2" x14ac:dyDescent="0.25">
      <c r="A120" s="1"/>
      <c r="B120" s="1"/>
    </row>
    <row r="125" spans="1:2" x14ac:dyDescent="0.25">
      <c r="A125" s="1" t="s">
        <v>54</v>
      </c>
    </row>
    <row r="126" spans="1:2" x14ac:dyDescent="0.25">
      <c r="A126" s="1">
        <f>PERCENTILE(A113:A119,0.25)</f>
        <v>72.5</v>
      </c>
    </row>
    <row r="128" spans="1:2" x14ac:dyDescent="0.25">
      <c r="A128" s="1" t="s">
        <v>55</v>
      </c>
    </row>
    <row r="129" spans="1:3" x14ac:dyDescent="0.25">
      <c r="A129" s="1">
        <f>PERCENTILE(A113:A119,0.5)</f>
        <v>85</v>
      </c>
    </row>
    <row r="131" spans="1:3" x14ac:dyDescent="0.25">
      <c r="A131" s="1" t="s">
        <v>56</v>
      </c>
    </row>
    <row r="132" spans="1:3" x14ac:dyDescent="0.25">
      <c r="A132" s="1">
        <f>PERCENTILE(A113:A119,0.9)</f>
        <v>5050</v>
      </c>
    </row>
    <row r="135" spans="1:3" x14ac:dyDescent="0.25">
      <c r="A135" s="1" t="s">
        <v>15</v>
      </c>
    </row>
    <row r="136" spans="1:3" x14ac:dyDescent="0.25">
      <c r="A136" s="1">
        <f>60+10*((60/2)-0)/29</f>
        <v>70.34482758620689</v>
      </c>
    </row>
    <row r="138" spans="1:3" x14ac:dyDescent="0.25">
      <c r="A138" s="1" t="s">
        <v>14</v>
      </c>
    </row>
    <row r="139" spans="1:3" x14ac:dyDescent="0.25">
      <c r="A139" s="1">
        <f>60+10*((29-10)/((29-10)+(29-2)))</f>
        <v>64.130434782608688</v>
      </c>
    </row>
    <row r="143" spans="1:3" x14ac:dyDescent="0.25">
      <c r="A143" s="1" t="s">
        <v>1</v>
      </c>
      <c r="B143" s="2" t="s">
        <v>2</v>
      </c>
      <c r="C143" s="1" t="s">
        <v>57</v>
      </c>
    </row>
    <row r="144" spans="1:3" x14ac:dyDescent="0.25">
      <c r="A144" s="1">
        <v>9</v>
      </c>
      <c r="B144" s="2">
        <v>1</v>
      </c>
      <c r="C144" s="1">
        <f>A144*B144</f>
        <v>9</v>
      </c>
    </row>
    <row r="145" spans="1:3" x14ac:dyDescent="0.25">
      <c r="A145" s="1">
        <v>12</v>
      </c>
      <c r="B145" s="2">
        <v>2</v>
      </c>
      <c r="C145" s="1">
        <f t="shared" ref="C145:C154" si="6">A145*B145</f>
        <v>24</v>
      </c>
    </row>
    <row r="146" spans="1:3" x14ac:dyDescent="0.25">
      <c r="A146" s="1">
        <v>13</v>
      </c>
      <c r="B146" s="2">
        <v>3</v>
      </c>
      <c r="C146" s="1">
        <f t="shared" si="6"/>
        <v>39</v>
      </c>
    </row>
    <row r="147" spans="1:3" x14ac:dyDescent="0.25">
      <c r="A147" s="1">
        <v>14</v>
      </c>
      <c r="B147" s="2">
        <v>8</v>
      </c>
      <c r="C147" s="1">
        <f t="shared" si="6"/>
        <v>112</v>
      </c>
    </row>
    <row r="148" spans="1:3" x14ac:dyDescent="0.25">
      <c r="A148" s="1">
        <v>15</v>
      </c>
      <c r="B148" s="2">
        <v>6</v>
      </c>
      <c r="C148" s="1">
        <f t="shared" si="6"/>
        <v>90</v>
      </c>
    </row>
    <row r="149" spans="1:3" x14ac:dyDescent="0.25">
      <c r="A149" s="1">
        <v>16</v>
      </c>
      <c r="B149" s="2">
        <v>4</v>
      </c>
      <c r="C149" s="1">
        <f t="shared" si="6"/>
        <v>64</v>
      </c>
    </row>
    <row r="150" spans="1:3" x14ac:dyDescent="0.25">
      <c r="A150" s="1">
        <v>17</v>
      </c>
      <c r="B150" s="2">
        <v>2</v>
      </c>
      <c r="C150" s="1">
        <f t="shared" si="6"/>
        <v>34</v>
      </c>
    </row>
    <row r="151" spans="1:3" x14ac:dyDescent="0.25">
      <c r="A151" s="1">
        <v>19</v>
      </c>
      <c r="B151" s="2">
        <v>1</v>
      </c>
      <c r="C151" s="1">
        <f t="shared" si="6"/>
        <v>19</v>
      </c>
    </row>
    <row r="152" spans="1:3" x14ac:dyDescent="0.25">
      <c r="A152" s="1">
        <v>21</v>
      </c>
      <c r="B152" s="2">
        <v>2</v>
      </c>
      <c r="C152" s="1">
        <f t="shared" si="6"/>
        <v>42</v>
      </c>
    </row>
    <row r="153" spans="1:3" x14ac:dyDescent="0.25">
      <c r="A153" s="1">
        <v>23</v>
      </c>
      <c r="B153" s="2">
        <v>1</v>
      </c>
      <c r="C153" s="1">
        <f t="shared" si="6"/>
        <v>23</v>
      </c>
    </row>
    <row r="154" spans="1:3" x14ac:dyDescent="0.25">
      <c r="A154" s="1">
        <v>27</v>
      </c>
      <c r="B154" s="2">
        <v>1</v>
      </c>
      <c r="C154" s="1">
        <f t="shared" si="6"/>
        <v>27</v>
      </c>
    </row>
    <row r="155" spans="1:3" x14ac:dyDescent="0.25">
      <c r="A155" s="1">
        <v>28</v>
      </c>
      <c r="B155" s="2">
        <v>0</v>
      </c>
      <c r="C155" s="1" t="s">
        <v>58</v>
      </c>
    </row>
    <row r="156" spans="1:3" x14ac:dyDescent="0.25">
      <c r="C156" s="1">
        <f>(SUM(C144:C154))/(SUM(B144:B154))</f>
        <v>15.580645161290322</v>
      </c>
    </row>
    <row r="158" spans="1:3" x14ac:dyDescent="0.25">
      <c r="C158" s="1" t="s">
        <v>59</v>
      </c>
    </row>
    <row r="159" spans="1:3" x14ac:dyDescent="0.25">
      <c r="C159" s="1">
        <f>SUM(A22:A52)/31</f>
        <v>15.580645161290322</v>
      </c>
    </row>
  </sheetData>
  <sortState ref="C60:C71">
    <sortCondition descending="1" ref="C71"/>
  </sortState>
  <mergeCells count="1">
    <mergeCell ref="D20:E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2020-12-03T15:31:08Z</dcterms:modified>
</cp:coreProperties>
</file>