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9A07CC24_0336_43C3_AD6A_2A6760365C17_.wvu.FilterData">'Product Backlog'!$A$1:$F$55</definedName>
    <definedName hidden="1" localSheetId="0" name="Z_3CB16C6F_DDF4_4D31_BFA7_DCFA28199627_.wvu.FilterData">'Product Backlog'!$A$1:$F$55</definedName>
    <definedName hidden="1" localSheetId="0" name="Z_A987871A_1EAA_4ECD_89F0_6E416E4C57C5_.wvu.FilterData">'Product Backlog'!$A$1:$F$55</definedName>
    <definedName hidden="1" localSheetId="0" name="Z_D1E48963_15BB_4D1B_9695_2697E34B2C04_.wvu.FilterData">'Product Backlog'!$A$1:$F$55</definedName>
    <definedName hidden="1" localSheetId="0" name="Z_9E63359E_8DDE_474A_B02D_880CD3AB9937_.wvu.FilterData">'Product Backlog'!$A$1:$F$55</definedName>
    <definedName hidden="1" localSheetId="0" name="Z_2BD172EE_A302_473C_9BBF_D0A4E250F702_.wvu.FilterData">'Product Backlog'!$A$1:$F$55</definedName>
    <definedName hidden="1" localSheetId="0" name="Z_E53958E3_CE10_4CDA_9E9A_3E029FBA4F67_.wvu.FilterData">'Product Backlog'!$A$1:$F$55</definedName>
    <definedName hidden="1" localSheetId="0" name="Z_E72A80D5_D2CC_4634_97EF_BC35A8211678_.wvu.FilterData">'Product Backlog'!$A$1:$F$55</definedName>
    <definedName hidden="1" localSheetId="0" name="Z_E87D3DA7_FC91_40AA_A914_C6D4FF0B5B01_.wvu.FilterData">'Product Backlog'!$A$1:$C$55</definedName>
    <definedName hidden="1" localSheetId="0" name="Z_659BE036_308A_4525_ABE4_B810EDE4D36B_.wvu.FilterData">'Product Backlog'!$A$1:$F$55</definedName>
    <definedName hidden="1" localSheetId="0" name="Z_93078B0C_D2A5_452A_A1AD_BE2E0BA82395_.wvu.FilterData">'Product Backlog'!$A$1:$F$55</definedName>
    <definedName hidden="1" localSheetId="0" name="Z_D0E4B50C_958E_455C_99B1_5F799DAB9D4F_.wvu.FilterData">'Product Backlog'!$A$1:$F$55</definedName>
    <definedName hidden="1" localSheetId="0" name="Z_4DFADB24_92C8_4344_A5E9_472870CCA2A3_.wvu.FilterData">'Product Backlog'!$A$1:$F$55</definedName>
    <definedName hidden="1" localSheetId="0" name="Z_96066221_2DEB_4BB7_B01B_85D3053C389D_.wvu.FilterData">'Product Backlog'!$A$1:$F$55</definedName>
    <definedName hidden="1" localSheetId="0" name="Z_D1DE582A_B3B7_45C6_8D8A_96BB7A29297C_.wvu.FilterData">'Product Backlog'!$A$1:$C$55</definedName>
    <definedName hidden="1" localSheetId="0" name="Z_B3397F35_533D_403A_A83A_961EBFDA0157_.wvu.FilterData">'Product Backlog'!$A$1:$F$55</definedName>
  </definedNames>
  <calcPr/>
  <customWorkbookViews>
    <customWorkbookView activeSheetId="0" maximized="1" windowHeight="0" windowWidth="0" guid="{9E63359E-8DDE-474A-B02D-880CD3AB9937}" name="Teams Mobile post fishfood"/>
    <customWorkbookView activeSheetId="0" maximized="1" windowHeight="0" windowWidth="0" guid="{E87D3DA7-FC91-40AA-A914-C6D4FF0B5B01}" name="Coffee Backlog"/>
    <customWorkbookView activeSheetId="0" maximized="1" windowHeight="0" windowWidth="0" guid="{3CB16C6F-DDF4-4D31-BFA7-DCFA28199627}" name="Teams QR1 S2"/>
    <customWorkbookView activeSheetId="0" maximized="1" windowHeight="0" windowWidth="0" guid="{B3397F35-533D-403A-A83A-961EBFDA0157}" name="Teams QR1 S1"/>
    <customWorkbookView activeSheetId="0" maximized="1" windowHeight="0" windowWidth="0" guid="{9A07CC24-0336-43C3-AD6A-2A6760365C17}" name="Teams Fishfood OPEN"/>
    <customWorkbookView activeSheetId="0" maximized="1" windowHeight="0" windowWidth="0" guid="{A987871A-1EAA-4ECD-89F0-6E416E4C57C5}" name="UX Filter View"/>
    <customWorkbookView activeSheetId="0" maximized="1" windowHeight="0" windowWidth="0" guid="{93078B0C-D2A5-452A-A1AD-BE2E0BA82395}" name="TQ1 S3"/>
    <customWorkbookView activeSheetId="0" maximized="1" windowHeight="0" windowWidth="0" guid="{4DFADB24-92C8-4344-A5E9-472870CCA2A3}" name="Teams - Huddle"/>
    <customWorkbookView activeSheetId="0" maximized="1" windowHeight="0" windowWidth="0" guid="{D1E48963-15BB-4D1B-9695-2697E34B2C04}" name="Leigh's Filter"/>
    <customWorkbookView activeSheetId="0" maximized="1" windowHeight="0" windowWidth="0" guid="{D0E4B50C-958E-455C-99B1-5F799DAB9D4F}" name="Teams Prioritized Backlog"/>
    <customWorkbookView activeSheetId="0" maximized="1" windowHeight="0" windowWidth="0" guid="{E53958E3-CE10-4CDA-9E9A-3E029FBA4F67}" name="Teams - tempo"/>
    <customWorkbookView activeSheetId="0" maximized="1" windowHeight="0" windowWidth="0" guid="{96066221-2DEB-4BB7-B01B-85D3053C389D}" name="Teams Post-Dogfood OPEN"/>
    <customWorkbookView activeSheetId="0" maximized="1" windowHeight="0" windowWidth="0" guid="{659BE036-308A-4525-ABE4-B810EDE4D36B}" name="Teams Dogfood OPEN"/>
    <customWorkbookView activeSheetId="0" maximized="1" windowHeight="0" windowWidth="0" guid="{E72A80D5-D2CC-4634-97EF-BC35A8211678}" name="Teams - R1 S7"/>
    <customWorkbookView activeSheetId="0" maximized="1" windowHeight="0" windowWidth="0" guid="{D1DE582A-B3B7-45C6-8D8A-96BB7A29297C}" name="Teams Quantum"/>
    <customWorkbookView activeSheetId="0" maximized="1" windowHeight="0" windowWidth="0" guid="{2BD172EE-A302-473C-9BBF-D0A4E250F702}" name="UX - Designs Needed -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<sst xmlns="http://schemas.openxmlformats.org/spreadsheetml/2006/main" count="95" uniqueCount="57">
  <si>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</si>
  <si>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</si>
  <si>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</si>
  <si>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</si>
  <si>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</si>
  <si>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</si>
  <si>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</si>
  <si>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</si>
  <si>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</si>
  <si>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</si>
  <si>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</si>
  <si>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</si>
  <si>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</si>
  <si>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</si>
  <si>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</si>
  <si>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</si>
  <si>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</si>
  <si>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</si>
  <si>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</si>
  <si>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</si>
  <si>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</si>
  <si>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</si>
  <si>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</si>
  <si>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</si>
  <si>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</si>
  <si>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</si>
  <si>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</si>
  <si>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</si>
  <si>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</si>
  <si>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</si>
  <si>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Next Sprint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</si>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</sst>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4" numFmtId="0" xfId="0" applyAlignment="1" applyFont="1">
      <alignment horizontal="left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16</v>
      </c>
      <c r="B4" s="18" t="s">
        <v>17</v>
      </c>
      <c r="C4" s="19" t="s">
        <v>18</v>
      </c>
      <c r="D4" s="20" t="s">
        <v>19</v>
      </c>
      <c r="E4" s="10" t="s">
        <v>11</v>
      </c>
      <c r="F4" s="10">
        <v>13.0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16</v>
      </c>
      <c r="B5" s="18" t="s">
        <v>20</v>
      </c>
      <c r="C5" s="20" t="s">
        <v>21</v>
      </c>
      <c r="D5" s="20" t="s">
        <v>22</v>
      </c>
      <c r="E5" s="10" t="s">
        <v>11</v>
      </c>
      <c r="F5" s="10">
        <v>21.0</v>
      </c>
      <c r="G5" s="11" t="s">
        <v>12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7</v>
      </c>
      <c r="B6" s="21" t="s">
        <v>23</v>
      </c>
      <c r="C6" s="8" t="s">
        <v>24</v>
      </c>
      <c r="D6" s="9" t="s">
        <v>25</v>
      </c>
      <c r="E6" s="14" t="s">
        <v>26</v>
      </c>
      <c r="F6" s="14">
        <v>13.0</v>
      </c>
      <c r="G6" s="11" t="s">
        <v>12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3" t="s">
        <v>7</v>
      </c>
      <c r="B7" s="7" t="s">
        <v>27</v>
      </c>
      <c r="C7" s="8" t="s">
        <v>28</v>
      </c>
      <c r="D7" s="9" t="s">
        <v>29</v>
      </c>
      <c r="E7" s="15" t="s">
        <v>26</v>
      </c>
      <c r="F7" s="14">
        <v>5.0</v>
      </c>
      <c r="G7" s="11" t="s">
        <v>30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7</v>
      </c>
      <c r="B8" s="7" t="s">
        <v>31</v>
      </c>
      <c r="C8" s="23" t="s">
        <v>32</v>
      </c>
      <c r="D8" s="9" t="s">
        <v>33</v>
      </c>
      <c r="E8" s="15" t="s">
        <v>26</v>
      </c>
      <c r="F8" s="14">
        <v>5.0</v>
      </c>
      <c r="G8" s="11" t="s">
        <v>30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4" t="s">
        <v>16</v>
      </c>
      <c r="B9" s="18" t="s">
        <v>34</v>
      </c>
      <c r="C9" s="19" t="s">
        <v>35</v>
      </c>
      <c r="D9" s="20" t="s">
        <v>36</v>
      </c>
      <c r="E9" s="14" t="s">
        <v>26</v>
      </c>
      <c r="F9" s="14">
        <v>8.0</v>
      </c>
      <c r="G9" s="11" t="s">
        <v>30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16</v>
      </c>
      <c r="B10" s="25" t="s">
        <v>37</v>
      </c>
      <c r="C10" s="20" t="s">
        <v>38</v>
      </c>
      <c r="D10" s="20" t="s">
        <v>39</v>
      </c>
      <c r="E10" s="14" t="s">
        <v>26</v>
      </c>
      <c r="F10" s="14">
        <v>13.0</v>
      </c>
      <c r="G10" s="11" t="s">
        <v>30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16</v>
      </c>
      <c r="B11" s="25" t="s">
        <v>40</v>
      </c>
      <c r="C11" s="20" t="s">
        <v>41</v>
      </c>
      <c r="D11" s="20" t="s">
        <v>42</v>
      </c>
      <c r="E11" s="26" t="s">
        <v>26</v>
      </c>
      <c r="F11" s="15">
        <v>13.0</v>
      </c>
      <c r="G11" s="11" t="s">
        <v>30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6" t="s">
        <v>7</v>
      </c>
      <c r="B12" s="7" t="s">
        <v>43</v>
      </c>
      <c r="C12" s="23" t="s">
        <v>44</v>
      </c>
      <c r="D12" s="9" t="s">
        <v>45</v>
      </c>
      <c r="E12" s="14" t="s">
        <v>46</v>
      </c>
      <c r="F12" s="14">
        <v>8.0</v>
      </c>
      <c r="G12" s="11" t="s">
        <v>30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16</v>
      </c>
      <c r="B13" s="25" t="s">
        <v>47</v>
      </c>
      <c r="C13" s="19" t="s">
        <v>48</v>
      </c>
      <c r="D13" s="20" t="s">
        <v>49</v>
      </c>
      <c r="E13" s="14" t="s">
        <v>46</v>
      </c>
      <c r="F13" s="14">
        <v>5.0</v>
      </c>
      <c r="G13" s="11" t="s">
        <v>30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22"/>
      <c r="C14" s="28"/>
      <c r="D14" s="27"/>
      <c r="E14" s="27"/>
      <c r="F14" s="22"/>
      <c r="G14" s="2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22"/>
      <c r="C15" s="28"/>
      <c r="D15" s="27"/>
      <c r="E15" s="27"/>
      <c r="F15" s="22"/>
      <c r="G15" s="2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22"/>
      <c r="C16" s="28"/>
      <c r="D16" s="27"/>
      <c r="E16" s="27"/>
      <c r="F16" s="22"/>
      <c r="G16" s="2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22"/>
      <c r="C17" s="28"/>
      <c r="D17" s="27"/>
      <c r="E17" s="27"/>
      <c r="F17" s="22"/>
      <c r="G17" s="2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22"/>
      <c r="C18" s="28"/>
      <c r="D18" s="27"/>
      <c r="E18" s="29"/>
      <c r="F18" s="12"/>
      <c r="G18" s="2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22"/>
      <c r="C19" s="28"/>
      <c r="D19" s="27"/>
      <c r="E19" s="29"/>
      <c r="F19" s="12"/>
      <c r="G19" s="2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22"/>
      <c r="C20" s="28"/>
      <c r="D20" s="27"/>
      <c r="E20" s="29"/>
      <c r="F20" s="12"/>
      <c r="G20" s="2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22"/>
      <c r="C21" s="28"/>
      <c r="D21" s="27"/>
      <c r="E21" s="29"/>
      <c r="F21" s="12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22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22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22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22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22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22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E1:E13"/>
      <sortCondition descending="1" ref="A1:A13"/>
      <sortCondition ref="G1:G13"/>
    </sortState>
  </autoFilter>
  <customSheetViews>
    <customSheetView guid="{93078B0C-D2A5-452A-A1AD-BE2E0BA82395}" filter="1" showAutoFilter="1">
      <autoFilter ref="$A$1:$F$55"/>
    </customSheetView>
    <customSheetView guid="{659BE036-308A-4525-ABE4-B810EDE4D36B}" filter="1" showAutoFilter="1">
      <autoFilter ref="$A$1:$F$55"/>
    </customSheetView>
    <customSheetView guid="{9E63359E-8DDE-474A-B02D-880CD3AB9937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D1DE582A-B3B7-45C6-8D8A-96BB7A29297C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D1E48963-15BB-4D1B-9695-2697E34B2C04}" filter="1" showAutoFilter="1">
      <autoFilter ref="$A$1:$F$55"/>
    </customSheetView>
    <customSheetView guid="{4DFADB24-92C8-4344-A5E9-472870CCA2A3}" filter="1" showAutoFilter="1">
      <autoFilter ref="$A$1:$F$55"/>
    </customSheetView>
    <customSheetView guid="{E53958E3-CE10-4CDA-9E9A-3E029FBA4F67}" filter="1" showAutoFilter="1">
      <autoFilter ref="$A$1:$F$55"/>
    </customSheetView>
    <customSheetView guid="{9A07CC24-0336-43C3-AD6A-2A6760365C17}" filter="1" showAutoFilter="1">
      <autoFilter ref="$A$1:$F$55"/>
    </customSheetView>
    <customSheetView guid="{2BD172EE-A302-473C-9BBF-D0A4E250F702}" filter="1" showAutoFilter="1">
      <autoFilter ref="$A$1:$F$55"/>
    </customSheetView>
    <customSheetView guid="{E87D3DA7-FC91-40AA-A914-C6D4FF0B5B01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B3397F35-533D-403A-A83A-961EBFDA0157}" filter="1" showAutoFilter="1">
      <autoFilter ref="$A$1:$F$55"/>
    </customSheetView>
    <customSheetView guid="{D0E4B50C-958E-455C-99B1-5F799DAB9D4F}" filter="1" showAutoFilter="1">
      <autoFilter ref="$A$1:$F$55"/>
    </customSheetView>
    <customSheetView guid="{96066221-2DEB-4BB7-B01B-85D3053C389D}" filter="1" showAutoFilter="1">
      <autoFilter ref="$A$1:$F$55"/>
    </customSheetView>
    <customSheetView guid="{3CB16C6F-DDF4-4D31-BFA7-DCFA28199627}" filter="1" showAutoFilter="1">
      <autoFilter ref="$A$1:$F$55"/>
    </customSheetView>
    <customSheetView guid="{A987871A-1EAA-4ECD-89F0-6E416E4C57C5}" filter="1" showAutoFilter="1">
      <autoFilter ref="$A$1:$F$55"/>
    </customSheetView>
    <customSheetView guid="{E72A80D5-D2CC-4634-97EF-BC35A8211678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IFERROR(__xludf.DUMMYFUNCTION("""COMPUTED_VALUE"""),"Low-maintenance options")</f>
        <v>Low-maintenance options</v>
      </c>
      <c r="C2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23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7" t="str">
        <f>IFERROR(__xludf.DUMMYFUNCTION("""COMPUTED_VALUE"""),"$$$")</f>
        <v>$$$</v>
      </c>
      <c r="F2" s="15">
        <f>IFERROR(__xludf.DUMMYFUNCTION("""COMPUTED_VALUE"""),8.0)</f>
        <v>8</v>
      </c>
      <c r="G2" s="14" t="str">
        <f>IFERROR(__xludf.DUMMYFUNCTION("""COMPUTED_VALUE"""),"Current Sprint")</f>
        <v>Current Sprint</v>
      </c>
      <c r="I2" s="48" t="s">
        <v>51</v>
      </c>
      <c r="J2" s="49" t="s">
        <v>12</v>
      </c>
      <c r="K2" s="49" t="s">
        <v>30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 t="str">
        <f>IFERROR(__xludf.DUMMYFUNCTION("""COMPUTED_VALUE"""),"Plant Care Initiatives")</f>
        <v>Plant Care Initiatives</v>
      </c>
      <c r="B3" s="45" t="str">
        <f>IFERROR(__xludf.DUMMYFUNCTION("""COMPUTED_VALUE"""),"Plant care tips")</f>
        <v>Plant care tips</v>
      </c>
      <c r="C3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23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7" t="str">
        <f>IFERROR(__xludf.DUMMYFUNCTION("""COMPUTED_VALUE"""),"$$$")</f>
        <v>$$$</v>
      </c>
      <c r="F3" s="15">
        <f>IFERROR(__xludf.DUMMYFUNCTION("""COMPUTED_VALUE"""),8.0)</f>
        <v>8</v>
      </c>
      <c r="G3" s="14" t="str">
        <f>IFERROR(__xludf.DUMMYFUNCTION("""COMPUTED_VALUE"""),"Current Sprint")</f>
        <v>Current Sprint</v>
      </c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 t="str">
        <f>IFERROR(__xludf.DUMMYFUNCTION("""COMPUTED_VALUE"""),"Bonsai Trees")</f>
        <v>Bonsai Trees</v>
      </c>
      <c r="B4" s="45" t="str">
        <f>IFERROR(__xludf.DUMMYFUNCTION("""COMPUTED_VALUE"""),"Bonsai Selection")</f>
        <v>Bonsai Selection</v>
      </c>
      <c r="C4" s="46" t="str">
        <f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23" t="str">
        <f>IFERROR(__xludf.DUMMYFUNCTION("""COMPUTED_VALUE"""),"1) Ability to select from multiple tree species 
2) Options to sort by species, size, and care requirements
")</f>
        <v>1) Ability to select from multiple tree species 
2) Options to sort by species, size, and care requirements
</v>
      </c>
      <c r="E4" s="47" t="str">
        <f>IFERROR(__xludf.DUMMYFUNCTION("""COMPUTED_VALUE"""),"$$$")</f>
        <v>$$$</v>
      </c>
      <c r="F4" s="15">
        <f>IFERROR(__xludf.DUMMYFUNCTION("""COMPUTED_VALUE"""),13.0)</f>
        <v>13</v>
      </c>
      <c r="G4" s="14" t="str">
        <f>IFERROR(__xludf.DUMMYFUNCTION("""COMPUTED_VALUE"""),"Current Sprint")</f>
        <v>Current Sprint</v>
      </c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 t="str">
        <f>IFERROR(__xludf.DUMMYFUNCTION("""COMPUTED_VALUE"""),"Bonsai Trees")</f>
        <v>Bonsai Trees</v>
      </c>
      <c r="B5" s="45" t="str">
        <f>IFERROR(__xludf.DUMMYFUNCTION("""COMPUTED_VALUE"""),"Bonsai Techniques")</f>
        <v>Bonsai Techniques</v>
      </c>
      <c r="C5" s="46" t="str">
        <f>IFERROR(__xludf.DUMMYFUNCTION("""COMPUTED_VALUE"""),"As a Bonsai tree owner, I want to learn how to shape and style my tree so that I can control its growth.")</f>
        <v>As a Bonsai tree owner, I want to learn how to shape and style my tree so that I can control its growth.</v>
      </c>
      <c r="D5" s="23" t="str">
        <f>IFERROR(__xludf.DUMMYFUNCTION("""COMPUTED_VALUE"""),"1) Can sign up for ""Bonsai Basics"" online course
2) Can sign up for intermediate styling course
3) Can sign up for advanced techniques online course
")</f>
        <v>1) Can sign up for "Bonsai Basics" online course
2) Can sign up for intermediate styling course
3) Can sign up for advanced techniques online course
</v>
      </c>
      <c r="E5" s="47" t="str">
        <f>IFERROR(__xludf.DUMMYFUNCTION("""COMPUTED_VALUE"""),"$$$")</f>
        <v>$$$</v>
      </c>
      <c r="F5" s="15">
        <f>IFERROR(__xludf.DUMMYFUNCTION("""COMPUTED_VALUE"""),21.0)</f>
        <v>21</v>
      </c>
      <c r="G5" s="14" t="str">
        <f>IFERROR(__xludf.DUMMYFUNCTION("""COMPUTED_VALUE"""),"Current Sprint")</f>
        <v>Current Sprint</v>
      </c>
      <c r="I5" s="53" t="s">
        <v>54</v>
      </c>
      <c r="J5" s="49">
        <v>63.0</v>
      </c>
      <c r="K5" s="49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IFERROR(__xludf.DUMMYFUNCTION("""COMPUTED_VALUE"""),"Plant care tools")</f>
        <v>Plant care tools</v>
      </c>
      <c r="C6" s="46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6" s="23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6" s="47" t="str">
        <f>IFERROR(__xludf.DUMMYFUNCTION("""COMPUTED_VALUE"""),"$$")</f>
        <v>$$</v>
      </c>
      <c r="F6" s="15">
        <f>IFERROR(__xludf.DUMMYFUNCTION("""COMPUTED_VALUE"""),13.0)</f>
        <v>13</v>
      </c>
      <c r="G6" s="14" t="str">
        <f>IFERROR(__xludf.DUMMYFUNCTION("""COMPUTED_VALUE"""),"Current Sprint")</f>
        <v>Current Sprint</v>
      </c>
      <c r="I6" s="53" t="s">
        <v>55</v>
      </c>
      <c r="J6" s="54">
        <f>sumifs(estimate,sprint,J$2)</f>
        <v>63</v>
      </c>
      <c r="K6" s="54">
        <f>sumifs(estimate,sprint,K$2)</f>
        <v>57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/>
      <c r="B7" s="45"/>
      <c r="C7" s="46"/>
      <c r="D7" s="23"/>
      <c r="E7" s="47"/>
      <c r="F7" s="15"/>
      <c r="G7" s="14"/>
      <c r="I7" s="53" t="s">
        <v>56</v>
      </c>
      <c r="J7" s="54">
        <f>4*countifs(sprint,J2,value,"$$$$")+3*countifs(sprint,J2,value,"$$$")+2*countifs(sprint,J2,value,"$$")+countifs(sprint,J2,value,"$")</f>
        <v>14</v>
      </c>
      <c r="K7" s="54">
        <f>4*countifs(sprint,K2,value,"$$$$")+3*countifs(sprint,K2,value,"$$$")+2*countifs(sprint,K2,value,"$$")+countifs(sprint,K2,value,"$")</f>
        <v>12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/>
      <c r="B8" s="45"/>
      <c r="C8" s="46"/>
      <c r="D8" s="23"/>
      <c r="E8" s="47"/>
      <c r="F8" s="15"/>
      <c r="G8" s="1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6"/>
      <c r="D9" s="23"/>
      <c r="E9" s="47"/>
      <c r="F9" s="15"/>
      <c r="G9" s="1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