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1200FD1A-2B28-4964-83B8-AE56B45C3AE5}" xr6:coauthVersionLast="47" xr6:coauthVersionMax="47" xr10:uidLastSave="{9889D889-2787-4F09-881A-926DFA5E2047}"/>
  <bookViews>
    <workbookView xWindow="2660" yWindow="860" windowWidth="2656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E8" i="1"/>
  <c r="C12" i="1" l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<sst xmlns="http://schemas.openxmlformats.org/spreadsheetml/2006/main" count="813" uniqueCount="259">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</sst>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C14" sqref="C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18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44683</v>
      </c>
      <c r="G12" s="42">
        <f>IFERROR(HLOOKUP($D$10,ReferenceTables!$AU$3:$CU$10,3,FALSE),"")</f>
        <v>44684</v>
      </c>
      <c r="H12" s="42">
        <f>IFERROR(HLOOKUP($D$10,ReferenceTables!$AU$3:$CU$10,4,FALSE),"")</f>
        <v>44685</v>
      </c>
      <c r="I12" s="42">
        <f>IFERROR(HLOOKUP($D$10,ReferenceTables!$AU$3:$CU$10,5,FALSE),"")</f>
        <v>44686</v>
      </c>
      <c r="J12" s="42">
        <f>IFERROR(HLOOKUP($D$10,ReferenceTables!$AU$3:$CU$10,6,FALSE),"")</f>
        <v>44687</v>
      </c>
      <c r="K12" s="42">
        <f>IFERROR(HLOOKUP($D$10,ReferenceTables!$AU$3:$CU$10,7,FALSE),"")</f>
        <v>44688</v>
      </c>
      <c r="L12" s="58">
        <f>IFERROR(HLOOKUP($D$10,ReferenceTables!$AU$3:$CU$10,8,FALSE),"")</f>
        <v>44689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e">
        <f t="shared" ref="A25:A119" si="2">_xlfn.CONCAT(B25,C25,D25)</f>
        <v>#N/A</v>
      </c>
      <c r="B25" s="30">
        <v>1</v>
      </c>
      <c r="C25" s="85" t="s">
        <v>28</v>
      </c>
      <c r="D25" s="69" t="e">
        <f>VLOOKUP(C25,Project_Replicon[[#All],[Replicon Line w/code]:[Project2]],2,FALSE)</f>
        <v>#N/A</v>
      </c>
      <c r="E25" s="69" t="str">
        <f>_xlfn.IFNA(VLOOKUP(A25,$A$14:$C$21,3,FALSE),"")</f>
        <v/>
      </c>
      <c r="F25" s="67">
        <f>HLOOKUP($D$10,ReferenceTables!$AU$3:$CU$10,2,FALSE)</f>
        <v>44683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44683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44683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44683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44683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44683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44683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44683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44683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44683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44683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44683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44683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44683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44683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44683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44683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44683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44683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44683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44683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44683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44683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44683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44683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44683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44683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44683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44683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44683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44683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44683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44683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44683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44683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44683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44683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44683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44683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e">
        <f t="shared" si="2"/>
        <v>#N/A</v>
      </c>
      <c r="B64" s="30">
        <v>1</v>
      </c>
      <c r="C64" s="98" t="s">
        <v>28</v>
      </c>
      <c r="D64" s="99" t="e">
        <f>VLOOKUP(C64,Project_Replicon[[#All],[Replicon Line w/code]:[Project2]],2,FALSE)</f>
        <v>#N/A</v>
      </c>
      <c r="E64" s="99" t="str">
        <f t="shared" si="3"/>
        <v/>
      </c>
      <c r="F64" s="71">
        <f>HLOOKUP($D$10,ReferenceTables!$AU$3:$CU$10,3,FALSE)</f>
        <v>44684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44684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44684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44684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44684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44684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44684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44684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44684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44684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44684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44684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44684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44684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44684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44684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44684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44684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44684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44684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44684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44684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44684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44684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44684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44684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44684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44684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44684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44684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44684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44684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44684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44684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44684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44684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44684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44684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44684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e">
        <f t="shared" si="2"/>
        <v>#N/A</v>
      </c>
      <c r="B103" s="30">
        <v>1</v>
      </c>
      <c r="C103" s="98" t="s">
        <v>28</v>
      </c>
      <c r="D103" s="99" t="e">
        <f>VLOOKUP(C103,Project_Replicon[[#All],[Replicon Line w/code]:[Project2]],2,FALSE)</f>
        <v>#N/A</v>
      </c>
      <c r="E103" s="99" t="str">
        <f t="shared" si="8"/>
        <v/>
      </c>
      <c r="F103" s="71">
        <f>HLOOKUP($D$10,ReferenceTables!$AU$3:$CU$10,4,FALSE)</f>
        <v>44685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44685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44685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44685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44685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44685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44685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44685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44685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44685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44685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44685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44685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44685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44685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44685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44685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44685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44685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44685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44685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44685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44685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44685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44685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44685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44685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44685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44685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44685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44685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44685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44685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44685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44685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44685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44685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44685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44685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e">
        <f t="shared" si="12"/>
        <v>#N/A</v>
      </c>
      <c r="B142" s="30">
        <v>1</v>
      </c>
      <c r="C142" s="98" t="s">
        <v>28</v>
      </c>
      <c r="D142" s="99" t="e">
        <f>VLOOKUP(C142,Project_Replicon[[#All],[Replicon Line w/code]:[Project2]],2,FALSE)</f>
        <v>#N/A</v>
      </c>
      <c r="E142" s="99" t="str">
        <f t="shared" si="13"/>
        <v/>
      </c>
      <c r="F142" s="71">
        <f>HLOOKUP($D$10,ReferenceTables!$AU$3:$CU$10,5,FALSE)</f>
        <v>44686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44686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44686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44686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44686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44686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44686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44686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44686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44686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44686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44686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44686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44686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44686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44686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44686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44686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44686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44686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44686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44686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44686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44686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44686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44686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44686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44686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44686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44686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44686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44686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44686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44686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44686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44686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44686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44686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44686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e">
        <f t="shared" si="12"/>
        <v>#N/A</v>
      </c>
      <c r="B181" s="30">
        <v>1</v>
      </c>
      <c r="C181" s="98" t="s">
        <v>28</v>
      </c>
      <c r="D181" s="99" t="e">
        <f>VLOOKUP(C181,Project_Replicon[[#All],[Replicon Line w/code]:[Project2]],2,FALSE)</f>
        <v>#N/A</v>
      </c>
      <c r="E181" s="99" t="str">
        <f t="shared" ref="E181:E227" si="19">_xlfn.IFNA(VLOOKUP(A181,$A$14:$C$21,3,FALSE),"")</f>
        <v/>
      </c>
      <c r="F181" s="71">
        <f>HLOOKUP($D$10,ReferenceTables!$AU$3:$CU$10,6,FALSE)</f>
        <v>44687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44687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44687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44687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44687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44687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44687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44687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44687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44687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44687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44687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44687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44687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44687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44687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44687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44687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44687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44687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44687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44687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44687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44687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44687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44687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44687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44687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44687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44687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44687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44687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44687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44687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44687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44687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44687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44687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44687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e">
        <f t="shared" si="21"/>
        <v>#N/A</v>
      </c>
      <c r="B220" s="30">
        <v>1</v>
      </c>
      <c r="C220" s="90" t="s">
        <v>28</v>
      </c>
      <c r="D220" s="82" t="e">
        <f>VLOOKUP(C220,Project_Replicon[[#All],[Replicon Line w/code]:[Project2]],2,FALSE)</f>
        <v>#N/A</v>
      </c>
      <c r="E220" s="82" t="str">
        <f t="shared" si="19"/>
        <v/>
      </c>
      <c r="F220" s="77">
        <f>HLOOKUP($D$10,ReferenceTables!$AU$3:$CU$10,7,FALSE)</f>
        <v>44688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44688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44688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44688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44688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44688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44688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44688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44688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44688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44688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44688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44688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44688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44688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44688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44688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44688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44688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44688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44688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44688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44688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44688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44688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44688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44688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44688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44688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44688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44688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44688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44688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44688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44688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44688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44688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44688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44688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e">
        <f t="shared" si="28"/>
        <v>#N/A</v>
      </c>
      <c r="B259" s="30">
        <v>1</v>
      </c>
      <c r="C259" s="90" t="s">
        <v>28</v>
      </c>
      <c r="D259" s="82" t="e">
        <f>VLOOKUP(C259,Project_Replicon[[#All],[Replicon Line w/code]:[Project2]],2,FALSE)</f>
        <v>#N/A</v>
      </c>
      <c r="E259" s="82" t="str">
        <f t="shared" si="30"/>
        <v/>
      </c>
      <c r="F259" s="77">
        <f>HLOOKUP($D$10,ReferenceTables!$AU$3:$CU$10,8,FALSE)</f>
        <v>44689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44689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44689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44689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44689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44689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44689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44689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44689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44689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44689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44689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44689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44689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44689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44689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44689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44689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44689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44689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44689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44689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44689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44689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44689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44689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44689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44689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44689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44689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44689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44689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44689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44689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44689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44689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44689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44689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44689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CjnTXlpNmIYr2cbCjdjWHqFV4WsE1VGHOU3LGhzabUJjVTE1IMmM4Z52kuCjpdUtRmU4Fe+l1OMBabecTr4K3A==" saltValue="sGDb9VfeOWXDrn9s9Wl/Kg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J4" sqref="AJ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2022-05-06T11:40:57Z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