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39B3B846-E792-498A-9A8F-4CC0ACB3BBBF}" xr6:coauthVersionLast="47" xr6:coauthVersionMax="47" xr10:uidLastSave="{0DCE0EC7-A2DE-4E2D-BF30-487CD5C99EF8}"/>
  <bookViews>
    <workbookView xWindow="13250" yWindow="13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E8" i="1"/>
  <c r="C12" i="1" l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<sst xmlns="http://schemas.openxmlformats.org/spreadsheetml/2006/main" count="813" uniqueCount="259">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</sst>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19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44690</v>
      </c>
      <c r="G12" s="42">
        <f>IFERROR(HLOOKUP($D$10,ReferenceTables!$AU$3:$CU$10,3,FALSE),"")</f>
        <v>44691</v>
      </c>
      <c r="H12" s="42">
        <f>IFERROR(HLOOKUP($D$10,ReferenceTables!$AU$3:$CU$10,4,FALSE),"")</f>
        <v>44692</v>
      </c>
      <c r="I12" s="42">
        <f>IFERROR(HLOOKUP($D$10,ReferenceTables!$AU$3:$CU$10,5,FALSE),"")</f>
        <v>44693</v>
      </c>
      <c r="J12" s="42">
        <f>IFERROR(HLOOKUP($D$10,ReferenceTables!$AU$3:$CU$10,6,FALSE),"")</f>
        <v>44694</v>
      </c>
      <c r="K12" s="42">
        <f>IFERROR(HLOOKUP($D$10,ReferenceTables!$AU$3:$CU$10,7,FALSE),"")</f>
        <v>44695</v>
      </c>
      <c r="L12" s="58">
        <f>IFERROR(HLOOKUP($D$10,ReferenceTables!$AU$3:$CU$10,8,FALSE),"")</f>
        <v>44696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e">
        <f t="shared" ref="A25:A119" si="2">_xlfn.CONCAT(B25,C25,D25)</f>
        <v>#N/A</v>
      </c>
      <c r="B25" s="30">
        <v>1</v>
      </c>
      <c r="C25" s="85" t="s">
        <v>28</v>
      </c>
      <c r="D25" s="69" t="e">
        <f>VLOOKUP(C25,Project_Replicon[[#All],[Replicon Line w/code]:[Project2]],2,FALSE)</f>
        <v>#N/A</v>
      </c>
      <c r="E25" s="69" t="str">
        <f>_xlfn.IFNA(VLOOKUP(A25,$A$14:$C$21,3,FALSE),"")</f>
        <v/>
      </c>
      <c r="F25" s="67">
        <f>HLOOKUP($D$10,ReferenceTables!$AU$3:$CU$10,2,FALSE)</f>
        <v>44690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44690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44690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44690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44690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44690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44690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44690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44690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44690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44690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44690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44690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44690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44690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44690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44690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44690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44690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44690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44690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44690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44690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44690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44690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44690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44690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44690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44690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44690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44690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44690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44690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44690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44690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44690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44690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44690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44690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e">
        <f t="shared" si="2"/>
        <v>#N/A</v>
      </c>
      <c r="B64" s="30">
        <v>1</v>
      </c>
      <c r="C64" s="98" t="s">
        <v>28</v>
      </c>
      <c r="D64" s="99" t="e">
        <f>VLOOKUP(C64,Project_Replicon[[#All],[Replicon Line w/code]:[Project2]],2,FALSE)</f>
        <v>#N/A</v>
      </c>
      <c r="E64" s="99" t="str">
        <f t="shared" si="3"/>
        <v/>
      </c>
      <c r="F64" s="71">
        <f>HLOOKUP($D$10,ReferenceTables!$AU$3:$CU$10,3,FALSE)</f>
        <v>44691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44691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44691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44691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44691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44691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44691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44691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44691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44691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44691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44691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44691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44691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44691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44691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44691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44691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44691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44691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44691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44691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44691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44691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44691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44691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44691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44691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44691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44691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44691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44691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44691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44691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44691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44691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44691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44691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44691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e">
        <f t="shared" si="2"/>
        <v>#N/A</v>
      </c>
      <c r="B103" s="30">
        <v>1</v>
      </c>
      <c r="C103" s="98" t="s">
        <v>28</v>
      </c>
      <c r="D103" s="99" t="e">
        <f>VLOOKUP(C103,Project_Replicon[[#All],[Replicon Line w/code]:[Project2]],2,FALSE)</f>
        <v>#N/A</v>
      </c>
      <c r="E103" s="99" t="str">
        <f t="shared" si="8"/>
        <v/>
      </c>
      <c r="F103" s="71">
        <f>HLOOKUP($D$10,ReferenceTables!$AU$3:$CU$10,4,FALSE)</f>
        <v>44692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44692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44692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44692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44692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44692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44692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44692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44692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44692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44692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44692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44692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44692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44692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44692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44692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44692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44692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44692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44692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44692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44692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44692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44692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44692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44692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44692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44692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44692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44692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44692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44692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44692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44692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44692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44692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44692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44692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e">
        <f t="shared" si="12"/>
        <v>#N/A</v>
      </c>
      <c r="B142" s="30">
        <v>1</v>
      </c>
      <c r="C142" s="98" t="s">
        <v>28</v>
      </c>
      <c r="D142" s="99" t="e">
        <f>VLOOKUP(C142,Project_Replicon[[#All],[Replicon Line w/code]:[Project2]],2,FALSE)</f>
        <v>#N/A</v>
      </c>
      <c r="E142" s="99" t="str">
        <f t="shared" si="13"/>
        <v/>
      </c>
      <c r="F142" s="71">
        <f>HLOOKUP($D$10,ReferenceTables!$AU$3:$CU$10,5,FALSE)</f>
        <v>44693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44693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44693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44693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44693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44693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44693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44693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44693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44693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44693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44693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44693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44693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44693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44693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44693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44693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44693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44693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44693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44693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44693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44693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44693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44693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44693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44693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44693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44693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44693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44693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44693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44693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44693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44693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44693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44693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44693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e">
        <f t="shared" si="12"/>
        <v>#N/A</v>
      </c>
      <c r="B181" s="30">
        <v>1</v>
      </c>
      <c r="C181" s="98" t="s">
        <v>28</v>
      </c>
      <c r="D181" s="99" t="e">
        <f>VLOOKUP(C181,Project_Replicon[[#All],[Replicon Line w/code]:[Project2]],2,FALSE)</f>
        <v>#N/A</v>
      </c>
      <c r="E181" s="99" t="str">
        <f t="shared" ref="E181:E227" si="19">_xlfn.IFNA(VLOOKUP(A181,$A$14:$C$21,3,FALSE),"")</f>
        <v/>
      </c>
      <c r="F181" s="71">
        <f>HLOOKUP($D$10,ReferenceTables!$AU$3:$CU$10,6,FALSE)</f>
        <v>44694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44694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44694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44694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44694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44694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44694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44694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44694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44694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44694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44694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44694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44694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44694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44694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44694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44694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44694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44694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44694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44694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44694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44694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44694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44694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44694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44694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44694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44694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44694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44694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44694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44694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44694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44694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44694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44694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44694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e">
        <f t="shared" si="21"/>
        <v>#N/A</v>
      </c>
      <c r="B220" s="30">
        <v>1</v>
      </c>
      <c r="C220" s="90" t="s">
        <v>28</v>
      </c>
      <c r="D220" s="82" t="e">
        <f>VLOOKUP(C220,Project_Replicon[[#All],[Replicon Line w/code]:[Project2]],2,FALSE)</f>
        <v>#N/A</v>
      </c>
      <c r="E220" s="82" t="str">
        <f t="shared" si="19"/>
        <v/>
      </c>
      <c r="F220" s="77">
        <f>HLOOKUP($D$10,ReferenceTables!$AU$3:$CU$10,7,FALSE)</f>
        <v>44695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44695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44695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44695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44695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44695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44695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44695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44695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44695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44695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44695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44695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44695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44695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44695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44695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44695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44695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44695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44695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44695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44695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44695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44695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44695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44695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44695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44695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44695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44695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44695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44695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44695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44695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44695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44695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44695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44695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e">
        <f t="shared" si="28"/>
        <v>#N/A</v>
      </c>
      <c r="B259" s="30">
        <v>1</v>
      </c>
      <c r="C259" s="90" t="s">
        <v>28</v>
      </c>
      <c r="D259" s="82" t="e">
        <f>VLOOKUP(C259,Project_Replicon[[#All],[Replicon Line w/code]:[Project2]],2,FALSE)</f>
        <v>#N/A</v>
      </c>
      <c r="E259" s="82" t="str">
        <f t="shared" si="30"/>
        <v/>
      </c>
      <c r="F259" s="77">
        <f>HLOOKUP($D$10,ReferenceTables!$AU$3:$CU$10,8,FALSE)</f>
        <v>44696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44696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44696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44696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44696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44696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44696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44696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44696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44696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44696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44696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44696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44696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44696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44696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44696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44696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44696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44696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44696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44696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44696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44696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44696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44696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44696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44696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44696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44696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44696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44696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44696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44696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44696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44696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44696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44696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44696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CjnTXlpNmIYr2cbCjdjWHqFV4WsE1VGHOU3LGhzabUJjVTE1IMmM4Z52kuCjpdUtRmU4Fe+l1OMBabecTr4K3A==" saltValue="sGDb9VfeOWXDrn9s9Wl/Kg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J4" sqref="AJ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2022-05-13T09:36:41Z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