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B84AF9CB-8220-4F4D-89CE-6F2519468314}" xr6:coauthVersionLast="47" xr6:coauthVersionMax="47" xr10:uidLastSave="{5F83122D-BCA4-43EE-BCE4-E5155614EB36}"/>
  <bookViews>
    <workbookView xWindow="1140" yWindow="26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E8" i="1"/>
  <c r="C12" i="1" l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<sst xmlns="http://schemas.openxmlformats.org/spreadsheetml/2006/main" count="813" uniqueCount="259">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</sst>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C1" zoomScaleNormal="100" workbookViewId="0">
      <selection activeCell="C14" sqref="C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22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44711</v>
      </c>
      <c r="G12" s="42">
        <f>IFERROR(HLOOKUP($D$10,ReferenceTables!$AU$3:$CU$10,3,FALSE),"")</f>
        <v>44712</v>
      </c>
      <c r="H12" s="42">
        <f>IFERROR(HLOOKUP($D$10,ReferenceTables!$AU$3:$CU$10,4,FALSE),"")</f>
        <v>44713</v>
      </c>
      <c r="I12" s="42">
        <f>IFERROR(HLOOKUP($D$10,ReferenceTables!$AU$3:$CU$10,5,FALSE),"")</f>
        <v>44714</v>
      </c>
      <c r="J12" s="42">
        <f>IFERROR(HLOOKUP($D$10,ReferenceTables!$AU$3:$CU$10,6,FALSE),"")</f>
        <v>44715</v>
      </c>
      <c r="K12" s="42">
        <f>IFERROR(HLOOKUP($D$10,ReferenceTables!$AU$3:$CU$10,7,FALSE),"")</f>
        <v>44716</v>
      </c>
      <c r="L12" s="58">
        <f>IFERROR(HLOOKUP($D$10,ReferenceTables!$AU$3:$CU$10,8,FALSE),"")</f>
        <v>44717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44711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44711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44711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44711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44711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44711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44711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44711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44711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44711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44711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44711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44711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44711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44711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44711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44711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44711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44711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44711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44711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44711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44711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44711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44711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44711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44711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44711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44711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44711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44711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44711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44711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44711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44711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44711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44711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44711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44711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e">
        <f t="shared" si="2"/>
        <v>#N/A</v>
      </c>
      <c r="B64" s="30">
        <v>1</v>
      </c>
      <c r="C64" s="98" t="s">
        <v>28</v>
      </c>
      <c r="D64" s="99" t="e">
        <f>VLOOKUP(C64,Project_Replicon[[#All],[Replicon Line w/code]:[Project2]],2,FALSE)</f>
        <v>#N/A</v>
      </c>
      <c r="E64" s="99" t="str">
        <f t="shared" si="3"/>
        <v/>
      </c>
      <c r="F64" s="71">
        <f>HLOOKUP($D$10,ReferenceTables!$AU$3:$CU$10,3,FALSE)</f>
        <v>44712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44712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44712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44712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44712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44712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44712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44712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44712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44712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44712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44712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44712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44712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44712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44712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44712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44712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44712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44712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44712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44712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44712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44712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44712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44712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44712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44712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44712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44712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44712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44712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44712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44712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44712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44712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44712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44712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44712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e">
        <f t="shared" si="2"/>
        <v>#N/A</v>
      </c>
      <c r="B103" s="30">
        <v>1</v>
      </c>
      <c r="C103" s="98" t="s">
        <v>28</v>
      </c>
      <c r="D103" s="99" t="e">
        <f>VLOOKUP(C103,Project_Replicon[[#All],[Replicon Line w/code]:[Project2]],2,FALSE)</f>
        <v>#N/A</v>
      </c>
      <c r="E103" s="99" t="str">
        <f t="shared" si="8"/>
        <v/>
      </c>
      <c r="F103" s="71">
        <f>HLOOKUP($D$10,ReferenceTables!$AU$3:$CU$10,4,FALSE)</f>
        <v>44713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44713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44713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44713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44713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44713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44713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44713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44713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44713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44713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44713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44713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44713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44713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44713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44713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44713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44713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44713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44713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44713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44713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44713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44713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44713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44713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44713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44713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44713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44713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44713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44713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44713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44713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44713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44713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44713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44713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e">
        <f t="shared" si="12"/>
        <v>#N/A</v>
      </c>
      <c r="B142" s="30">
        <v>1</v>
      </c>
      <c r="C142" s="98" t="s">
        <v>28</v>
      </c>
      <c r="D142" s="99" t="e">
        <f>VLOOKUP(C142,Project_Replicon[[#All],[Replicon Line w/code]:[Project2]],2,FALSE)</f>
        <v>#N/A</v>
      </c>
      <c r="E142" s="99" t="str">
        <f t="shared" si="13"/>
        <v/>
      </c>
      <c r="F142" s="71">
        <f>HLOOKUP($D$10,ReferenceTables!$AU$3:$CU$10,5,FALSE)</f>
        <v>44714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44714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44714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44714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44714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44714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44714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44714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44714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44714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44714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44714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44714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44714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44714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44714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44714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44714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44714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44714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44714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44714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44714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44714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44714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44714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44714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44714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44714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44714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44714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44714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44714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44714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44714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44714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44714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44714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44714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e">
        <f t="shared" si="12"/>
        <v>#N/A</v>
      </c>
      <c r="B181" s="30">
        <v>1</v>
      </c>
      <c r="C181" s="98" t="s">
        <v>28</v>
      </c>
      <c r="D181" s="99" t="e">
        <f>VLOOKUP(C181,Project_Replicon[[#All],[Replicon Line w/code]:[Project2]],2,FALSE)</f>
        <v>#N/A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44715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44715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44715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44715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44715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44715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44715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44715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44715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44715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44715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44715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44715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44715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44715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44715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44715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44715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44715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44715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44715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44715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44715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44715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44715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44715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44715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44715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44715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44715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44715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44715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44715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44715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44715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44715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44715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44715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44715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e">
        <f t="shared" si="21"/>
        <v>#N/A</v>
      </c>
      <c r="B220" s="30">
        <v>1</v>
      </c>
      <c r="C220" s="90" t="s">
        <v>28</v>
      </c>
      <c r="D220" s="82" t="e">
        <f>VLOOKUP(C220,Project_Replicon[[#All],[Replicon Line w/code]:[Project2]],2,FALSE)</f>
        <v>#N/A</v>
      </c>
      <c r="E220" s="82" t="str">
        <f t="shared" si="19"/>
        <v/>
      </c>
      <c r="F220" s="77">
        <f>HLOOKUP($D$10,ReferenceTables!$AU$3:$CU$10,7,FALSE)</f>
        <v>44716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44716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44716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44716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44716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44716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44716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44716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44716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44716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44716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44716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44716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44716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44716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44716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44716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44716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44716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44716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44716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44716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44716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44716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44716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44716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44716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44716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44716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44716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44716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44716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44716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44716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44716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44716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44716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44716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44716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e">
        <f t="shared" si="28"/>
        <v>#N/A</v>
      </c>
      <c r="B259" s="30">
        <v>1</v>
      </c>
      <c r="C259" s="90" t="s">
        <v>28</v>
      </c>
      <c r="D259" s="82" t="e">
        <f>VLOOKUP(C259,Project_Replicon[[#All],[Replicon Line w/code]:[Project2]],2,FALSE)</f>
        <v>#N/A</v>
      </c>
      <c r="E259" s="82" t="str">
        <f t="shared" si="30"/>
        <v/>
      </c>
      <c r="F259" s="77">
        <f>HLOOKUP($D$10,ReferenceTables!$AU$3:$CU$10,8,FALSE)</f>
        <v>44717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44717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44717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44717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44717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44717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44717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44717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44717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44717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44717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44717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44717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44717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44717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44717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44717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44717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44717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44717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44717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44717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44717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44717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44717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44717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44717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44717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44717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44717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44717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44717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44717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44717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44717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44717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44717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44717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44717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u96+UfXlcCv11zl+Ytii3kFFTCK5rCTp9O/0DT0Ud/AvZf4NQRMZ+flSyM6MzZPzyYpZ7o4STQ45WgA6RkYKoQ==" saltValue="uurUCkJcIlxVssJBJQZ78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2022-06-03T09:14:07Z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