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9" documentId="8_{4AC39D7A-587C-45B6-B154-78FA6E218351}" xr6:coauthVersionLast="47" xr6:coauthVersionMax="47" xr10:uidLastSave="{CCDDA53A-8294-4F80-86A5-2345E7C782D4}"/>
  <workbookProtection workbookAlgorithmName="SHA-512" workbookHashValue="MyC7AlrH1OmxPQeSDwg8YeTePouxD4N1PVSFcsPksX2JBaT3EwN02I3c5D4n16SlyHAfpisuUTiMCE9MzvGYSw==" workbookSaltValue="WFN7Ysyl4nOcR2DBs/YDsw==" workbookSpinCount="100000" lockStructure="1"/>
  <bookViews>
    <workbookView xWindow="2290" yWindow="360" windowWidth="26130" windowHeight="13290" xr2:uid="{E2DC0A95-2F39-4905-A287-22F3706F52EC}"/>
  </bookViews>
  <sheets>
    <sheet name="Timesheet" sheetId="1" r:id="rId1"/>
    <sheet name="Sheet2" sheetId="5" state="hidden" r:id="rId2"/>
    <sheet name="ReferenceTables" sheetId="2" state="hidden" r:id="rId3"/>
    <sheet name="Project Definitions" sheetId="4" state="hidden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A29" i="1" s="1"/>
  <c r="D26" i="1"/>
  <c r="A26" i="1" s="1"/>
  <c r="D30" i="1"/>
  <c r="A30" i="1" s="1"/>
  <c r="D297" i="1"/>
  <c r="A297" i="1" s="1"/>
  <c r="D294" i="1"/>
  <c r="A294" i="1" s="1"/>
  <c r="D291" i="1"/>
  <c r="A291" i="1" s="1"/>
  <c r="D288" i="1"/>
  <c r="A288" i="1" s="1"/>
  <c r="D285" i="1"/>
  <c r="A285" i="1" s="1"/>
  <c r="D282" i="1"/>
  <c r="A282" i="1" s="1"/>
  <c r="D279" i="1"/>
  <c r="A279" i="1" s="1"/>
  <c r="D276" i="1"/>
  <c r="A276" i="1" s="1"/>
  <c r="D273" i="1"/>
  <c r="A273" i="1" s="1"/>
  <c r="D270" i="1"/>
  <c r="A270" i="1" s="1"/>
  <c r="D267" i="1"/>
  <c r="A267" i="1" s="1"/>
  <c r="D264" i="1"/>
  <c r="A264" i="1" s="1"/>
  <c r="D261" i="1"/>
  <c r="A261" i="1" s="1"/>
  <c r="D258" i="1"/>
  <c r="A258" i="1" s="1"/>
  <c r="D255" i="1"/>
  <c r="A255" i="1" s="1"/>
  <c r="D252" i="1"/>
  <c r="A252" i="1" s="1"/>
  <c r="D249" i="1"/>
  <c r="A249" i="1" s="1"/>
  <c r="D246" i="1"/>
  <c r="A246" i="1" s="1"/>
  <c r="D243" i="1"/>
  <c r="A243" i="1" s="1"/>
  <c r="D240" i="1"/>
  <c r="A240" i="1" s="1"/>
  <c r="D237" i="1"/>
  <c r="A237" i="1" s="1"/>
  <c r="D234" i="1"/>
  <c r="A234" i="1" s="1"/>
  <c r="D231" i="1"/>
  <c r="A231" i="1" s="1"/>
  <c r="D228" i="1"/>
  <c r="A228" i="1" s="1"/>
  <c r="D225" i="1"/>
  <c r="A225" i="1" s="1"/>
  <c r="D222" i="1"/>
  <c r="A222" i="1" s="1"/>
  <c r="D219" i="1"/>
  <c r="A219" i="1" s="1"/>
  <c r="D216" i="1"/>
  <c r="A216" i="1" s="1"/>
  <c r="D213" i="1"/>
  <c r="A213" i="1" s="1"/>
  <c r="D210" i="1"/>
  <c r="A210" i="1" s="1"/>
  <c r="D207" i="1"/>
  <c r="A207" i="1" s="1"/>
  <c r="D204" i="1"/>
  <c r="A204" i="1" s="1"/>
  <c r="D201" i="1"/>
  <c r="A201" i="1" s="1"/>
  <c r="D198" i="1"/>
  <c r="A198" i="1" s="1"/>
  <c r="D195" i="1"/>
  <c r="A195" i="1" s="1"/>
  <c r="D192" i="1"/>
  <c r="A192" i="1" s="1"/>
  <c r="D189" i="1"/>
  <c r="A189" i="1" s="1"/>
  <c r="D186" i="1"/>
  <c r="A186" i="1" s="1"/>
  <c r="D183" i="1"/>
  <c r="A183" i="1" s="1"/>
  <c r="D182" i="1"/>
  <c r="A182" i="1" s="1"/>
  <c r="D180" i="1"/>
  <c r="A180" i="1" s="1"/>
  <c r="D177" i="1"/>
  <c r="A177" i="1" s="1"/>
  <c r="D174" i="1"/>
  <c r="A174" i="1" s="1"/>
  <c r="D171" i="1"/>
  <c r="A171" i="1" s="1"/>
  <c r="D168" i="1"/>
  <c r="A168" i="1" s="1"/>
  <c r="D165" i="1"/>
  <c r="A165" i="1" s="1"/>
  <c r="D162" i="1"/>
  <c r="A162" i="1" s="1"/>
  <c r="D159" i="1"/>
  <c r="A159" i="1" s="1"/>
  <c r="D156" i="1"/>
  <c r="A156" i="1" s="1"/>
  <c r="D153" i="1"/>
  <c r="A153" i="1" s="1"/>
  <c r="D150" i="1"/>
  <c r="A150" i="1" s="1"/>
  <c r="D147" i="1"/>
  <c r="A147" i="1" s="1"/>
  <c r="D144" i="1"/>
  <c r="A144" i="1" s="1"/>
  <c r="D141" i="1"/>
  <c r="A141" i="1" s="1"/>
  <c r="D138" i="1"/>
  <c r="A138" i="1" s="1"/>
  <c r="D135" i="1"/>
  <c r="A135" i="1" s="1"/>
  <c r="D132" i="1"/>
  <c r="A132" i="1" s="1"/>
  <c r="D129" i="1"/>
  <c r="A129" i="1" s="1"/>
  <c r="D126" i="1"/>
  <c r="A126" i="1" s="1"/>
  <c r="D123" i="1"/>
  <c r="A123" i="1" s="1"/>
  <c r="D120" i="1"/>
  <c r="A120" i="1" s="1"/>
  <c r="D117" i="1"/>
  <c r="A117" i="1" s="1"/>
  <c r="D114" i="1"/>
  <c r="A114" i="1" s="1"/>
  <c r="D111" i="1"/>
  <c r="A111" i="1" s="1"/>
  <c r="D108" i="1"/>
  <c r="A108" i="1" s="1"/>
  <c r="D105" i="1"/>
  <c r="A105" i="1" s="1"/>
  <c r="D102" i="1"/>
  <c r="A102" i="1" s="1"/>
  <c r="D99" i="1"/>
  <c r="A99" i="1" s="1"/>
  <c r="D96" i="1"/>
  <c r="A96" i="1" s="1"/>
  <c r="D93" i="1"/>
  <c r="A93" i="1" s="1"/>
  <c r="D90" i="1"/>
  <c r="A90" i="1" s="1"/>
  <c r="D87" i="1"/>
  <c r="A87" i="1" s="1"/>
  <c r="D84" i="1"/>
  <c r="A84" i="1" s="1"/>
  <c r="D81" i="1"/>
  <c r="A81" i="1" s="1"/>
  <c r="D78" i="1"/>
  <c r="A78" i="1" s="1"/>
  <c r="D75" i="1"/>
  <c r="A75" i="1" s="1"/>
  <c r="D72" i="1"/>
  <c r="A72" i="1" s="1"/>
  <c r="D69" i="1"/>
  <c r="A69" i="1" s="1"/>
  <c r="D66" i="1"/>
  <c r="A66" i="1" s="1"/>
  <c r="D63" i="1"/>
  <c r="A63" i="1" s="1"/>
  <c r="D60" i="1"/>
  <c r="A60" i="1" s="1"/>
  <c r="D57" i="1"/>
  <c r="A57" i="1" s="1"/>
  <c r="D54" i="1"/>
  <c r="A54" i="1" s="1"/>
  <c r="D51" i="1"/>
  <c r="A51" i="1" s="1"/>
  <c r="D48" i="1"/>
  <c r="A48" i="1" s="1"/>
  <c r="D45" i="1"/>
  <c r="A45" i="1" s="1"/>
  <c r="D42" i="1"/>
  <c r="A42" i="1" s="1"/>
  <c r="D39" i="1"/>
  <c r="A39" i="1" s="1"/>
  <c r="D36" i="1"/>
  <c r="A36" i="1" s="1"/>
  <c r="D33" i="1"/>
  <c r="A33" i="1" s="1"/>
  <c r="D27" i="1"/>
  <c r="A27" i="1" s="1"/>
  <c r="D97" i="1"/>
  <c r="A97" i="1" s="1"/>
  <c r="A299" i="1"/>
  <c r="A300" i="1"/>
  <c r="A301" i="1"/>
  <c r="A302" i="1"/>
  <c r="A303" i="1"/>
  <c r="A304" i="1"/>
  <c r="A305" i="1"/>
  <c r="E14" i="1"/>
  <c r="B14" i="1" s="1"/>
  <c r="A14" i="1" s="1"/>
  <c r="E15" i="1"/>
  <c r="E16" i="1"/>
  <c r="E17" i="1"/>
  <c r="G13" i="1" l="1"/>
  <c r="H13" i="1"/>
  <c r="I13" i="1"/>
  <c r="J13" i="1"/>
  <c r="D293" i="1" l="1"/>
  <c r="A293" i="1" s="1"/>
  <c r="D292" i="1"/>
  <c r="A292" i="1" s="1"/>
  <c r="D260" i="1"/>
  <c r="A260" i="1" s="1"/>
  <c r="D259" i="1"/>
  <c r="A259" i="1" s="1"/>
  <c r="E18" i="1"/>
  <c r="E19" i="1"/>
  <c r="E20" i="1"/>
  <c r="E21" i="1"/>
  <c r="C4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7" i="2"/>
  <c r="C48" i="2"/>
  <c r="C49" i="2"/>
  <c r="C50" i="2"/>
  <c r="C51" i="2"/>
  <c r="C1" i="3"/>
  <c r="AV5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AV7" i="2"/>
  <c r="AW7" i="2" s="1"/>
  <c r="AX7" i="2" s="1"/>
  <c r="AY7" i="2" s="1"/>
  <c r="AZ7" i="2" s="1"/>
  <c r="BA7" i="2" s="1"/>
  <c r="BB7" i="2" s="1"/>
  <c r="BC7" i="2" s="1"/>
  <c r="BD7" i="2" s="1"/>
  <c r="BE7" i="2" s="1"/>
  <c r="AV8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AV4" i="2"/>
  <c r="D55" i="1"/>
  <c r="A55" i="1" s="1"/>
  <c r="D212" i="1"/>
  <c r="A212" i="1" s="1"/>
  <c r="D211" i="1"/>
  <c r="A211" i="1" s="1"/>
  <c r="D173" i="1"/>
  <c r="A173" i="1" s="1"/>
  <c r="D172" i="1"/>
  <c r="A172" i="1" s="1"/>
  <c r="D134" i="1"/>
  <c r="A134" i="1" s="1"/>
  <c r="F133" i="1"/>
  <c r="D133" i="1"/>
  <c r="A133" i="1" s="1"/>
  <c r="D95" i="1"/>
  <c r="A95" i="1" s="1"/>
  <c r="D94" i="1"/>
  <c r="A94" i="1" s="1"/>
  <c r="D53" i="1"/>
  <c r="A53" i="1" s="1"/>
  <c r="D52" i="1"/>
  <c r="A52" i="1" s="1"/>
  <c r="BF10" i="2" l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91" i="1"/>
  <c r="F279" i="1"/>
  <c r="F267" i="1"/>
  <c r="F288" i="1"/>
  <c r="F276" i="1"/>
  <c r="F264" i="1"/>
  <c r="F297" i="1"/>
  <c r="F285" i="1"/>
  <c r="F273" i="1"/>
  <c r="F261" i="1"/>
  <c r="F294" i="1"/>
  <c r="F282" i="1"/>
  <c r="F270" i="1"/>
  <c r="BF7" i="2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4" i="1"/>
  <c r="F162" i="1"/>
  <c r="F150" i="1"/>
  <c r="F147" i="1"/>
  <c r="F180" i="1"/>
  <c r="F168" i="1"/>
  <c r="F156" i="1"/>
  <c r="F144" i="1"/>
  <c r="F177" i="1"/>
  <c r="F165" i="1"/>
  <c r="F153" i="1"/>
  <c r="F171" i="1"/>
  <c r="F159" i="1"/>
  <c r="BF6" i="2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38" i="1"/>
  <c r="F126" i="1"/>
  <c r="F114" i="1"/>
  <c r="F111" i="1"/>
  <c r="F132" i="1"/>
  <c r="F120" i="1"/>
  <c r="F108" i="1"/>
  <c r="F141" i="1"/>
  <c r="F129" i="1"/>
  <c r="F117" i="1"/>
  <c r="F105" i="1"/>
  <c r="F135" i="1"/>
  <c r="F123" i="1"/>
  <c r="BF9" i="2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55" i="1"/>
  <c r="F243" i="1"/>
  <c r="F231" i="1"/>
  <c r="F252" i="1"/>
  <c r="F240" i="1"/>
  <c r="F228" i="1"/>
  <c r="F249" i="1"/>
  <c r="F237" i="1"/>
  <c r="F225" i="1"/>
  <c r="F258" i="1"/>
  <c r="F246" i="1"/>
  <c r="F234" i="1"/>
  <c r="F222" i="1"/>
  <c r="B20" i="1"/>
  <c r="A20" i="1" s="1"/>
  <c r="B21" i="1"/>
  <c r="B19" i="1"/>
  <c r="A19" i="1" s="1"/>
  <c r="F173" i="1"/>
  <c r="F260" i="1"/>
  <c r="F292" i="1"/>
  <c r="F259" i="1"/>
  <c r="F256" i="1"/>
  <c r="F134" i="1"/>
  <c r="F172" i="1"/>
  <c r="F257" i="1"/>
  <c r="F293" i="1"/>
  <c r="AW8" i="2"/>
  <c r="AX8" i="2" s="1"/>
  <c r="AY8" i="2" s="1"/>
  <c r="AZ8" i="2" s="1"/>
  <c r="BA8" i="2" s="1"/>
  <c r="BB8" i="2" s="1"/>
  <c r="BC8" i="2" s="1"/>
  <c r="BD8" i="2" s="1"/>
  <c r="BE8" i="2" s="1"/>
  <c r="AW5" i="2"/>
  <c r="AX5" i="2" s="1"/>
  <c r="AY5" i="2" s="1"/>
  <c r="AZ5" i="2" s="1"/>
  <c r="BA5" i="2" s="1"/>
  <c r="BB5" i="2" s="1"/>
  <c r="BC5" i="2" s="1"/>
  <c r="BD5" i="2" s="1"/>
  <c r="BE5" i="2" s="1"/>
  <c r="AW4" i="2"/>
  <c r="AX4" i="2" s="1"/>
  <c r="AY4" i="2" s="1"/>
  <c r="AZ4" i="2" s="1"/>
  <c r="BA4" i="2" s="1"/>
  <c r="BB4" i="2" s="1"/>
  <c r="BC4" i="2" s="1"/>
  <c r="BD4" i="2" s="1"/>
  <c r="BE4" i="2" s="1"/>
  <c r="D287" i="1"/>
  <c r="A287" i="1" s="1"/>
  <c r="D286" i="1"/>
  <c r="A286" i="1" s="1"/>
  <c r="F287" i="1"/>
  <c r="F286" i="1"/>
  <c r="F248" i="1"/>
  <c r="D248" i="1"/>
  <c r="A248" i="1" s="1"/>
  <c r="F247" i="1"/>
  <c r="D247" i="1"/>
  <c r="A247" i="1" s="1"/>
  <c r="D170" i="1"/>
  <c r="A170" i="1" s="1"/>
  <c r="D169" i="1"/>
  <c r="A169" i="1" s="1"/>
  <c r="D209" i="1"/>
  <c r="A209" i="1" s="1"/>
  <c r="D208" i="1"/>
  <c r="A208" i="1" s="1"/>
  <c r="D214" i="1"/>
  <c r="A214" i="1" s="1"/>
  <c r="F169" i="1"/>
  <c r="F166" i="1"/>
  <c r="F170" i="1"/>
  <c r="F167" i="1"/>
  <c r="F131" i="1"/>
  <c r="D131" i="1"/>
  <c r="A131" i="1" s="1"/>
  <c r="F130" i="1"/>
  <c r="D130" i="1"/>
  <c r="A130" i="1" s="1"/>
  <c r="D92" i="1"/>
  <c r="A92" i="1" s="1"/>
  <c r="D91" i="1"/>
  <c r="A91" i="1" s="1"/>
  <c r="D56" i="1"/>
  <c r="A56" i="1" s="1"/>
  <c r="F284" i="1"/>
  <c r="D284" i="1"/>
  <c r="A284" i="1" s="1"/>
  <c r="F283" i="1"/>
  <c r="D283" i="1"/>
  <c r="A283" i="1" s="1"/>
  <c r="F245" i="1"/>
  <c r="D245" i="1"/>
  <c r="A245" i="1" s="1"/>
  <c r="F244" i="1"/>
  <c r="D244" i="1"/>
  <c r="A244" i="1" s="1"/>
  <c r="D206" i="1"/>
  <c r="A206" i="1" s="1"/>
  <c r="D205" i="1"/>
  <c r="A205" i="1" s="1"/>
  <c r="D167" i="1"/>
  <c r="A167" i="1" s="1"/>
  <c r="D166" i="1"/>
  <c r="A166" i="1" s="1"/>
  <c r="F128" i="1"/>
  <c r="D128" i="1"/>
  <c r="A128" i="1" s="1"/>
  <c r="F127" i="1"/>
  <c r="D127" i="1"/>
  <c r="A127" i="1" s="1"/>
  <c r="D89" i="1"/>
  <c r="A89" i="1" s="1"/>
  <c r="D88" i="1"/>
  <c r="A88" i="1" s="1"/>
  <c r="D59" i="1"/>
  <c r="A59" i="1" s="1"/>
  <c r="D58" i="1"/>
  <c r="A58" i="1" s="1"/>
  <c r="D124" i="1"/>
  <c r="A124" i="1" s="1"/>
  <c r="D49" i="1"/>
  <c r="A49" i="1" s="1"/>
  <c r="BF4" i="2" l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29" i="1"/>
  <c r="F54" i="1"/>
  <c r="F42" i="1"/>
  <c r="F27" i="1"/>
  <c r="F63" i="1"/>
  <c r="F60" i="1"/>
  <c r="F48" i="1"/>
  <c r="F36" i="1"/>
  <c r="F57" i="1"/>
  <c r="F45" i="1"/>
  <c r="F33" i="1"/>
  <c r="F51" i="1"/>
  <c r="F39" i="1"/>
  <c r="BF5" i="2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102" i="1"/>
  <c r="F90" i="1"/>
  <c r="F78" i="1"/>
  <c r="F66" i="1"/>
  <c r="F80" i="1"/>
  <c r="F99" i="1"/>
  <c r="F75" i="1"/>
  <c r="F96" i="1"/>
  <c r="F84" i="1"/>
  <c r="F72" i="1"/>
  <c r="F93" i="1"/>
  <c r="F81" i="1"/>
  <c r="F69" i="1"/>
  <c r="F87" i="1"/>
  <c r="BF8" i="2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F219" i="1"/>
  <c r="F207" i="1"/>
  <c r="F195" i="1"/>
  <c r="F183" i="1"/>
  <c r="F216" i="1"/>
  <c r="F204" i="1"/>
  <c r="F192" i="1"/>
  <c r="F213" i="1"/>
  <c r="F201" i="1"/>
  <c r="F189" i="1"/>
  <c r="F205" i="1"/>
  <c r="F210" i="1"/>
  <c r="F198" i="1"/>
  <c r="F186" i="1"/>
  <c r="F182" i="1"/>
  <c r="F58" i="1"/>
  <c r="F56" i="1"/>
  <c r="F55" i="1"/>
  <c r="F59" i="1"/>
  <c r="F212" i="1"/>
  <c r="F89" i="1"/>
  <c r="F91" i="1"/>
  <c r="F209" i="1"/>
  <c r="F88" i="1"/>
  <c r="F208" i="1"/>
  <c r="F94" i="1"/>
  <c r="F95" i="1"/>
  <c r="F206" i="1"/>
  <c r="F92" i="1"/>
  <c r="F53" i="1"/>
  <c r="F214" i="1"/>
  <c r="F52" i="1"/>
  <c r="F211" i="1"/>
  <c r="L12" i="1"/>
  <c r="K12" i="1"/>
  <c r="J12" i="1"/>
  <c r="I12" i="1"/>
  <c r="H12" i="1"/>
  <c r="G12" i="1"/>
  <c r="L13" i="1"/>
  <c r="K13" i="1"/>
  <c r="F13" i="1"/>
  <c r="D296" i="1"/>
  <c r="A296" i="1" s="1"/>
  <c r="D295" i="1"/>
  <c r="A295" i="1" s="1"/>
  <c r="D290" i="1"/>
  <c r="A290" i="1" s="1"/>
  <c r="D289" i="1"/>
  <c r="A289" i="1" s="1"/>
  <c r="D281" i="1"/>
  <c r="A281" i="1" s="1"/>
  <c r="D280" i="1"/>
  <c r="A280" i="1" s="1"/>
  <c r="D278" i="1"/>
  <c r="A278" i="1" s="1"/>
  <c r="D277" i="1"/>
  <c r="A277" i="1" s="1"/>
  <c r="D275" i="1"/>
  <c r="A275" i="1" s="1"/>
  <c r="D274" i="1"/>
  <c r="A274" i="1" s="1"/>
  <c r="D272" i="1"/>
  <c r="A272" i="1" s="1"/>
  <c r="D271" i="1"/>
  <c r="A271" i="1" s="1"/>
  <c r="D269" i="1"/>
  <c r="A269" i="1" s="1"/>
  <c r="D268" i="1"/>
  <c r="A268" i="1" s="1"/>
  <c r="D266" i="1"/>
  <c r="A266" i="1" s="1"/>
  <c r="D265" i="1"/>
  <c r="A265" i="1" s="1"/>
  <c r="D263" i="1"/>
  <c r="A263" i="1" s="1"/>
  <c r="D262" i="1"/>
  <c r="A262" i="1" s="1"/>
  <c r="D257" i="1"/>
  <c r="A257" i="1" s="1"/>
  <c r="D256" i="1"/>
  <c r="A256" i="1" s="1"/>
  <c r="D254" i="1"/>
  <c r="A254" i="1" s="1"/>
  <c r="D253" i="1"/>
  <c r="A253" i="1" s="1"/>
  <c r="D251" i="1"/>
  <c r="A251" i="1" s="1"/>
  <c r="D250" i="1"/>
  <c r="A250" i="1" s="1"/>
  <c r="D242" i="1"/>
  <c r="A242" i="1" s="1"/>
  <c r="D241" i="1"/>
  <c r="A241" i="1" s="1"/>
  <c r="D239" i="1"/>
  <c r="A239" i="1" s="1"/>
  <c r="D238" i="1"/>
  <c r="A238" i="1" s="1"/>
  <c r="D236" i="1"/>
  <c r="A236" i="1" s="1"/>
  <c r="D235" i="1"/>
  <c r="A235" i="1" s="1"/>
  <c r="D233" i="1"/>
  <c r="A233" i="1" s="1"/>
  <c r="D232" i="1"/>
  <c r="A232" i="1" s="1"/>
  <c r="D230" i="1"/>
  <c r="A230" i="1" s="1"/>
  <c r="D229" i="1"/>
  <c r="A229" i="1" s="1"/>
  <c r="D227" i="1"/>
  <c r="A227" i="1" s="1"/>
  <c r="D226" i="1"/>
  <c r="A226" i="1" s="1"/>
  <c r="D224" i="1"/>
  <c r="A224" i="1" s="1"/>
  <c r="D223" i="1"/>
  <c r="A223" i="1" s="1"/>
  <c r="D221" i="1"/>
  <c r="A221" i="1" s="1"/>
  <c r="D220" i="1"/>
  <c r="A220" i="1" s="1"/>
  <c r="D218" i="1"/>
  <c r="A218" i="1" s="1"/>
  <c r="D217" i="1"/>
  <c r="A217" i="1" s="1"/>
  <c r="D215" i="1"/>
  <c r="A215" i="1" s="1"/>
  <c r="D203" i="1"/>
  <c r="A203" i="1" s="1"/>
  <c r="D202" i="1"/>
  <c r="A202" i="1" s="1"/>
  <c r="D200" i="1"/>
  <c r="A200" i="1" s="1"/>
  <c r="D199" i="1"/>
  <c r="A199" i="1" s="1"/>
  <c r="D197" i="1"/>
  <c r="A197" i="1" s="1"/>
  <c r="D196" i="1"/>
  <c r="A196" i="1" s="1"/>
  <c r="D194" i="1"/>
  <c r="A194" i="1" s="1"/>
  <c r="D193" i="1"/>
  <c r="A193" i="1" s="1"/>
  <c r="D191" i="1"/>
  <c r="A191" i="1" s="1"/>
  <c r="D190" i="1"/>
  <c r="A190" i="1" s="1"/>
  <c r="D188" i="1"/>
  <c r="A188" i="1" s="1"/>
  <c r="D187" i="1"/>
  <c r="A187" i="1" s="1"/>
  <c r="D185" i="1"/>
  <c r="A185" i="1" s="1"/>
  <c r="D184" i="1"/>
  <c r="A184" i="1" s="1"/>
  <c r="D181" i="1"/>
  <c r="A181" i="1" s="1"/>
  <c r="D179" i="1"/>
  <c r="A179" i="1" s="1"/>
  <c r="D178" i="1"/>
  <c r="A178" i="1" s="1"/>
  <c r="D176" i="1"/>
  <c r="A176" i="1" s="1"/>
  <c r="D175" i="1"/>
  <c r="A175" i="1" s="1"/>
  <c r="D164" i="1"/>
  <c r="A164" i="1" s="1"/>
  <c r="D163" i="1"/>
  <c r="A163" i="1" s="1"/>
  <c r="D161" i="1"/>
  <c r="A161" i="1" s="1"/>
  <c r="D160" i="1"/>
  <c r="A160" i="1" s="1"/>
  <c r="D158" i="1"/>
  <c r="A158" i="1" s="1"/>
  <c r="D157" i="1"/>
  <c r="A157" i="1" s="1"/>
  <c r="D155" i="1"/>
  <c r="A155" i="1" s="1"/>
  <c r="D154" i="1"/>
  <c r="A154" i="1" s="1"/>
  <c r="D152" i="1"/>
  <c r="A152" i="1" s="1"/>
  <c r="D151" i="1"/>
  <c r="A151" i="1" s="1"/>
  <c r="D149" i="1"/>
  <c r="A149" i="1" s="1"/>
  <c r="D148" i="1"/>
  <c r="A148" i="1" s="1"/>
  <c r="D146" i="1"/>
  <c r="A146" i="1" s="1"/>
  <c r="D145" i="1"/>
  <c r="A145" i="1" s="1"/>
  <c r="D143" i="1"/>
  <c r="A143" i="1" s="1"/>
  <c r="D142" i="1"/>
  <c r="A142" i="1" s="1"/>
  <c r="D140" i="1"/>
  <c r="A140" i="1" s="1"/>
  <c r="D139" i="1"/>
  <c r="A139" i="1" s="1"/>
  <c r="D137" i="1"/>
  <c r="A137" i="1" s="1"/>
  <c r="D136" i="1"/>
  <c r="A136" i="1" s="1"/>
  <c r="D125" i="1"/>
  <c r="A125" i="1" s="1"/>
  <c r="D122" i="1"/>
  <c r="A122" i="1" s="1"/>
  <c r="D121" i="1"/>
  <c r="A121" i="1" s="1"/>
  <c r="D119" i="1"/>
  <c r="A119" i="1" s="1"/>
  <c r="D118" i="1"/>
  <c r="A118" i="1" s="1"/>
  <c r="D116" i="1"/>
  <c r="A116" i="1" s="1"/>
  <c r="D115" i="1"/>
  <c r="A115" i="1" s="1"/>
  <c r="D113" i="1"/>
  <c r="A113" i="1" s="1"/>
  <c r="D112" i="1"/>
  <c r="A112" i="1" s="1"/>
  <c r="D110" i="1"/>
  <c r="A110" i="1" s="1"/>
  <c r="D109" i="1"/>
  <c r="A109" i="1" s="1"/>
  <c r="D107" i="1"/>
  <c r="A107" i="1" s="1"/>
  <c r="D106" i="1"/>
  <c r="A106" i="1" s="1"/>
  <c r="D104" i="1"/>
  <c r="A104" i="1" s="1"/>
  <c r="D103" i="1"/>
  <c r="A103" i="1" s="1"/>
  <c r="D101" i="1"/>
  <c r="A101" i="1" s="1"/>
  <c r="D100" i="1"/>
  <c r="A100" i="1" s="1"/>
  <c r="D98" i="1"/>
  <c r="A98" i="1" s="1"/>
  <c r="D86" i="1"/>
  <c r="A86" i="1" s="1"/>
  <c r="D85" i="1"/>
  <c r="A85" i="1" s="1"/>
  <c r="D83" i="1"/>
  <c r="A83" i="1" s="1"/>
  <c r="D82" i="1"/>
  <c r="A82" i="1" s="1"/>
  <c r="D80" i="1"/>
  <c r="A80" i="1" s="1"/>
  <c r="D79" i="1"/>
  <c r="A79" i="1" s="1"/>
  <c r="D77" i="1"/>
  <c r="A77" i="1" s="1"/>
  <c r="D76" i="1"/>
  <c r="A76" i="1" s="1"/>
  <c r="D74" i="1"/>
  <c r="A74" i="1" s="1"/>
  <c r="D73" i="1"/>
  <c r="A73" i="1" s="1"/>
  <c r="D71" i="1"/>
  <c r="A71" i="1" s="1"/>
  <c r="D70" i="1"/>
  <c r="A70" i="1" s="1"/>
  <c r="D68" i="1"/>
  <c r="A68" i="1" s="1"/>
  <c r="D67" i="1"/>
  <c r="A67" i="1" s="1"/>
  <c r="D65" i="1"/>
  <c r="A65" i="1" s="1"/>
  <c r="D64" i="1"/>
  <c r="A64" i="1" s="1"/>
  <c r="D62" i="1"/>
  <c r="A62" i="1" s="1"/>
  <c r="D61" i="1"/>
  <c r="A61" i="1" s="1"/>
  <c r="D50" i="1"/>
  <c r="A50" i="1" s="1"/>
  <c r="D47" i="1"/>
  <c r="A47" i="1" s="1"/>
  <c r="D46" i="1"/>
  <c r="A46" i="1" s="1"/>
  <c r="D44" i="1"/>
  <c r="A44" i="1" s="1"/>
  <c r="D43" i="1"/>
  <c r="A43" i="1" s="1"/>
  <c r="D41" i="1"/>
  <c r="A41" i="1" s="1"/>
  <c r="D40" i="1"/>
  <c r="A40" i="1" s="1"/>
  <c r="D38" i="1"/>
  <c r="A38" i="1" s="1"/>
  <c r="D37" i="1"/>
  <c r="A37" i="1" s="1"/>
  <c r="D35" i="1"/>
  <c r="A35" i="1" s="1"/>
  <c r="D34" i="1"/>
  <c r="A34" i="1" s="1"/>
  <c r="D32" i="1"/>
  <c r="A32" i="1" s="1"/>
  <c r="D31" i="1"/>
  <c r="A31" i="1" s="1"/>
  <c r="D28" i="1"/>
  <c r="A28" i="1" s="1"/>
  <c r="D25" i="1"/>
  <c r="A25" i="1" s="1"/>
  <c r="E8" i="1"/>
  <c r="F12" i="1"/>
  <c r="F47" i="1"/>
  <c r="F35" i="1"/>
  <c r="F26" i="1"/>
  <c r="F46" i="1"/>
  <c r="F34" i="1"/>
  <c r="F25" i="1"/>
  <c r="F62" i="1"/>
  <c r="F44" i="1"/>
  <c r="F32" i="1"/>
  <c r="F61" i="1"/>
  <c r="F43" i="1"/>
  <c r="F31" i="1"/>
  <c r="F50" i="1"/>
  <c r="F41" i="1"/>
  <c r="F49" i="1"/>
  <c r="F40" i="1"/>
  <c r="F37" i="1"/>
  <c r="F38" i="1"/>
  <c r="F30" i="1"/>
  <c r="F28" i="1"/>
  <c r="F86" i="1"/>
  <c r="F74" i="1"/>
  <c r="F65" i="1"/>
  <c r="F85" i="1"/>
  <c r="F73" i="1"/>
  <c r="F64" i="1"/>
  <c r="F101" i="1"/>
  <c r="F83" i="1"/>
  <c r="F71" i="1"/>
  <c r="F100" i="1"/>
  <c r="F82" i="1"/>
  <c r="F70" i="1"/>
  <c r="F98" i="1"/>
  <c r="F97" i="1"/>
  <c r="F79" i="1"/>
  <c r="F76" i="1"/>
  <c r="F77" i="1"/>
  <c r="F68" i="1"/>
  <c r="F67" i="1"/>
  <c r="F125" i="1"/>
  <c r="F113" i="1"/>
  <c r="F104" i="1"/>
  <c r="F124" i="1"/>
  <c r="F112" i="1"/>
  <c r="F103" i="1"/>
  <c r="F140" i="1"/>
  <c r="F122" i="1"/>
  <c r="F110" i="1"/>
  <c r="F115" i="1"/>
  <c r="F139" i="1"/>
  <c r="F121" i="1"/>
  <c r="F109" i="1"/>
  <c r="F106" i="1"/>
  <c r="F137" i="1"/>
  <c r="F119" i="1"/>
  <c r="F136" i="1"/>
  <c r="F118" i="1"/>
  <c r="F116" i="1"/>
  <c r="F107" i="1"/>
  <c r="F164" i="1"/>
  <c r="F152" i="1"/>
  <c r="F143" i="1"/>
  <c r="F163" i="1"/>
  <c r="F151" i="1"/>
  <c r="F142" i="1"/>
  <c r="F145" i="1"/>
  <c r="F179" i="1"/>
  <c r="F161" i="1"/>
  <c r="F149" i="1"/>
  <c r="F178" i="1"/>
  <c r="F160" i="1"/>
  <c r="F148" i="1"/>
  <c r="F176" i="1"/>
  <c r="F158" i="1"/>
  <c r="F175" i="1"/>
  <c r="F157" i="1"/>
  <c r="F155" i="1"/>
  <c r="F146" i="1"/>
  <c r="F154" i="1"/>
  <c r="F203" i="1"/>
  <c r="F191" i="1"/>
  <c r="F202" i="1"/>
  <c r="F190" i="1"/>
  <c r="F181" i="1"/>
  <c r="F218" i="1"/>
  <c r="F200" i="1"/>
  <c r="F188" i="1"/>
  <c r="F217" i="1"/>
  <c r="F199" i="1"/>
  <c r="F187" i="1"/>
  <c r="F215" i="1"/>
  <c r="F197" i="1"/>
  <c r="F193" i="1"/>
  <c r="F196" i="1"/>
  <c r="F184" i="1"/>
  <c r="F194" i="1"/>
  <c r="F185" i="1"/>
  <c r="F242" i="1"/>
  <c r="F230" i="1"/>
  <c r="F221" i="1"/>
  <c r="F241" i="1"/>
  <c r="F229" i="1"/>
  <c r="F220" i="1"/>
  <c r="F254" i="1"/>
  <c r="F239" i="1"/>
  <c r="F227" i="1"/>
  <c r="F253" i="1"/>
  <c r="F238" i="1"/>
  <c r="F226" i="1"/>
  <c r="F251" i="1"/>
  <c r="F236" i="1"/>
  <c r="F250" i="1"/>
  <c r="F235" i="1"/>
  <c r="F233" i="1"/>
  <c r="F224" i="1"/>
  <c r="F232" i="1"/>
  <c r="F223" i="1"/>
  <c r="F281" i="1"/>
  <c r="F269" i="1"/>
  <c r="F280" i="1"/>
  <c r="F268" i="1"/>
  <c r="F296" i="1"/>
  <c r="F278" i="1"/>
  <c r="F266" i="1"/>
  <c r="F295" i="1"/>
  <c r="F277" i="1"/>
  <c r="F265" i="1"/>
  <c r="F290" i="1"/>
  <c r="F275" i="1"/>
  <c r="F289" i="1"/>
  <c r="F274" i="1"/>
  <c r="F272" i="1"/>
  <c r="F263" i="1"/>
  <c r="F271" i="1"/>
  <c r="F262" i="1"/>
  <c r="C12" i="1" l="1" a="1"/>
  <c r="C12" i="1" s="1"/>
  <c r="B15" i="1"/>
  <c r="A15" i="1" s="1"/>
  <c r="B16" i="1"/>
  <c r="A16" i="1" s="1"/>
  <c r="B17" i="1"/>
  <c r="A17" i="1" s="1"/>
  <c r="A21" i="1"/>
  <c r="B18" i="1"/>
  <c r="A18" i="1" s="1"/>
  <c r="G289" i="1" l="1"/>
  <c r="G250" i="1"/>
  <c r="G290" i="1"/>
  <c r="G262" i="1"/>
  <c r="G283" i="1"/>
  <c r="G277" i="1"/>
  <c r="G31" i="1"/>
  <c r="G265" i="1"/>
  <c r="G275" i="1"/>
  <c r="G280" i="1"/>
  <c r="G272" i="1"/>
  <c r="G268" i="1"/>
  <c r="G266" i="1"/>
  <c r="G296" i="1"/>
  <c r="G278" i="1"/>
  <c r="G263" i="1"/>
  <c r="G271" i="1"/>
  <c r="G273" i="1"/>
  <c r="G297" i="1"/>
  <c r="G285" i="1"/>
  <c r="G264" i="1"/>
  <c r="G267" i="1"/>
  <c r="G276" i="1"/>
  <c r="G279" i="1"/>
  <c r="G291" i="1"/>
  <c r="G261" i="1"/>
  <c r="G294" i="1"/>
  <c r="G288" i="1"/>
  <c r="G270" i="1"/>
  <c r="G282" i="1"/>
  <c r="G26" i="1"/>
  <c r="G27" i="1"/>
  <c r="G260" i="1"/>
  <c r="G292" i="1"/>
  <c r="G259" i="1"/>
  <c r="G293" i="1"/>
  <c r="G284" i="1"/>
  <c r="G286" i="1"/>
  <c r="G287" i="1"/>
  <c r="G295" i="1"/>
  <c r="G281" i="1"/>
  <c r="G274" i="1"/>
  <c r="G269" i="1"/>
  <c r="G55" i="1"/>
  <c r="G172" i="1"/>
  <c r="G211" i="1"/>
  <c r="G94" i="1"/>
  <c r="G133" i="1"/>
  <c r="G70" i="1"/>
  <c r="G50" i="1"/>
  <c r="G61" i="1"/>
  <c r="G134" i="1"/>
  <c r="G52" i="1"/>
  <c r="G173" i="1"/>
  <c r="G212" i="1"/>
  <c r="G95" i="1"/>
  <c r="G53" i="1"/>
  <c r="G88" i="1"/>
  <c r="G169" i="1"/>
  <c r="G170" i="1"/>
  <c r="G128" i="1"/>
  <c r="G131" i="1"/>
  <c r="G244" i="1"/>
  <c r="G91" i="1"/>
  <c r="G209" i="1"/>
  <c r="G167" i="1"/>
  <c r="G56" i="1"/>
  <c r="G127" i="1"/>
  <c r="G248" i="1"/>
  <c r="G166" i="1"/>
  <c r="G205" i="1"/>
  <c r="G245" i="1"/>
  <c r="G92" i="1"/>
  <c r="G49" i="1"/>
  <c r="G247" i="1"/>
  <c r="G89" i="1"/>
  <c r="G208" i="1"/>
  <c r="G130" i="1"/>
  <c r="G206" i="1"/>
  <c r="G148" i="1"/>
  <c r="G226" i="1"/>
  <c r="G187" i="1"/>
  <c r="G251" i="1"/>
  <c r="G109" i="1"/>
  <c r="G163" i="1"/>
  <c r="G137" i="1"/>
  <c r="G229" i="1"/>
  <c r="G227" i="1"/>
  <c r="G236" i="1"/>
  <c r="G154" i="1"/>
  <c r="G38" i="1"/>
  <c r="G233" i="1"/>
  <c r="G242" i="1"/>
  <c r="G115" i="1"/>
  <c r="G241" i="1"/>
  <c r="G112" i="1"/>
  <c r="G194" i="1"/>
  <c r="G43" i="1"/>
  <c r="G238" i="1"/>
  <c r="G224" i="1"/>
  <c r="G74" i="1"/>
  <c r="G119" i="1"/>
  <c r="G35" i="1"/>
  <c r="G152" i="1"/>
  <c r="G221" i="1"/>
  <c r="G232" i="1"/>
  <c r="G230" i="1"/>
  <c r="G103" i="1"/>
  <c r="G217" i="1"/>
  <c r="G65" i="1"/>
  <c r="G160" i="1"/>
  <c r="G191" i="1"/>
  <c r="G158" i="1"/>
  <c r="G178" i="1"/>
  <c r="G202" i="1"/>
  <c r="G62" i="1"/>
  <c r="G85" i="1"/>
  <c r="G106" i="1"/>
  <c r="G218" i="1"/>
  <c r="G203" i="1"/>
  <c r="G110" i="1"/>
  <c r="G125" i="1"/>
  <c r="G122" i="1"/>
  <c r="G190" i="1"/>
  <c r="G40" i="1"/>
  <c r="E150" i="1"/>
  <c r="G66" i="1"/>
  <c r="G129" i="1"/>
  <c r="E246" i="1"/>
  <c r="G141" i="1"/>
  <c r="E240" i="1"/>
  <c r="E141" i="1"/>
  <c r="G36" i="1"/>
  <c r="E189" i="1"/>
  <c r="E183" i="1"/>
  <c r="E288" i="1"/>
  <c r="G198" i="1"/>
  <c r="E93" i="1"/>
  <c r="E186" i="1"/>
  <c r="G147" i="1"/>
  <c r="G78" i="1"/>
  <c r="E171" i="1"/>
  <c r="E63" i="1"/>
  <c r="E132" i="1"/>
  <c r="E126" i="1"/>
  <c r="E144" i="1"/>
  <c r="E279" i="1"/>
  <c r="G72" i="1"/>
  <c r="G240" i="1"/>
  <c r="E297" i="1"/>
  <c r="G231" i="1"/>
  <c r="E165" i="1"/>
  <c r="G54" i="1"/>
  <c r="G84" i="1"/>
  <c r="G90" i="1"/>
  <c r="G159" i="1"/>
  <c r="E54" i="1"/>
  <c r="G99" i="1"/>
  <c r="E90" i="1"/>
  <c r="E177" i="1"/>
  <c r="G255" i="1"/>
  <c r="G174" i="1"/>
  <c r="E96" i="1"/>
  <c r="E234" i="1"/>
  <c r="G63" i="1"/>
  <c r="G59" i="1"/>
  <c r="G58" i="1"/>
  <c r="E162" i="1"/>
  <c r="G156" i="1"/>
  <c r="G258" i="1"/>
  <c r="E120" i="1"/>
  <c r="E231" i="1"/>
  <c r="G144" i="1"/>
  <c r="E219" i="1"/>
  <c r="E72" i="1"/>
  <c r="G93" i="1"/>
  <c r="G183" i="1"/>
  <c r="E264" i="1"/>
  <c r="G138" i="1"/>
  <c r="G39" i="1"/>
  <c r="E69" i="1"/>
  <c r="G60" i="1"/>
  <c r="E66" i="1"/>
  <c r="E249" i="1"/>
  <c r="G117" i="1"/>
  <c r="G246" i="1"/>
  <c r="G225" i="1"/>
  <c r="E282" i="1"/>
  <c r="G57" i="1"/>
  <c r="E261" i="1"/>
  <c r="G48" i="1"/>
  <c r="G219" i="1"/>
  <c r="G182" i="1"/>
  <c r="G192" i="1"/>
  <c r="E87" i="1"/>
  <c r="G162" i="1"/>
  <c r="G102" i="1"/>
  <c r="G135" i="1"/>
  <c r="E117" i="1"/>
  <c r="E135" i="1"/>
  <c r="G165" i="1"/>
  <c r="G234" i="1"/>
  <c r="E153" i="1"/>
  <c r="G150" i="1"/>
  <c r="G213" i="1"/>
  <c r="E237" i="1"/>
  <c r="E225" i="1"/>
  <c r="G195" i="1"/>
  <c r="G33" i="1"/>
  <c r="E102" i="1"/>
  <c r="G237" i="1"/>
  <c r="G30" i="1"/>
  <c r="E192" i="1"/>
  <c r="G204" i="1"/>
  <c r="E81" i="1"/>
  <c r="E258" i="1"/>
  <c r="G153" i="1"/>
  <c r="G81" i="1"/>
  <c r="E243" i="1"/>
  <c r="G189" i="1"/>
  <c r="G243" i="1"/>
  <c r="E108" i="1"/>
  <c r="G111" i="1"/>
  <c r="G96" i="1"/>
  <c r="G132" i="1"/>
  <c r="E180" i="1"/>
  <c r="G126" i="1"/>
  <c r="E222" i="1"/>
  <c r="G29" i="1"/>
  <c r="E204" i="1"/>
  <c r="E273" i="1"/>
  <c r="E168" i="1"/>
  <c r="E60" i="1"/>
  <c r="E228" i="1"/>
  <c r="E105" i="1"/>
  <c r="E294" i="1"/>
  <c r="G228" i="1"/>
  <c r="G186" i="1"/>
  <c r="E210" i="1"/>
  <c r="E255" i="1"/>
  <c r="G51" i="1"/>
  <c r="E213" i="1"/>
  <c r="G108" i="1"/>
  <c r="E123" i="1"/>
  <c r="G75" i="1"/>
  <c r="E207" i="1"/>
  <c r="G97" i="1"/>
  <c r="E216" i="1"/>
  <c r="E291" i="1"/>
  <c r="G168" i="1"/>
  <c r="E267" i="1"/>
  <c r="E114" i="1"/>
  <c r="E57" i="1"/>
  <c r="E201" i="1"/>
  <c r="G45" i="1"/>
  <c r="G210" i="1"/>
  <c r="E84" i="1"/>
  <c r="E198" i="1"/>
  <c r="E147" i="1"/>
  <c r="G216" i="1"/>
  <c r="E195" i="1"/>
  <c r="E111" i="1"/>
  <c r="E285" i="1"/>
  <c r="G171" i="1"/>
  <c r="G180" i="1"/>
  <c r="G177" i="1"/>
  <c r="E78" i="1"/>
  <c r="G207" i="1"/>
  <c r="G114" i="1"/>
  <c r="G249" i="1"/>
  <c r="E156" i="1"/>
  <c r="G69" i="1"/>
  <c r="E159" i="1"/>
  <c r="G222" i="1"/>
  <c r="G42" i="1"/>
  <c r="G201" i="1"/>
  <c r="E99" i="1"/>
  <c r="E138" i="1"/>
  <c r="G120" i="1"/>
  <c r="E129" i="1"/>
  <c r="E270" i="1"/>
  <c r="G123" i="1"/>
  <c r="G105" i="1"/>
  <c r="E252" i="1"/>
  <c r="E174" i="1"/>
  <c r="E75" i="1"/>
  <c r="G214" i="1"/>
  <c r="E276" i="1"/>
  <c r="G252" i="1"/>
  <c r="G87" i="1"/>
  <c r="G124" i="1"/>
  <c r="G139" i="1"/>
  <c r="G145" i="1"/>
  <c r="G118" i="1"/>
  <c r="G253" i="1"/>
  <c r="G197" i="1"/>
  <c r="G181" i="1"/>
  <c r="G223" i="1"/>
  <c r="G164" i="1"/>
  <c r="G68" i="1"/>
  <c r="G101" i="1"/>
  <c r="G77" i="1"/>
  <c r="G176" i="1"/>
  <c r="G140" i="1"/>
  <c r="G67" i="1"/>
  <c r="G199" i="1"/>
  <c r="G80" i="1"/>
  <c r="G136" i="1"/>
  <c r="G185" i="1"/>
  <c r="G196" i="1"/>
  <c r="G113" i="1"/>
  <c r="G41" i="1"/>
  <c r="G64" i="1"/>
  <c r="G188" i="1"/>
  <c r="G116" i="1"/>
  <c r="G82" i="1"/>
  <c r="G184" i="1"/>
  <c r="G46" i="1"/>
  <c r="G79" i="1"/>
  <c r="G98" i="1"/>
  <c r="G157" i="1"/>
  <c r="G155" i="1"/>
  <c r="G235" i="1"/>
  <c r="G71" i="1"/>
  <c r="G142" i="1"/>
  <c r="G47" i="1"/>
  <c r="G83" i="1"/>
  <c r="G161" i="1"/>
  <c r="G34" i="1"/>
  <c r="G44" i="1"/>
  <c r="G28" i="1"/>
  <c r="G32" i="1"/>
  <c r="G257" i="1"/>
  <c r="G76" i="1"/>
  <c r="G143" i="1"/>
  <c r="G200" i="1"/>
  <c r="G220" i="1"/>
  <c r="G107" i="1"/>
  <c r="G149" i="1"/>
  <c r="G179" i="1"/>
  <c r="G239" i="1"/>
  <c r="G254" i="1"/>
  <c r="G121" i="1"/>
  <c r="G175" i="1"/>
  <c r="G151" i="1"/>
  <c r="G100" i="1"/>
  <c r="G104" i="1"/>
  <c r="G37" i="1"/>
  <c r="G215" i="1"/>
  <c r="G73" i="1"/>
  <c r="G146" i="1"/>
  <c r="G256" i="1"/>
  <c r="G86" i="1"/>
  <c r="E182" i="1"/>
  <c r="G193" i="1"/>
  <c r="E39" i="1"/>
  <c r="E45" i="1"/>
  <c r="E48" i="1"/>
  <c r="E42" i="1"/>
  <c r="E36" i="1"/>
  <c r="E51" i="1"/>
  <c r="E33" i="1"/>
  <c r="E27" i="1"/>
  <c r="E128" i="1"/>
  <c r="E95" i="1"/>
  <c r="E25" i="1"/>
  <c r="E179" i="1"/>
  <c r="E101" i="1"/>
  <c r="E290" i="1"/>
  <c r="G25" i="1"/>
  <c r="E215" i="1"/>
  <c r="E137" i="1"/>
  <c r="E296" i="1"/>
  <c r="E254" i="1"/>
  <c r="E140" i="1"/>
  <c r="E251" i="1"/>
  <c r="E98" i="1"/>
  <c r="E218" i="1"/>
  <c r="E62" i="1"/>
  <c r="E176" i="1"/>
  <c r="E136" i="1"/>
  <c r="E97" i="1"/>
  <c r="E295" i="1"/>
  <c r="E100" i="1"/>
  <c r="E253" i="1"/>
  <c r="E289" i="1"/>
  <c r="E293" i="1"/>
  <c r="E292" i="1"/>
  <c r="E260" i="1"/>
  <c r="E259" i="1"/>
  <c r="E250" i="1"/>
  <c r="E175" i="1"/>
  <c r="E61" i="1"/>
  <c r="E178" i="1"/>
  <c r="E217" i="1"/>
  <c r="E139" i="1"/>
  <c r="E214" i="1"/>
  <c r="E211" i="1"/>
  <c r="E212" i="1"/>
  <c r="E94" i="1"/>
  <c r="E173" i="1"/>
  <c r="E133" i="1"/>
  <c r="E134" i="1"/>
  <c r="E172" i="1"/>
  <c r="E52" i="1"/>
  <c r="E53" i="1"/>
  <c r="E286" i="1"/>
  <c r="E247" i="1"/>
  <c r="E287" i="1"/>
  <c r="E248" i="1"/>
  <c r="E208" i="1"/>
  <c r="E209" i="1"/>
  <c r="E50" i="1"/>
  <c r="E169" i="1"/>
  <c r="E92" i="1"/>
  <c r="E91" i="1"/>
  <c r="E131" i="1"/>
  <c r="E130" i="1"/>
  <c r="E170" i="1"/>
  <c r="E56" i="1"/>
  <c r="E55" i="1"/>
  <c r="E284" i="1"/>
  <c r="E283" i="1"/>
  <c r="E89" i="1"/>
  <c r="E88" i="1"/>
  <c r="E127" i="1"/>
  <c r="E167" i="1"/>
  <c r="E166" i="1"/>
  <c r="E206" i="1"/>
  <c r="E245" i="1"/>
  <c r="E205" i="1"/>
  <c r="E244" i="1"/>
  <c r="E49" i="1"/>
  <c r="E59" i="1"/>
  <c r="E58" i="1"/>
  <c r="E184" i="1"/>
  <c r="E241" i="1"/>
  <c r="E235" i="1"/>
  <c r="E197" i="1"/>
  <c r="E278" i="1"/>
  <c r="E47" i="1"/>
  <c r="E193" i="1"/>
  <c r="E265" i="1"/>
  <c r="E121" i="1"/>
  <c r="E104" i="1"/>
  <c r="E239" i="1"/>
  <c r="E125" i="1"/>
  <c r="E226" i="1"/>
  <c r="E274" i="1"/>
  <c r="E38" i="1"/>
  <c r="E220" i="1"/>
  <c r="E35" i="1"/>
  <c r="E142" i="1"/>
  <c r="E31" i="1"/>
  <c r="E185" i="1"/>
  <c r="E43" i="1"/>
  <c r="E64" i="1"/>
  <c r="E160" i="1"/>
  <c r="E41" i="1"/>
  <c r="E161" i="1"/>
  <c r="E26" i="1"/>
  <c r="E34" i="1"/>
  <c r="E281" i="1"/>
  <c r="E242" i="1"/>
  <c r="E230" i="1"/>
  <c r="E146" i="1"/>
  <c r="E83" i="1"/>
  <c r="E151" i="1"/>
  <c r="E236" i="1"/>
  <c r="E257" i="1"/>
  <c r="E268" i="1"/>
  <c r="E65" i="1"/>
  <c r="E145" i="1"/>
  <c r="E106" i="1"/>
  <c r="E157" i="1"/>
  <c r="E82" i="1"/>
  <c r="E188" i="1"/>
  <c r="E30" i="1"/>
  <c r="E191" i="1"/>
  <c r="E277" i="1"/>
  <c r="E80" i="1"/>
  <c r="E124" i="1"/>
  <c r="E28" i="1"/>
  <c r="E262" i="1"/>
  <c r="E67" i="1"/>
  <c r="E266" i="1"/>
  <c r="E269" i="1"/>
  <c r="E227" i="1"/>
  <c r="E71" i="1"/>
  <c r="E164" i="1"/>
  <c r="E40" i="1"/>
  <c r="E118" i="1"/>
  <c r="E232" i="1"/>
  <c r="E224" i="1"/>
  <c r="E223" i="1"/>
  <c r="E107" i="1"/>
  <c r="E154" i="1"/>
  <c r="E256" i="1"/>
  <c r="E115" i="1"/>
  <c r="E155" i="1"/>
  <c r="E190" i="1"/>
  <c r="E149" i="1"/>
  <c r="E85" i="1"/>
  <c r="E187" i="1"/>
  <c r="E110" i="1"/>
  <c r="E229" i="1"/>
  <c r="E181" i="1"/>
  <c r="E275" i="1"/>
  <c r="E122" i="1"/>
  <c r="E202" i="1"/>
  <c r="E70" i="1"/>
  <c r="E163" i="1"/>
  <c r="E158" i="1"/>
  <c r="E194" i="1"/>
  <c r="E203" i="1"/>
  <c r="E272" i="1"/>
  <c r="E32" i="1"/>
  <c r="E271" i="1"/>
  <c r="E199" i="1"/>
  <c r="E103" i="1"/>
  <c r="E119" i="1"/>
  <c r="E200" i="1"/>
  <c r="E280" i="1"/>
  <c r="E116" i="1"/>
  <c r="E46" i="1"/>
  <c r="E113" i="1"/>
  <c r="E112" i="1"/>
  <c r="E196" i="1"/>
  <c r="E77" i="1"/>
  <c r="E221" i="1"/>
  <c r="E143" i="1"/>
  <c r="E76" i="1"/>
  <c r="E37" i="1"/>
  <c r="E152" i="1"/>
  <c r="E86" i="1"/>
  <c r="E233" i="1"/>
  <c r="E79" i="1"/>
  <c r="E68" i="1"/>
  <c r="E73" i="1"/>
  <c r="E148" i="1"/>
  <c r="E263" i="1"/>
  <c r="E238" i="1"/>
  <c r="E44" i="1"/>
  <c r="E74" i="1"/>
  <c r="E109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<sst xmlns="http://schemas.openxmlformats.org/spreadsheetml/2006/main" count="890" uniqueCount="276">
  <si>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</si>
  <si>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</si>
  <si>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</si>
  <si>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</si>
  <si>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</si>
  <si>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</si>
  <si>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</si>
  <si>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</si>
  <si>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</si>
  <si>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</si>
  <si>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</si>
  <si>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</si>
  <si>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</si>
  <si>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</si>
  <si>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</si>
  <si>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</si>
  <si>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</si>
  <si>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</si>
  <si>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</si>
  <si>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</si>
  <si>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</si>
  <si>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</si>
  <si>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</si>
  <si>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</si>
  <si>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</si>
  <si>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</si>
  <si>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</si>
  <si>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</si>
  <si>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</si>
  <si>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</si>
  <si>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</si>
  <si>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</si>
  <si>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</si>
  <si>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</si>
  <si>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</si>
  <si>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</si>
  <si>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</si>
  <si>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</si>
  <si>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</si>
  <si>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</si>
  <si>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</si>
  <si>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</si>
  <si>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</si>
  <si>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</si>
  <si>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</si>
  <si>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</si>
  <si>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</si>
  <si>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</si>
  <si>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</si>
  <si>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</si>
  <si>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</si>
  <si>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</si>
  <si>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</si>
  <si>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</si>
  <si>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</si>
  <si>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</si>
  <si>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</si>
  <si>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</si>
  <si>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</si>
  <si>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</si>
  <si>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</si>
  <si>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</si>
  <si>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</si>
  <si>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</si>
  <si>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</si>
  <si>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</si>
  <si>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</si>
  <si>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</si>
  <si>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</si>
  <si>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</si>
  <si>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</si>
  <si>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</si>
  <si>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</si>
  <si>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</si>
  <si>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</si>
  <si>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</si>
  <si>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</si>
  <si>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</si>
  <si>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</si>
  <si>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</si>
  <si>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</si>
  <si>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</si>
  <si>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</si>
  <si>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</si>
  <si>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</si>
  <si>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</si>
  <si>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</si>
  <si>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</si>
  <si>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</si>
  <si>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</si>
  <si>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</si>
  <si>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</si>
  <si>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</si>
  <si>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</si>
  <si>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</si>
  <si>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</si>
  <si>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</si>
  <si>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</si>
  <si>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</si>
  <si>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</si>
  <si>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</si>
  <si>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</si>
  <si>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</si>
  <si>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</si>
  <si>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</si>
  <si>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</si>
  <si>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</si>
  <si>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</si>
  <si>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</si>
  <si>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</si>
  <si>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</si>
  <si>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</si>
  <si>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</si>
  <si>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</si>
  <si>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</si>
  <si>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</si>
  <si>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</si>
  <si>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</si>
  <si>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</si>
  <si>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</si>
  <si>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</si>
  <si>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</si>
  <si>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</si>
  <si>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</si>
  <si>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</si>
  <si>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</si>
  <si>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</si>
  <si>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</si>
  <si>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</si>
  <si>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</si>
  <si>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</si>
  <si>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</si>
  <si>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</si>
  <si>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</si>
  <si>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</si>
  <si>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</si>
  <si>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</si>
  <si>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</si>
  <si>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</si>
  <si>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</si>
  <si>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</si>
  <si>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</si>
  <si>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</si>
  <si>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</si>
  <si>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</si>
  <si>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</si>
  <si>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</si>
  <si>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</si>
  <si>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</si>
  <si>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</si>
  <si>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</si>
  <si>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</si>
  <si>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</si>
  <si>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</si>
  <si>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</si>
  <si>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</si>
  <si>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</si>
  <si>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</si>
  <si>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</si>
  <si>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</si>
  <si>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</si>
  <si>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</si>
  <si>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</si>
  <si>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</si>
  <si>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</si>
  <si>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</si>
  <si>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</si>
  <si>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</si>
  <si>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</si>
  <si>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</si>
  <si>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</si>
  <si>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</si>
  <si>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</si>
  <si>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</si>
  <si>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</si>
  <si>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</si>
  <si>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</si>
  <si>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</si>
  <si>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</si>
  <si>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</si>
  <si>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</si>
  <si>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</si>
  <si>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</si>
  <si>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</si>
  <si>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</si>
  <si>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</si>
  <si>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</si>
  <si>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</si>
  <si>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</si>
  <si>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</si>
  <si>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</si>
  <si>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</si>
  <si>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</si>
  <si>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</si>
  <si>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</si>
  <si>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</si>
  <si>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</si>
  <si>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</si>
  <si>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</si>
  <si>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</si>
  <si>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</si>
  <si>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</si>
  <si>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</si>
  <si>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</si>
  <si>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</si>
  <si>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</si>
  <si>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</si>
  <si>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</si>
  <si>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</si>
  <si>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</si>
  <si>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</si>
  <si>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</si>
  <si>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</si>
  <si>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</si>
  <si>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</si>
  <si>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</si>
  <si>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</si>
  <si>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</si>
  <si>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</si>
  <si>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</si>
  <si>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</si>
  <si>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</si>
  <si>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Ram- Not to be set-up?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</si>
  <si>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</si>
  <si>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</si>
  <si>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</si>
  <si>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</si>
  <si>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</si>
  <si>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</si>
  <si>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</si>
  <si>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Rheta du Preez</t>
  </si>
  <si>
    <t xml:space="preserve">Nuno Zuarte </t>
  </si>
  <si>
    <t>SESECI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</si>
  <si>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</si>
  <si>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</si>
  <si>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</si>
  <si>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</si>
  <si>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</si>
  <si>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</si>
  <si>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</si>
  <si>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</si>
  <si>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</si>
  <si>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</si>
  <si>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</si>
  <si>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</si>
  <si>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</si>
  <si>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</si>
  <si>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</si>
  <si>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</si>
  <si>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</si>
  <si>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</si>
  <si>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</si>
  <si>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</si>
  <si>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</si>
  <si>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</si>
  <si>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</si>
  <si>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</si>
  <si>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</si>
  <si>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</si>
  <si>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</si>
  <si>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</si>
  <si>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</si>
  <si>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SNL116 ICICO David Estreich</t>
  </si>
  <si>
    <t>SPLMRA</t>
  </si>
  <si>
    <t>PAMAKH</t>
  </si>
  <si>
    <t>PAMAKH EXTCO Pamela Makhaye</t>
  </si>
  <si>
    <t>PORPER EXTCO Pedro Rodriques</t>
  </si>
  <si>
    <t>PORPER</t>
  </si>
  <si>
    <t>SNLRDP</t>
  </si>
  <si>
    <t>SNLRDP EXTCO Rheta du Preez</t>
  </si>
  <si>
    <t>SESECI CNSPM Seda Secilmis</t>
  </si>
  <si>
    <t>CNSPM</t>
  </si>
  <si>
    <t>SMABDE</t>
  </si>
  <si>
    <t>SMABDE EXTCO Smain Abdelmoumeni</t>
  </si>
  <si>
    <t>SPLMRA EXTCO Marek Kardach</t>
  </si>
  <si>
    <t>PORNUZ EXTCO Nuno Zuzarte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</si>
</sst>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2" totalsRowShown="0">
  <autoFilter ref="AP1:AS3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G14" sqref="G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179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12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44641</v>
      </c>
      <c r="G12" s="42">
        <f>IFERROR(HLOOKUP($D$10,ReferenceTables!$AU$3:$CU$10,3,FALSE),"")</f>
        <v>44642</v>
      </c>
      <c r="H12" s="42">
        <f>IFERROR(HLOOKUP($D$10,ReferenceTables!$AU$3:$CU$10,4,FALSE),"")</f>
        <v>44643</v>
      </c>
      <c r="I12" s="42">
        <f>IFERROR(HLOOKUP($D$10,ReferenceTables!$AU$3:$CU$10,5,FALSE),"")</f>
        <v>44644</v>
      </c>
      <c r="J12" s="42">
        <f>IFERROR(HLOOKUP($D$10,ReferenceTables!$AU$3:$CU$10,6,FALSE),"")</f>
        <v>44645</v>
      </c>
      <c r="K12" s="42">
        <f>IFERROR(HLOOKUP($D$10,ReferenceTables!$AU$3:$CU$10,7,FALSE),"")</f>
        <v>44646</v>
      </c>
      <c r="L12" s="58">
        <f>IFERROR(HLOOKUP($D$10,ReferenceTables!$AU$3:$CU$10,8,FALSE),"")</f>
        <v>44647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4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4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44641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44641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 t="shared" ref="E27" si="4">_xlfn.IFNA(VLOOKUP(A27,$A$14:$C$21,3,FALSE),"")</f>
        <v/>
      </c>
      <c r="F27" s="26">
        <f>HLOOKUP($D$10,ReferenceTables!$AU$3:$CU$10,2,FALSE)</f>
        <v>44641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44641</v>
      </c>
      <c r="G28" s="68" t="str">
        <f t="shared" ref="G28:G62" si="5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44641</v>
      </c>
      <c r="G29" s="72" t="str">
        <f t="shared" si="5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44641</v>
      </c>
      <c r="G30" s="35" t="str">
        <f t="shared" si="5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44641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44641</v>
      </c>
      <c r="G32" s="72" t="str">
        <f t="shared" si="5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 t="shared" ref="E33" si="6">_xlfn.IFNA(VLOOKUP(A33,$A$14:$C$21,3,FALSE),"")</f>
        <v/>
      </c>
      <c r="F33" s="26">
        <f>HLOOKUP($D$10,ReferenceTables!$AU$3:$CU$10,2,FALSE)</f>
        <v>44641</v>
      </c>
      <c r="G33" s="35" t="str">
        <f t="shared" ref="G33" si="7"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44641</v>
      </c>
      <c r="G34" s="68" t="str">
        <f t="shared" si="5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44641</v>
      </c>
      <c r="G35" s="72" t="str">
        <f t="shared" si="5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 t="shared" ref="E36" si="8">_xlfn.IFNA(VLOOKUP(A36,$A$14:$C$21,3,FALSE),"")</f>
        <v/>
      </c>
      <c r="F36" s="26">
        <f>HLOOKUP($D$10,ReferenceTables!$AU$3:$CU$10,2,FALSE)</f>
        <v>44641</v>
      </c>
      <c r="G36" s="35" t="str">
        <f t="shared" ref="G36" si="9"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44641</v>
      </c>
      <c r="G37" s="68" t="str">
        <f t="shared" si="5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44641</v>
      </c>
      <c r="G38" s="72" t="str">
        <f t="shared" si="5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 t="shared" ref="E39" si="10">_xlfn.IFNA(VLOOKUP(A39,$A$14:$C$21,3,FALSE),"")</f>
        <v/>
      </c>
      <c r="F39" s="26">
        <f>HLOOKUP($D$10,ReferenceTables!$AU$3:$CU$10,2,FALSE)</f>
        <v>44641</v>
      </c>
      <c r="G39" s="35" t="str">
        <f t="shared" ref="G39" si="11"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44641</v>
      </c>
      <c r="G40" s="68">
        <f t="shared" si="5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44641</v>
      </c>
      <c r="G41" s="72" t="str">
        <f t="shared" si="5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 t="shared" ref="E42" si="12">_xlfn.IFNA(VLOOKUP(A42,$A$14:$C$21,3,FALSE),"")</f>
        <v/>
      </c>
      <c r="F42" s="26">
        <f>HLOOKUP($D$10,ReferenceTables!$AU$3:$CU$10,2,FALSE)</f>
        <v>44641</v>
      </c>
      <c r="G42" s="35" t="str">
        <f t="shared" ref="G42" si="13"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44641</v>
      </c>
      <c r="G43" s="68" t="str">
        <f t="shared" si="5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44641</v>
      </c>
      <c r="G44" s="72" t="str">
        <f t="shared" si="5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 t="shared" ref="E45" si="14">_xlfn.IFNA(VLOOKUP(A45,$A$14:$C$21,3,FALSE),"")</f>
        <v/>
      </c>
      <c r="F45" s="26">
        <f>HLOOKUP($D$10,ReferenceTables!$AU$3:$CU$10,2,FALSE)</f>
        <v>44641</v>
      </c>
      <c r="G45" s="35" t="str">
        <f t="shared" ref="G45" si="15"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44641</v>
      </c>
      <c r="G46" s="68" t="str">
        <f t="shared" si="5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44641</v>
      </c>
      <c r="G47" s="72" t="str">
        <f t="shared" si="5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 t="shared" ref="E48" si="16">_xlfn.IFNA(VLOOKUP(A48,$A$14:$C$21,3,FALSE),"")</f>
        <v/>
      </c>
      <c r="F48" s="26">
        <f>HLOOKUP($D$10,ReferenceTables!$AU$3:$CU$10,2,FALSE)</f>
        <v>44641</v>
      </c>
      <c r="G48" s="35" t="str">
        <f t="shared" ref="G48" si="17"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44641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44641</v>
      </c>
      <c r="G50" s="72" t="str">
        <f t="shared" si="5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 t="shared" ref="E51" si="18">_xlfn.IFNA(VLOOKUP(A51,$A$14:$C$21,3,FALSE),"")</f>
        <v/>
      </c>
      <c r="F51" s="26">
        <f>HLOOKUP($D$10,ReferenceTables!$AU$3:$CU$10,2,FALSE)</f>
        <v>44641</v>
      </c>
      <c r="G51" s="35" t="str">
        <f t="shared" ref="G51" si="19"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44641</v>
      </c>
      <c r="G52" s="68" t="str">
        <f t="shared" si="5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44641</v>
      </c>
      <c r="G53" s="72" t="str">
        <f t="shared" si="5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" si="20">_xlfn.IFNA(VLOOKUP(A54,$A$14:$C$21,3,FALSE),"")</f>
        <v/>
      </c>
      <c r="F54" s="26">
        <f>HLOOKUP($D$10,ReferenceTables!$AU$3:$CU$10,2,FALSE)</f>
        <v>44641</v>
      </c>
      <c r="G54" s="35" t="str">
        <f t="shared" ref="G54" si="21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ref="E55:E56" si="22">_xlfn.IFNA(VLOOKUP(A55,$A$14:$C$21,3,FALSE),"")</f>
        <v/>
      </c>
      <c r="F55" s="67">
        <f>HLOOKUP($D$10,ReferenceTables!$AU$3:$CU$10,2,FALSE)</f>
        <v>44641</v>
      </c>
      <c r="G55" s="68" t="str">
        <f t="shared" ref="G55:G56" si="23">_xlfn.IFNA(VLOOKUP(A55,$A$14:$L$21,6,FALSE),"")</f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22"/>
        <v/>
      </c>
      <c r="F56" s="71">
        <f>HLOOKUP($D$10,ReferenceTables!$AU$3:$CU$10,2,FALSE)</f>
        <v>44641</v>
      </c>
      <c r="G56" s="72" t="str">
        <f t="shared" si="23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ref="E57" si="24">_xlfn.IFNA(VLOOKUP(A57,$A$14:$C$21,3,FALSE),"")</f>
        <v/>
      </c>
      <c r="F57" s="26">
        <f>HLOOKUP($D$10,ReferenceTables!$AU$3:$CU$10,2,FALSE)</f>
        <v>44641</v>
      </c>
      <c r="G57" s="35" t="str">
        <f t="shared" ref="G57" si="25">_xlfn.IFNA(VLOOKUP(A57,$A$14:$L$21,6,FALSE),"")</f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ref="E58:E59" si="26">_xlfn.IFNA(VLOOKUP(A58,$A$14:$C$21,3,FALSE),"")</f>
        <v/>
      </c>
      <c r="F58" s="67">
        <f>HLOOKUP($D$10,ReferenceTables!$AU$3:$CU$10,2,FALSE)</f>
        <v>44641</v>
      </c>
      <c r="G58" s="68" t="str">
        <f t="shared" ref="G58:G59" si="27">_xlfn.IFNA(VLOOKUP(A58,$A$14:$L$21,6,FALSE),"")</f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26"/>
        <v/>
      </c>
      <c r="F59" s="71">
        <f>HLOOKUP($D$10,ReferenceTables!$AU$3:$CU$10,2,FALSE)</f>
        <v>44641</v>
      </c>
      <c r="G59" s="72" t="str">
        <f t="shared" si="27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ref="E60" si="28">_xlfn.IFNA(VLOOKUP(A60,$A$14:$C$21,3,FALSE),"")</f>
        <v/>
      </c>
      <c r="F60" s="26">
        <f>HLOOKUP($D$10,ReferenceTables!$AU$3:$CU$10,2,FALSE)</f>
        <v>44641</v>
      </c>
      <c r="G60" s="35" t="str">
        <f t="shared" ref="G60" si="29">_xlfn.IFNA(VLOOKUP(A60,$A$14:$L$21,6,FALSE),"")</f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44641</v>
      </c>
      <c r="G61" s="68" t="str">
        <f t="shared" si="5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44641</v>
      </c>
      <c r="G62" s="72" t="str">
        <f t="shared" si="5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 t="shared" ref="E63" si="30">_xlfn.IFNA(VLOOKUP(A63,$A$14:$C$21,3,FALSE),"")</f>
        <v/>
      </c>
      <c r="F63" s="84">
        <f>HLOOKUP($D$10,ReferenceTables!$AU$3:$CU$10,2,FALSE)</f>
        <v>44641</v>
      </c>
      <c r="G63" s="37" t="str">
        <f t="shared" ref="G63" si="31"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44642</v>
      </c>
      <c r="G64" s="100" t="str">
        <f t="shared" ref="G64:G101" si="32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44642</v>
      </c>
      <c r="G65" s="72" t="str">
        <f t="shared" si="32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 t="shared" ref="E66" si="33">_xlfn.IFNA(VLOOKUP(A66,$A$14:$C$21,3,FALSE),"")</f>
        <v/>
      </c>
      <c r="F66" s="26">
        <f>HLOOKUP($D$10,ReferenceTables!$AU$3:$CU$10,3,FALSE)</f>
        <v>44642</v>
      </c>
      <c r="G66" s="35" t="str">
        <f t="shared" ref="G66" si="34"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44642</v>
      </c>
      <c r="G67" s="68" t="str">
        <f t="shared" si="32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44642</v>
      </c>
      <c r="G68" s="72" t="str">
        <f t="shared" si="32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 t="shared" ref="E69" si="35">_xlfn.IFNA(VLOOKUP(A69,$A$14:$C$21,3,FALSE),"")</f>
        <v/>
      </c>
      <c r="F69" s="26">
        <f>HLOOKUP($D$10,ReferenceTables!$AU$3:$CU$10,3,FALSE)</f>
        <v>44642</v>
      </c>
      <c r="G69" s="35" t="str">
        <f t="shared" ref="G69" si="36"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44642</v>
      </c>
      <c r="G70" s="68" t="str">
        <f t="shared" si="32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44642</v>
      </c>
      <c r="G71" s="72" t="str">
        <f t="shared" si="32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 t="shared" ref="E72" si="37">_xlfn.IFNA(VLOOKUP(A72,$A$14:$C$21,3,FALSE),"")</f>
        <v/>
      </c>
      <c r="F72" s="26">
        <f>HLOOKUP($D$10,ReferenceTables!$AU$3:$CU$10,3,FALSE)</f>
        <v>44642</v>
      </c>
      <c r="G72" s="35" t="str">
        <f t="shared" ref="G72" si="38"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39">_xlfn.IFNA(VLOOKUP(A73,$A$14:$C$21,3,FALSE),"")</f>
        <v/>
      </c>
      <c r="F73" s="67">
        <f>HLOOKUP($D$10,ReferenceTables!$AU$3:$CU$10,3,FALSE)</f>
        <v>44642</v>
      </c>
      <c r="G73" s="68" t="str">
        <f t="shared" si="32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39"/>
        <v/>
      </c>
      <c r="F74" s="71">
        <f>HLOOKUP($D$10,ReferenceTables!$AU$3:$CU$10,3,FALSE)</f>
        <v>44642</v>
      </c>
      <c r="G74" s="72" t="str">
        <f t="shared" si="32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 t="shared" ref="E75" si="40">_xlfn.IFNA(VLOOKUP(A75,$A$14:$C$21,3,FALSE),"")</f>
        <v/>
      </c>
      <c r="F75" s="26">
        <f>HLOOKUP($D$10,ReferenceTables!$AU$3:$CU$10,3,FALSE)</f>
        <v>44642</v>
      </c>
      <c r="G75" s="35" t="str">
        <f t="shared" ref="G75" si="41"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39"/>
        <v/>
      </c>
      <c r="F76" s="67">
        <f>HLOOKUP($D$10,ReferenceTables!$AU$3:$CU$10,3,FALSE)</f>
        <v>44642</v>
      </c>
      <c r="G76" s="68" t="str">
        <f t="shared" si="32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39"/>
        <v/>
      </c>
      <c r="F77" s="71">
        <f>HLOOKUP($D$10,ReferenceTables!$AU$3:$CU$10,3,FALSE)</f>
        <v>44642</v>
      </c>
      <c r="G77" s="72" t="str">
        <f t="shared" si="32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 t="shared" ref="E78" si="42">_xlfn.IFNA(VLOOKUP(A78,$A$14:$C$21,3,FALSE),"")</f>
        <v/>
      </c>
      <c r="F78" s="26">
        <f>HLOOKUP($D$10,ReferenceTables!$AU$3:$CU$10,3,FALSE)</f>
        <v>44642</v>
      </c>
      <c r="G78" s="35" t="str">
        <f t="shared" ref="G78" si="43"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39"/>
        <v>Credit Risk</v>
      </c>
      <c r="F79" s="67">
        <f>HLOOKUP($D$10,ReferenceTables!$AU$3:$CU$10,3,FALSE)</f>
        <v>44642</v>
      </c>
      <c r="G79" s="68">
        <f t="shared" si="32"/>
        <v>4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39"/>
        <v/>
      </c>
      <c r="F80" s="71">
        <f>HLOOKUP($D$10,ReferenceTables!$AU$3:$CU$10,3,FALSE)</f>
        <v>44642</v>
      </c>
      <c r="G80" s="72" t="str">
        <f t="shared" si="32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 t="shared" ref="E81" si="44">_xlfn.IFNA(VLOOKUP(A81,$A$14:$C$21,3,FALSE),"")</f>
        <v/>
      </c>
      <c r="F81" s="26">
        <f>HLOOKUP($D$10,ReferenceTables!$AU$3:$CU$10,3,FALSE)</f>
        <v>44642</v>
      </c>
      <c r="G81" s="35" t="str">
        <f t="shared" ref="G81" si="45"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39"/>
        <v/>
      </c>
      <c r="F82" s="67">
        <f>HLOOKUP($D$10,ReferenceTables!$AU$3:$CU$10,3,FALSE)</f>
        <v>44642</v>
      </c>
      <c r="G82" s="68" t="str">
        <f t="shared" si="32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39"/>
        <v/>
      </c>
      <c r="F83" s="71">
        <f>HLOOKUP($D$10,ReferenceTables!$AU$3:$CU$10,3,FALSE)</f>
        <v>44642</v>
      </c>
      <c r="G83" s="72" t="str">
        <f t="shared" si="32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 t="shared" ref="E84" si="46">_xlfn.IFNA(VLOOKUP(A84,$A$14:$C$21,3,FALSE),"")</f>
        <v/>
      </c>
      <c r="F84" s="26">
        <f>HLOOKUP($D$10,ReferenceTables!$AU$3:$CU$10,3,FALSE)</f>
        <v>44642</v>
      </c>
      <c r="G84" s="35" t="str">
        <f t="shared" ref="G84" si="47"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39"/>
        <v/>
      </c>
      <c r="F85" s="67">
        <f>HLOOKUP($D$10,ReferenceTables!$AU$3:$CU$10,3,FALSE)</f>
        <v>44642</v>
      </c>
      <c r="G85" s="68" t="str">
        <f t="shared" si="32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39"/>
        <v/>
      </c>
      <c r="F86" s="71">
        <f>HLOOKUP($D$10,ReferenceTables!$AU$3:$CU$10,3,FALSE)</f>
        <v>44642</v>
      </c>
      <c r="G86" s="72" t="str">
        <f t="shared" si="32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" si="48">_xlfn.IFNA(VLOOKUP(A87,$A$14:$C$21,3,FALSE),"")</f>
        <v/>
      </c>
      <c r="F87" s="26">
        <f>HLOOKUP($D$10,ReferenceTables!$AU$3:$CU$10,3,FALSE)</f>
        <v>44642</v>
      </c>
      <c r="G87" s="35" t="str">
        <f t="shared" ref="G87" si="49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ref="E88:E89" si="50">_xlfn.IFNA(VLOOKUP(A88,$A$14:$C$21,3,FALSE),"")</f>
        <v/>
      </c>
      <c r="F88" s="67">
        <f>HLOOKUP($D$10,ReferenceTables!$AU$3:$CU$10,3,FALSE)</f>
        <v>44642</v>
      </c>
      <c r="G88" s="68" t="str">
        <f>_xlfn.IFNA(VLOOKUP(A88,$A$14:$L$21,7,FALSE),"")</f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50"/>
        <v/>
      </c>
      <c r="F89" s="71">
        <f>HLOOKUP($D$10,ReferenceTables!$AU$3:$CU$10,3,FALSE)</f>
        <v>44642</v>
      </c>
      <c r="G89" s="72" t="str">
        <f t="shared" ref="G89" si="51">_xlfn.IFNA(VLOOKUP(A89,$A$14:$L$21,7,FALSE),"")</f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ref="E90" si="52">_xlfn.IFNA(VLOOKUP(A90,$A$14:$C$21,3,FALSE),"")</f>
        <v/>
      </c>
      <c r="F90" s="26">
        <f>HLOOKUP($D$10,ReferenceTables!$AU$3:$CU$10,3,FALSE)</f>
        <v>44642</v>
      </c>
      <c r="G90" s="35" t="str">
        <f t="shared" ref="G90" si="53">_xlfn.IFNA(VLOOKUP(A90,$A$14:$L$21,7,FALSE),"")</f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ref="E91:E92" si="54">_xlfn.IFNA(VLOOKUP(A91,$A$14:$C$21,3,FALSE),"")</f>
        <v/>
      </c>
      <c r="F91" s="67">
        <f>HLOOKUP($D$10,ReferenceTables!$AU$3:$CU$10,3,FALSE)</f>
        <v>44642</v>
      </c>
      <c r="G91" s="68" t="str">
        <f t="shared" ref="G91:G92" si="55">_xlfn.IFNA(VLOOKUP(A91,$A$14:$L$21,7,FALSE),"")</f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54"/>
        <v/>
      </c>
      <c r="F92" s="71">
        <f>HLOOKUP($D$10,ReferenceTables!$AU$3:$CU$10,3,FALSE)</f>
        <v>44642</v>
      </c>
      <c r="G92" s="72" t="str">
        <f t="shared" si="55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ref="E93" si="56">_xlfn.IFNA(VLOOKUP(A93,$A$14:$C$21,3,FALSE),"")</f>
        <v/>
      </c>
      <c r="F93" s="26">
        <f>HLOOKUP($D$10,ReferenceTables!$AU$3:$CU$10,3,FALSE)</f>
        <v>44642</v>
      </c>
      <c r="G93" s="35" t="str">
        <f t="shared" ref="G93" si="57">_xlfn.IFNA(VLOOKUP(A93,$A$14:$L$21,7,FALSE),"")</f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ref="E94" si="58">_xlfn.IFNA(VLOOKUP(A94,$A$14:$C$21,3,FALSE),"")</f>
        <v/>
      </c>
      <c r="F94" s="67">
        <f>HLOOKUP($D$10,ReferenceTables!$AU$3:$CU$10,3,FALSE)</f>
        <v>44642</v>
      </c>
      <c r="G94" s="68" t="str">
        <f t="shared" ref="G94:G95" si="59">_xlfn.IFNA(VLOOKUP(A94,$A$14:$L$21,7,FALSE),"")</f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>_xlfn.IFNA(VLOOKUP(A95,$A$14:$C$21,3,FALSE),"")</f>
        <v/>
      </c>
      <c r="F95" s="71">
        <f>HLOOKUP($D$10,ReferenceTables!$AU$3:$CU$10,3,FALSE)</f>
        <v>44642</v>
      </c>
      <c r="G95" s="72" t="str">
        <f t="shared" si="59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>_xlfn.IFNA(VLOOKUP(A96,$A$14:$C$21,3,FALSE),"")</f>
        <v/>
      </c>
      <c r="F96" s="26">
        <f>HLOOKUP($D$10,ReferenceTables!$AU$3:$CU$10,3,FALSE)</f>
        <v>44642</v>
      </c>
      <c r="G96" s="35" t="str">
        <f t="shared" ref="G96" si="60">_xlfn.IFNA(VLOOKUP(A96,$A$14:$L$21,7,FALSE),"")</f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39"/>
        <v/>
      </c>
      <c r="F97" s="67">
        <f>HLOOKUP($D$10,ReferenceTables!$AU$3:$CU$10,3,FALSE)</f>
        <v>44642</v>
      </c>
      <c r="G97" s="68" t="str">
        <f t="shared" si="32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39"/>
        <v/>
      </c>
      <c r="F98" s="71">
        <f>HLOOKUP($D$10,ReferenceTables!$AU$3:$CU$10,3,FALSE)</f>
        <v>44642</v>
      </c>
      <c r="G98" s="72" t="str">
        <f t="shared" si="32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 t="shared" ref="E99" si="61">_xlfn.IFNA(VLOOKUP(A99,$A$14:$C$21,3,FALSE),"")</f>
        <v/>
      </c>
      <c r="F99" s="26">
        <f>HLOOKUP($D$10,ReferenceTables!$AU$3:$CU$10,3,FALSE)</f>
        <v>44642</v>
      </c>
      <c r="G99" s="35" t="str">
        <f t="shared" ref="G99" si="62"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39"/>
        <v/>
      </c>
      <c r="F100" s="67">
        <f>HLOOKUP($D$10,ReferenceTables!$AU$3:$CU$10,3,FALSE)</f>
        <v>44642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39"/>
        <v/>
      </c>
      <c r="F101" s="71">
        <f>HLOOKUP($D$10,ReferenceTables!$AU$3:$CU$10,3,FALSE)</f>
        <v>44642</v>
      </c>
      <c r="G101" s="72" t="str">
        <f t="shared" si="32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 t="shared" ref="E102" si="63">_xlfn.IFNA(VLOOKUP(A102,$A$14:$C$21,3,FALSE),"")</f>
        <v/>
      </c>
      <c r="F102" s="84">
        <f>HLOOKUP($D$10,ReferenceTables!$AU$3:$CU$10,3,FALSE)</f>
        <v>44642</v>
      </c>
      <c r="G102" s="37" t="str">
        <f t="shared" ref="G102" si="64"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39"/>
        <v/>
      </c>
      <c r="F103" s="71">
        <f>HLOOKUP($D$10,ReferenceTables!$AU$3:$CU$10,4,FALSE)</f>
        <v>44643</v>
      </c>
      <c r="G103" s="100" t="str">
        <f t="shared" ref="G103:G140" si="65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39"/>
        <v/>
      </c>
      <c r="F104" s="71">
        <f>HLOOKUP($D$10,ReferenceTables!$AU$3:$CU$10,4,FALSE)</f>
        <v>44643</v>
      </c>
      <c r="G104" s="72" t="str">
        <f t="shared" si="65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 t="shared" ref="E105" si="66">_xlfn.IFNA(VLOOKUP(A105,$A$14:$C$21,3,FALSE),"")</f>
        <v/>
      </c>
      <c r="F105" s="26">
        <f>HLOOKUP($D$10,ReferenceTables!$AU$3:$CU$10,4,FALSE)</f>
        <v>44643</v>
      </c>
      <c r="G105" s="35" t="str">
        <f t="shared" ref="G105" si="67"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39"/>
        <v/>
      </c>
      <c r="F106" s="67">
        <f>HLOOKUP($D$10,ReferenceTables!$AU$3:$CU$10,4,FALSE)</f>
        <v>44643</v>
      </c>
      <c r="G106" s="68" t="str">
        <f t="shared" si="65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39"/>
        <v/>
      </c>
      <c r="F107" s="71">
        <f>HLOOKUP($D$10,ReferenceTables!$AU$3:$CU$10,4,FALSE)</f>
        <v>44643</v>
      </c>
      <c r="G107" s="72" t="str">
        <f t="shared" si="65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 t="shared" ref="E108" si="68">_xlfn.IFNA(VLOOKUP(A108,$A$14:$C$21,3,FALSE),"")</f>
        <v/>
      </c>
      <c r="F108" s="26">
        <f>HLOOKUP($D$10,ReferenceTables!$AU$3:$CU$10,4,FALSE)</f>
        <v>44643</v>
      </c>
      <c r="G108" s="35" t="str">
        <f t="shared" ref="G108" si="69"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39"/>
        <v/>
      </c>
      <c r="F109" s="67">
        <f>HLOOKUP($D$10,ReferenceTables!$AU$3:$CU$10,4,FALSE)</f>
        <v>44643</v>
      </c>
      <c r="G109" s="68" t="str">
        <f t="shared" si="65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39"/>
        <v/>
      </c>
      <c r="F110" s="71">
        <f>HLOOKUP($D$10,ReferenceTables!$AU$3:$CU$10,4,FALSE)</f>
        <v>44643</v>
      </c>
      <c r="G110" s="72" t="str">
        <f t="shared" si="65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 t="shared" ref="E111" si="70">_xlfn.IFNA(VLOOKUP(A111,$A$14:$C$21,3,FALSE),"")</f>
        <v/>
      </c>
      <c r="F111" s="26">
        <f>HLOOKUP($D$10,ReferenceTables!$AU$3:$CU$10,4,FALSE)</f>
        <v>44643</v>
      </c>
      <c r="G111" s="35" t="str">
        <f t="shared" ref="G111" si="71"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39"/>
        <v/>
      </c>
      <c r="F112" s="67">
        <f>HLOOKUP($D$10,ReferenceTables!$AU$3:$CU$10,4,FALSE)</f>
        <v>44643</v>
      </c>
      <c r="G112" s="68" t="str">
        <f t="shared" si="65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39"/>
        <v/>
      </c>
      <c r="F113" s="71">
        <f>HLOOKUP($D$10,ReferenceTables!$AU$3:$CU$10,4,FALSE)</f>
        <v>44643</v>
      </c>
      <c r="G113" s="72" t="str">
        <f t="shared" si="65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 t="shared" ref="E114" si="72">_xlfn.IFNA(VLOOKUP(A114,$A$14:$C$21,3,FALSE),"")</f>
        <v/>
      </c>
      <c r="F114" s="26">
        <f>HLOOKUP($D$10,ReferenceTables!$AU$3:$CU$10,4,FALSE)</f>
        <v>44643</v>
      </c>
      <c r="G114" s="35" t="str">
        <f t="shared" ref="G114" si="73"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39"/>
        <v/>
      </c>
      <c r="F115" s="67">
        <f>HLOOKUP($D$10,ReferenceTables!$AU$3:$CU$10,4,FALSE)</f>
        <v>44643</v>
      </c>
      <c r="G115" s="68" t="str">
        <f t="shared" si="65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39"/>
        <v/>
      </c>
      <c r="F116" s="71">
        <f>HLOOKUP($D$10,ReferenceTables!$AU$3:$CU$10,4,FALSE)</f>
        <v>44643</v>
      </c>
      <c r="G116" s="72" t="str">
        <f t="shared" si="65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 t="shared" ref="E117" si="74">_xlfn.IFNA(VLOOKUP(A117,$A$14:$C$21,3,FALSE),"")</f>
        <v/>
      </c>
      <c r="F117" s="26">
        <f>HLOOKUP($D$10,ReferenceTables!$AU$3:$CU$10,4,FALSE)</f>
        <v>44643</v>
      </c>
      <c r="G117" s="35" t="str">
        <f t="shared" ref="G117" si="75"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39"/>
        <v>Credit Risk</v>
      </c>
      <c r="F118" s="67">
        <f>HLOOKUP($D$10,ReferenceTables!$AU$3:$CU$10,4,FALSE)</f>
        <v>44643</v>
      </c>
      <c r="G118" s="68">
        <f t="shared" si="65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39"/>
        <v/>
      </c>
      <c r="F119" s="71">
        <f>HLOOKUP($D$10,ReferenceTables!$AU$3:$CU$10,4,FALSE)</f>
        <v>44643</v>
      </c>
      <c r="G119" s="72" t="str">
        <f t="shared" si="65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76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 t="shared" ref="E120" si="77">_xlfn.IFNA(VLOOKUP(A120,$A$14:$C$21,3,FALSE),"")</f>
        <v/>
      </c>
      <c r="F120" s="26">
        <f>HLOOKUP($D$10,ReferenceTables!$AU$3:$CU$10,4,FALSE)</f>
        <v>44643</v>
      </c>
      <c r="G120" s="35" t="str">
        <f t="shared" ref="G120" si="78"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76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39"/>
        <v/>
      </c>
      <c r="F121" s="67">
        <f>HLOOKUP($D$10,ReferenceTables!$AU$3:$CU$10,4,FALSE)</f>
        <v>44643</v>
      </c>
      <c r="G121" s="68" t="str">
        <f t="shared" si="65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76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39"/>
        <v/>
      </c>
      <c r="F122" s="71">
        <f>HLOOKUP($D$10,ReferenceTables!$AU$3:$CU$10,4,FALSE)</f>
        <v>44643</v>
      </c>
      <c r="G122" s="72" t="str">
        <f t="shared" si="65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76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 t="shared" ref="E123" si="79">_xlfn.IFNA(VLOOKUP(A123,$A$14:$C$21,3,FALSE),"")</f>
        <v/>
      </c>
      <c r="F123" s="26">
        <f>HLOOKUP($D$10,ReferenceTables!$AU$3:$CU$10,4,FALSE)</f>
        <v>44643</v>
      </c>
      <c r="G123" s="35" t="str">
        <f t="shared" ref="G123" si="80"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76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81">_xlfn.IFNA(VLOOKUP(A124,$A$14:$C$21,3,FALSE),"")</f>
        <v/>
      </c>
      <c r="F124" s="67">
        <f>HLOOKUP($D$10,ReferenceTables!$AU$3:$CU$10,4,FALSE)</f>
        <v>44643</v>
      </c>
      <c r="G124" s="68" t="str">
        <f t="shared" si="65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76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81"/>
        <v/>
      </c>
      <c r="F125" s="71">
        <f>HLOOKUP($D$10,ReferenceTables!$AU$3:$CU$10,4,FALSE)</f>
        <v>44643</v>
      </c>
      <c r="G125" s="72" t="str">
        <f t="shared" si="65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76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" si="82">_xlfn.IFNA(VLOOKUP(A126,$A$14:$C$21,3,FALSE),"")</f>
        <v/>
      </c>
      <c r="F126" s="26">
        <f>HLOOKUP($D$10,ReferenceTables!$AU$3:$CU$10,4,FALSE)</f>
        <v>44643</v>
      </c>
      <c r="G126" s="35" t="str">
        <f t="shared" ref="G126" si="83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76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ref="E127" si="84">_xlfn.IFNA(VLOOKUP(A127,$A$14:$C$21,3,FALSE),"")</f>
        <v/>
      </c>
      <c r="F127" s="67">
        <f>HLOOKUP($D$10,ReferenceTables!$AU$3:$CU$10,4,FALSE)</f>
        <v>44643</v>
      </c>
      <c r="G127" s="68" t="str">
        <f t="shared" ref="G127:G128" si="85">_xlfn.IFNA(VLOOKUP(A127,$A$14:$L$21,8,FALSE),"")</f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76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>_xlfn.IFNA(VLOOKUP(A128,$A$14:$C$21,3,FALSE),"")</f>
        <v/>
      </c>
      <c r="F128" s="71">
        <f>HLOOKUP($D$10,ReferenceTables!$AU$3:$CU$10,4,FALSE)</f>
        <v>44643</v>
      </c>
      <c r="G128" s="72" t="str">
        <f t="shared" si="8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76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>_xlfn.IFNA(VLOOKUP(A129,$A$14:$C$21,3,FALSE),"")</f>
        <v/>
      </c>
      <c r="F129" s="26">
        <f>HLOOKUP($D$10,ReferenceTables!$AU$3:$CU$10,4,FALSE)</f>
        <v>44643</v>
      </c>
      <c r="G129" s="35" t="str">
        <f t="shared" ref="G129" si="86">_xlfn.IFNA(VLOOKUP(A129,$A$14:$L$21,8,FALSE),"")</f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76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ref="E130:E131" si="87">_xlfn.IFNA(VLOOKUP(A130,$A$14:$C$21,3,FALSE),"")</f>
        <v/>
      </c>
      <c r="F130" s="67">
        <f>HLOOKUP($D$10,ReferenceTables!$AU$3:$CU$10,4,FALSE)</f>
        <v>44643</v>
      </c>
      <c r="G130" s="68" t="str">
        <f t="shared" ref="G130:G131" si="88">_xlfn.IFNA(VLOOKUP(A130,$A$14:$L$21,8,FALSE),"")</f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76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87"/>
        <v/>
      </c>
      <c r="F131" s="71">
        <f>HLOOKUP($D$10,ReferenceTables!$AU$3:$CU$10,4,FALSE)</f>
        <v>44643</v>
      </c>
      <c r="G131" s="72" t="str">
        <f t="shared" si="88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76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ref="E132" si="89">_xlfn.IFNA(VLOOKUP(A132,$A$14:$C$21,3,FALSE),"")</f>
        <v/>
      </c>
      <c r="F132" s="26">
        <f>HLOOKUP($D$10,ReferenceTables!$AU$3:$CU$10,4,FALSE)</f>
        <v>44643</v>
      </c>
      <c r="G132" s="35" t="str">
        <f t="shared" ref="G132" si="90">_xlfn.IFNA(VLOOKUP(A132,$A$14:$L$21,8,FALSE),"")</f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76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ref="E133:E134" si="91">_xlfn.IFNA(VLOOKUP(A133,$A$14:$C$21,3,FALSE),"")</f>
        <v/>
      </c>
      <c r="F133" s="67">
        <f>HLOOKUP($D$10,ReferenceTables!$AU$3:$CU$10,4,FALSE)</f>
        <v>44643</v>
      </c>
      <c r="G133" s="68" t="str">
        <f t="shared" ref="G133:G134" si="92">_xlfn.IFNA(VLOOKUP(A133,$A$14:$L$21,8,FALSE),"")</f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76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91"/>
        <v/>
      </c>
      <c r="F134" s="71">
        <f>HLOOKUP($D$10,ReferenceTables!$AU$3:$CU$10,4,FALSE)</f>
        <v>44643</v>
      </c>
      <c r="G134" s="72" t="str">
        <f t="shared" si="92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76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ref="E135" si="93">_xlfn.IFNA(VLOOKUP(A135,$A$14:$C$21,3,FALSE),"")</f>
        <v/>
      </c>
      <c r="F135" s="26">
        <f>HLOOKUP($D$10,ReferenceTables!$AU$3:$CU$10,4,FALSE)</f>
        <v>44643</v>
      </c>
      <c r="G135" s="35" t="str">
        <f t="shared" ref="G135" si="94">_xlfn.IFNA(VLOOKUP(A135,$A$14:$L$21,8,FALSE),"")</f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76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81"/>
        <v/>
      </c>
      <c r="F136" s="67">
        <f>HLOOKUP($D$10,ReferenceTables!$AU$3:$CU$10,4,FALSE)</f>
        <v>44643</v>
      </c>
      <c r="G136" s="68" t="str">
        <f t="shared" si="65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76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81"/>
        <v/>
      </c>
      <c r="F137" s="71">
        <f>HLOOKUP($D$10,ReferenceTables!$AU$3:$CU$10,4,FALSE)</f>
        <v>44643</v>
      </c>
      <c r="G137" s="72" t="str">
        <f t="shared" si="65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76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 t="shared" ref="E138" si="95">_xlfn.IFNA(VLOOKUP(A138,$A$14:$C$21,3,FALSE),"")</f>
        <v/>
      </c>
      <c r="F138" s="26">
        <f>HLOOKUP($D$10,ReferenceTables!$AU$3:$CU$10,4,FALSE)</f>
        <v>44643</v>
      </c>
      <c r="G138" s="35" t="str">
        <f t="shared" ref="G138" si="96"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76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81"/>
        <v/>
      </c>
      <c r="F139" s="67">
        <f>HLOOKUP($D$10,ReferenceTables!$AU$3:$CU$10,4,FALSE)</f>
        <v>44643</v>
      </c>
      <c r="G139" s="68" t="str">
        <f t="shared" si="65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76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81"/>
        <v/>
      </c>
      <c r="F140" s="71">
        <f>HLOOKUP($D$10,ReferenceTables!$AU$3:$CU$10,4,FALSE)</f>
        <v>44643</v>
      </c>
      <c r="G140" s="72" t="str">
        <f t="shared" si="65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76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 t="shared" ref="E141" si="97">_xlfn.IFNA(VLOOKUP(A141,$A$14:$C$21,3,FALSE),"")</f>
        <v/>
      </c>
      <c r="F141" s="84">
        <f>HLOOKUP($D$10,ReferenceTables!$AU$3:$CU$10,4,FALSE)</f>
        <v>44643</v>
      </c>
      <c r="G141" s="37" t="str">
        <f t="shared" ref="G141" si="98"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76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81"/>
        <v/>
      </c>
      <c r="F142" s="71">
        <f>HLOOKUP($D$10,ReferenceTables!$AU$3:$CU$10,5,FALSE)</f>
        <v>44644</v>
      </c>
      <c r="G142" s="100" t="str">
        <f t="shared" ref="G142:G179" si="99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76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81"/>
        <v/>
      </c>
      <c r="F143" s="71">
        <f>HLOOKUP($D$10,ReferenceTables!$AU$3:$CU$10,5,FALSE)</f>
        <v>44644</v>
      </c>
      <c r="G143" s="72" t="str">
        <f t="shared" si="99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76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 t="shared" ref="E144" si="100">_xlfn.IFNA(VLOOKUP(A144,$A$14:$C$21,3,FALSE),"")</f>
        <v/>
      </c>
      <c r="F144" s="26">
        <f>HLOOKUP($D$10,ReferenceTables!$AU$3:$CU$10,5,FALSE)</f>
        <v>44644</v>
      </c>
      <c r="G144" s="35" t="str">
        <f t="shared" ref="G144" si="101"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76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81"/>
        <v/>
      </c>
      <c r="F145" s="67">
        <f>HLOOKUP($D$10,ReferenceTables!$AU$3:$CU$10,5,FALSE)</f>
        <v>44644</v>
      </c>
      <c r="G145" s="68" t="str">
        <f t="shared" si="99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76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81"/>
        <v/>
      </c>
      <c r="F146" s="71">
        <f>HLOOKUP($D$10,ReferenceTables!$AU$3:$CU$10,5,FALSE)</f>
        <v>44644</v>
      </c>
      <c r="G146" s="72" t="str">
        <f t="shared" si="99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76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 t="shared" ref="E147" si="102">_xlfn.IFNA(VLOOKUP(A147,$A$14:$C$21,3,FALSE),"")</f>
        <v/>
      </c>
      <c r="F147" s="26">
        <f>HLOOKUP($D$10,ReferenceTables!$AU$3:$CU$10,5,FALSE)</f>
        <v>44644</v>
      </c>
      <c r="G147" s="35" t="str">
        <f t="shared" ref="G147" si="103"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76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81"/>
        <v/>
      </c>
      <c r="F148" s="67">
        <f>HLOOKUP($D$10,ReferenceTables!$AU$3:$CU$10,5,FALSE)</f>
        <v>44644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76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81"/>
        <v/>
      </c>
      <c r="F149" s="71">
        <f>HLOOKUP($D$10,ReferenceTables!$AU$3:$CU$10,5,FALSE)</f>
        <v>44644</v>
      </c>
      <c r="G149" s="72" t="str">
        <f t="shared" si="99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76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 t="shared" ref="E150" si="104">_xlfn.IFNA(VLOOKUP(A150,$A$14:$C$21,3,FALSE),"")</f>
        <v/>
      </c>
      <c r="F150" s="26">
        <f>HLOOKUP($D$10,ReferenceTables!$AU$3:$CU$10,5,FALSE)</f>
        <v>44644</v>
      </c>
      <c r="G150" s="35" t="str">
        <f t="shared" ref="G150" si="105"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76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81"/>
        <v/>
      </c>
      <c r="F151" s="67">
        <f>HLOOKUP($D$10,ReferenceTables!$AU$3:$CU$10,5,FALSE)</f>
        <v>44644</v>
      </c>
      <c r="G151" s="68" t="str">
        <f t="shared" si="99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76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81"/>
        <v/>
      </c>
      <c r="F152" s="71">
        <f>HLOOKUP($D$10,ReferenceTables!$AU$3:$CU$10,5,FALSE)</f>
        <v>44644</v>
      </c>
      <c r="G152" s="72" t="str">
        <f t="shared" si="99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76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 t="shared" ref="E153" si="106">_xlfn.IFNA(VLOOKUP(A153,$A$14:$C$21,3,FALSE),"")</f>
        <v/>
      </c>
      <c r="F153" s="26">
        <f>HLOOKUP($D$10,ReferenceTables!$AU$3:$CU$10,5,FALSE)</f>
        <v>44644</v>
      </c>
      <c r="G153" s="35" t="str">
        <f t="shared" ref="G153" si="107"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76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81"/>
        <v/>
      </c>
      <c r="F154" s="67">
        <f>HLOOKUP($D$10,ReferenceTables!$AU$3:$CU$10,5,FALSE)</f>
        <v>44644</v>
      </c>
      <c r="G154" s="68" t="str">
        <f t="shared" si="99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76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81"/>
        <v/>
      </c>
      <c r="F155" s="71">
        <f>HLOOKUP($D$10,ReferenceTables!$AU$3:$CU$10,5,FALSE)</f>
        <v>44644</v>
      </c>
      <c r="G155" s="72" t="str">
        <f t="shared" si="99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76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 t="shared" ref="E156" si="108">_xlfn.IFNA(VLOOKUP(A156,$A$14:$C$21,3,FALSE),"")</f>
        <v/>
      </c>
      <c r="F156" s="26">
        <f>HLOOKUP($D$10,ReferenceTables!$AU$3:$CU$10,5,FALSE)</f>
        <v>44644</v>
      </c>
      <c r="G156" s="35" t="str">
        <f t="shared" ref="G156" si="109"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76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81"/>
        <v>Credit Risk</v>
      </c>
      <c r="F157" s="67">
        <f>HLOOKUP($D$10,ReferenceTables!$AU$3:$CU$10,5,FALSE)</f>
        <v>44644</v>
      </c>
      <c r="G157" s="68">
        <f t="shared" si="99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76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81"/>
        <v/>
      </c>
      <c r="F158" s="71">
        <f>HLOOKUP($D$10,ReferenceTables!$AU$3:$CU$10,5,FALSE)</f>
        <v>44644</v>
      </c>
      <c r="G158" s="72" t="str">
        <f t="shared" si="99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76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 t="shared" ref="E159" si="110">_xlfn.IFNA(VLOOKUP(A159,$A$14:$C$21,3,FALSE),"")</f>
        <v/>
      </c>
      <c r="F159" s="26">
        <f>HLOOKUP($D$10,ReferenceTables!$AU$3:$CU$10,5,FALSE)</f>
        <v>44644</v>
      </c>
      <c r="G159" s="35" t="str">
        <f t="shared" ref="G159" si="111"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76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81"/>
        <v/>
      </c>
      <c r="F160" s="67">
        <f>HLOOKUP($D$10,ReferenceTables!$AU$3:$CU$10,5,FALSE)</f>
        <v>44644</v>
      </c>
      <c r="G160" s="68" t="str">
        <f t="shared" si="99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76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81"/>
        <v/>
      </c>
      <c r="F161" s="71">
        <f>HLOOKUP($D$10,ReferenceTables!$AU$3:$CU$10,5,FALSE)</f>
        <v>44644</v>
      </c>
      <c r="G161" s="72" t="str">
        <f t="shared" si="99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76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 t="shared" ref="E162" si="112">_xlfn.IFNA(VLOOKUP(A162,$A$14:$C$21,3,FALSE),"")</f>
        <v/>
      </c>
      <c r="F162" s="26">
        <f>HLOOKUP($D$10,ReferenceTables!$AU$3:$CU$10,5,FALSE)</f>
        <v>44644</v>
      </c>
      <c r="G162" s="35" t="str">
        <f t="shared" ref="G162" si="113"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76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81"/>
        <v/>
      </c>
      <c r="F163" s="67">
        <f>HLOOKUP($D$10,ReferenceTables!$AU$3:$CU$10,5,FALSE)</f>
        <v>44644</v>
      </c>
      <c r="G163" s="68" t="str">
        <f t="shared" si="99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76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81"/>
        <v/>
      </c>
      <c r="F164" s="71">
        <f>HLOOKUP($D$10,ReferenceTables!$AU$3:$CU$10,5,FALSE)</f>
        <v>44644</v>
      </c>
      <c r="G164" s="72" t="str">
        <f t="shared" si="99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76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 t="shared" ref="E165" si="114">_xlfn.IFNA(VLOOKUP(A165,$A$14:$C$21,3,FALSE),"")</f>
        <v/>
      </c>
      <c r="F165" s="26">
        <f>HLOOKUP($D$10,ReferenceTables!$AU$3:$CU$10,5,FALSE)</f>
        <v>44644</v>
      </c>
      <c r="G165" s="35" t="str">
        <f t="shared" ref="G165" si="115"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76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81"/>
        <v/>
      </c>
      <c r="F166" s="67">
        <f>HLOOKUP($D$10,ReferenceTables!$AU$3:$CU$10,5,FALSE)</f>
        <v>44644</v>
      </c>
      <c r="G166" s="68" t="str">
        <f t="shared" ref="G166:G173" si="116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76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81"/>
        <v/>
      </c>
      <c r="F167" s="71">
        <f>HLOOKUP($D$10,ReferenceTables!$AU$3:$CU$10,5,FALSE)</f>
        <v>44644</v>
      </c>
      <c r="G167" s="72" t="str">
        <f t="shared" si="116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76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" si="117">_xlfn.IFNA(VLOOKUP(A168,$A$14:$C$21,3,FALSE),"")</f>
        <v/>
      </c>
      <c r="F168" s="26">
        <f>HLOOKUP($D$10,ReferenceTables!$AU$3:$CU$10,5,FALSE)</f>
        <v>44644</v>
      </c>
      <c r="G168" s="35" t="str">
        <f t="shared" ref="G168" si="118"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76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ref="E169:E170" si="119">_xlfn.IFNA(VLOOKUP(A169,$A$14:$C$21,3,FALSE),"")</f>
        <v/>
      </c>
      <c r="F169" s="67">
        <f>HLOOKUP($D$10,ReferenceTables!$AU$3:$CU$10,5,FALSE)</f>
        <v>44644</v>
      </c>
      <c r="G169" s="68" t="str">
        <f t="shared" si="116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76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19"/>
        <v/>
      </c>
      <c r="F170" s="71">
        <f>HLOOKUP($D$10,ReferenceTables!$AU$3:$CU$10,5,FALSE)</f>
        <v>44644</v>
      </c>
      <c r="G170" s="72" t="str">
        <f t="shared" si="116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76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ref="E171" si="120">_xlfn.IFNA(VLOOKUP(A171,$A$14:$C$21,3,FALSE),"")</f>
        <v/>
      </c>
      <c r="F171" s="26">
        <f>HLOOKUP($D$10,ReferenceTables!$AU$3:$CU$10,5,FALSE)</f>
        <v>44644</v>
      </c>
      <c r="G171" s="35" t="str">
        <f t="shared" ref="G171" si="121"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76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ref="E172:E173" si="122">_xlfn.IFNA(VLOOKUP(A172,$A$14:$C$21,3,FALSE),"")</f>
        <v/>
      </c>
      <c r="F172" s="67">
        <f>HLOOKUP($D$10,ReferenceTables!$AU$3:$CU$10,5,FALSE)</f>
        <v>44644</v>
      </c>
      <c r="G172" s="68" t="str">
        <f t="shared" si="116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76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22"/>
        <v/>
      </c>
      <c r="F173" s="71">
        <f>HLOOKUP($D$10,ReferenceTables!$AU$3:$CU$10,5,FALSE)</f>
        <v>44644</v>
      </c>
      <c r="G173" s="72" t="str">
        <f t="shared" si="116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76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ref="E174" si="123">_xlfn.IFNA(VLOOKUP(A174,$A$14:$C$21,3,FALSE),"")</f>
        <v/>
      </c>
      <c r="F174" s="26">
        <f>HLOOKUP($D$10,ReferenceTables!$AU$3:$CU$10,5,FALSE)</f>
        <v>44644</v>
      </c>
      <c r="G174" s="35" t="str">
        <f t="shared" ref="G174" si="124"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76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81"/>
        <v/>
      </c>
      <c r="F175" s="67">
        <f>HLOOKUP($D$10,ReferenceTables!$AU$3:$CU$10,5,FALSE)</f>
        <v>44644</v>
      </c>
      <c r="G175" s="68" t="str">
        <f t="shared" si="99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76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81"/>
        <v/>
      </c>
      <c r="F176" s="71">
        <f>HLOOKUP($D$10,ReferenceTables!$AU$3:$CU$10,5,FALSE)</f>
        <v>44644</v>
      </c>
      <c r="G176" s="72" t="str">
        <f t="shared" si="99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76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 t="shared" ref="E177" si="125">_xlfn.IFNA(VLOOKUP(A177,$A$14:$C$21,3,FALSE),"")</f>
        <v/>
      </c>
      <c r="F177" s="26">
        <f>HLOOKUP($D$10,ReferenceTables!$AU$3:$CU$10,5,FALSE)</f>
        <v>44644</v>
      </c>
      <c r="G177" s="35" t="str">
        <f t="shared" ref="G177" si="126"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76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81"/>
        <v/>
      </c>
      <c r="F178" s="67">
        <f>HLOOKUP($D$10,ReferenceTables!$AU$3:$CU$10,5,FALSE)</f>
        <v>44644</v>
      </c>
      <c r="G178" s="68" t="str">
        <f t="shared" si="99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76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81"/>
        <v/>
      </c>
      <c r="F179" s="71">
        <f>HLOOKUP($D$10,ReferenceTables!$AU$3:$CU$10,5,FALSE)</f>
        <v>44644</v>
      </c>
      <c r="G179" s="72" t="str">
        <f t="shared" si="99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76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 t="shared" ref="E180" si="127">_xlfn.IFNA(VLOOKUP(A180,$A$14:$C$21,3,FALSE),"")</f>
        <v/>
      </c>
      <c r="F180" s="84">
        <f>HLOOKUP($D$10,ReferenceTables!$AU$3:$CU$10,5,FALSE)</f>
        <v>44644</v>
      </c>
      <c r="G180" s="37" t="str">
        <f t="shared" ref="G180" si="128"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76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29">_xlfn.IFNA(VLOOKUP(A181,$A$14:$C$21,3,FALSE),"")</f>
        <v/>
      </c>
      <c r="F181" s="71">
        <f>HLOOKUP($D$10,ReferenceTables!$AU$3:$CU$10,6,FALSE)</f>
        <v>44645</v>
      </c>
      <c r="G181" s="100" t="str">
        <f t="shared" ref="G181:G218" si="13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76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29"/>
        <v/>
      </c>
      <c r="F182" s="71">
        <f>HLOOKUP($D$10,ReferenceTables!$AU$3:$CU$10,6,FALSE)</f>
        <v>44645</v>
      </c>
      <c r="G182" s="72" t="str">
        <f t="shared" si="13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76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 t="shared" ref="E183" si="131">_xlfn.IFNA(VLOOKUP(A183,$A$14:$C$21,3,FALSE),"")</f>
        <v/>
      </c>
      <c r="F183" s="26">
        <f>HLOOKUP($D$10,ReferenceTables!$AU$3:$CU$10,6,FALSE)</f>
        <v>44645</v>
      </c>
      <c r="G183" s="35" t="str">
        <f t="shared" ref="G183" si="132"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133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29"/>
        <v/>
      </c>
      <c r="F184" s="67">
        <f>HLOOKUP($D$10,ReferenceTables!$AU$3:$CU$10,6,FALSE)</f>
        <v>44645</v>
      </c>
      <c r="G184" s="68" t="str">
        <f t="shared" si="13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133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29"/>
        <v/>
      </c>
      <c r="F185" s="71">
        <f>HLOOKUP($D$10,ReferenceTables!$AU$3:$CU$10,6,FALSE)</f>
        <v>44645</v>
      </c>
      <c r="G185" s="72" t="str">
        <f t="shared" si="13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133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 t="shared" ref="E186" si="134">_xlfn.IFNA(VLOOKUP(A186,$A$14:$C$21,3,FALSE),"")</f>
        <v/>
      </c>
      <c r="F186" s="26">
        <f>HLOOKUP($D$10,ReferenceTables!$AU$3:$CU$10,6,FALSE)</f>
        <v>44645</v>
      </c>
      <c r="G186" s="35" t="str">
        <f t="shared" ref="G186" si="135"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133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29"/>
        <v/>
      </c>
      <c r="F187" s="67">
        <f>HLOOKUP($D$10,ReferenceTables!$AU$3:$CU$10,6,FALSE)</f>
        <v>44645</v>
      </c>
      <c r="G187" s="68" t="str">
        <f t="shared" si="13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133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29"/>
        <v/>
      </c>
      <c r="F188" s="71">
        <f>HLOOKUP($D$10,ReferenceTables!$AU$3:$CU$10,6,FALSE)</f>
        <v>44645</v>
      </c>
      <c r="G188" s="72" t="str">
        <f t="shared" si="13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133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 t="shared" ref="E189" si="136">_xlfn.IFNA(VLOOKUP(A189,$A$14:$C$21,3,FALSE),"")</f>
        <v/>
      </c>
      <c r="F189" s="26">
        <f>HLOOKUP($D$10,ReferenceTables!$AU$3:$CU$10,6,FALSE)</f>
        <v>44645</v>
      </c>
      <c r="G189" s="35" t="str">
        <f t="shared" ref="G189" si="137"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133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29"/>
        <v/>
      </c>
      <c r="F190" s="67">
        <f>HLOOKUP($D$10,ReferenceTables!$AU$3:$CU$10,6,FALSE)</f>
        <v>44645</v>
      </c>
      <c r="G190" s="68" t="str">
        <f t="shared" si="13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133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29"/>
        <v/>
      </c>
      <c r="F191" s="71">
        <f>HLOOKUP($D$10,ReferenceTables!$AU$3:$CU$10,6,FALSE)</f>
        <v>44645</v>
      </c>
      <c r="G191" s="72" t="str">
        <f t="shared" si="13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133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 t="shared" ref="E192" si="138">_xlfn.IFNA(VLOOKUP(A192,$A$14:$C$21,3,FALSE),"")</f>
        <v/>
      </c>
      <c r="F192" s="26">
        <f>HLOOKUP($D$10,ReferenceTables!$AU$3:$CU$10,6,FALSE)</f>
        <v>44645</v>
      </c>
      <c r="G192" s="35" t="str">
        <f t="shared" ref="G192" si="139"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133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29"/>
        <v/>
      </c>
      <c r="F193" s="67">
        <f>HLOOKUP($D$10,ReferenceTables!$AU$3:$CU$10,6,FALSE)</f>
        <v>44645</v>
      </c>
      <c r="G193" s="68" t="str">
        <f t="shared" si="13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133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29"/>
        <v/>
      </c>
      <c r="F194" s="71">
        <f>HLOOKUP($D$10,ReferenceTables!$AU$3:$CU$10,6,FALSE)</f>
        <v>44645</v>
      </c>
      <c r="G194" s="72" t="str">
        <f t="shared" si="13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133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 t="shared" ref="E195" si="140">_xlfn.IFNA(VLOOKUP(A195,$A$14:$C$21,3,FALSE),"")</f>
        <v/>
      </c>
      <c r="F195" s="26">
        <f>HLOOKUP($D$10,ReferenceTables!$AU$3:$CU$10,6,FALSE)</f>
        <v>44645</v>
      </c>
      <c r="G195" s="35" t="str">
        <f t="shared" ref="G195" si="141"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133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29"/>
        <v>Credit Risk</v>
      </c>
      <c r="F196" s="67">
        <f>HLOOKUP($D$10,ReferenceTables!$AU$3:$CU$10,6,FALSE)</f>
        <v>44645</v>
      </c>
      <c r="G196" s="68">
        <f t="shared" si="13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133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29"/>
        <v/>
      </c>
      <c r="F197" s="71">
        <f>HLOOKUP($D$10,ReferenceTables!$AU$3:$CU$10,6,FALSE)</f>
        <v>44645</v>
      </c>
      <c r="G197" s="72" t="str">
        <f t="shared" si="13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133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 t="shared" ref="E198" si="142">_xlfn.IFNA(VLOOKUP(A198,$A$14:$C$21,3,FALSE),"")</f>
        <v/>
      </c>
      <c r="F198" s="26">
        <f>HLOOKUP($D$10,ReferenceTables!$AU$3:$CU$10,6,FALSE)</f>
        <v>44645</v>
      </c>
      <c r="G198" s="35" t="str">
        <f t="shared" ref="G198" si="143"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133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29"/>
        <v/>
      </c>
      <c r="F199" s="67">
        <f>HLOOKUP($D$10,ReferenceTables!$AU$3:$CU$10,6,FALSE)</f>
        <v>44645</v>
      </c>
      <c r="G199" s="68" t="str">
        <f t="shared" si="13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133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29"/>
        <v/>
      </c>
      <c r="F200" s="71">
        <f>HLOOKUP($D$10,ReferenceTables!$AU$3:$CU$10,6,FALSE)</f>
        <v>44645</v>
      </c>
      <c r="G200" s="72" t="str">
        <f t="shared" si="13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133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 t="shared" ref="E201" si="144">_xlfn.IFNA(VLOOKUP(A201,$A$14:$C$21,3,FALSE),"")</f>
        <v/>
      </c>
      <c r="F201" s="26">
        <f>HLOOKUP($D$10,ReferenceTables!$AU$3:$CU$10,6,FALSE)</f>
        <v>44645</v>
      </c>
      <c r="G201" s="35" t="str">
        <f t="shared" ref="G201" si="145"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133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29"/>
        <v/>
      </c>
      <c r="F202" s="67">
        <f>HLOOKUP($D$10,ReferenceTables!$AU$3:$CU$10,6,FALSE)</f>
        <v>44645</v>
      </c>
      <c r="G202" s="68" t="str">
        <f t="shared" si="13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133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29"/>
        <v/>
      </c>
      <c r="F203" s="71">
        <f>HLOOKUP($D$10,ReferenceTables!$AU$3:$CU$10,6,FALSE)</f>
        <v>44645</v>
      </c>
      <c r="G203" s="72" t="str">
        <f t="shared" si="13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133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" si="146">_xlfn.IFNA(VLOOKUP(A204,$A$14:$C$21,3,FALSE),"")</f>
        <v/>
      </c>
      <c r="F204" s="26">
        <f>HLOOKUP($D$10,ReferenceTables!$AU$3:$CU$10,6,FALSE)</f>
        <v>44645</v>
      </c>
      <c r="G204" s="35" t="str">
        <f t="shared" ref="G204" si="147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133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ref="E205:E206" si="148">_xlfn.IFNA(VLOOKUP(A205,$A$14:$C$21,3,FALSE),"")</f>
        <v/>
      </c>
      <c r="F205" s="67">
        <f>HLOOKUP($D$10,ReferenceTables!$AU$3:$CU$10,6,FALSE)</f>
        <v>44645</v>
      </c>
      <c r="G205" s="68" t="str">
        <f t="shared" ref="G205:G206" si="149">_xlfn.IFNA(VLOOKUP(A205,$A$14:$L$21,10,FALSE),"")</f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133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148"/>
        <v/>
      </c>
      <c r="F206" s="71">
        <f>HLOOKUP($D$10,ReferenceTables!$AU$3:$CU$10,6,FALSE)</f>
        <v>44645</v>
      </c>
      <c r="G206" s="72" t="str">
        <f t="shared" si="149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133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ref="E207" si="150">_xlfn.IFNA(VLOOKUP(A207,$A$14:$C$21,3,FALSE),"")</f>
        <v/>
      </c>
      <c r="F207" s="26">
        <f>HLOOKUP($D$10,ReferenceTables!$AU$3:$CU$10,6,FALSE)</f>
        <v>44645</v>
      </c>
      <c r="G207" s="35" t="str">
        <f t="shared" ref="G207" si="151">_xlfn.IFNA(VLOOKUP(A207,$A$14:$L$21,10,FALSE),"")</f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133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ref="E208:E209" si="152">_xlfn.IFNA(VLOOKUP(A208,$A$14:$C$21,3,FALSE),"")</f>
        <v/>
      </c>
      <c r="F208" s="67">
        <f>HLOOKUP($D$10,ReferenceTables!$AU$3:$CU$10,6,FALSE)</f>
        <v>44645</v>
      </c>
      <c r="G208" s="68" t="str">
        <f t="shared" ref="G208:G209" si="153">_xlfn.IFNA(VLOOKUP(A208,$A$14:$L$21,10,FALSE),"")</f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133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152"/>
        <v/>
      </c>
      <c r="F209" s="71">
        <f>HLOOKUP($D$10,ReferenceTables!$AU$3:$CU$10,6,FALSE)</f>
        <v>44645</v>
      </c>
      <c r="G209" s="72" t="str">
        <f t="shared" si="15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133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ref="E210" si="154">_xlfn.IFNA(VLOOKUP(A210,$A$14:$C$21,3,FALSE),"")</f>
        <v/>
      </c>
      <c r="F210" s="26">
        <f>HLOOKUP($D$10,ReferenceTables!$AU$3:$CU$10,6,FALSE)</f>
        <v>44645</v>
      </c>
      <c r="G210" s="35" t="str">
        <f t="shared" ref="G210" si="155">_xlfn.IFNA(VLOOKUP(A210,$A$14:$L$21,10,FALSE),"")</f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133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ref="E211:E212" si="156">_xlfn.IFNA(VLOOKUP(A211,$A$14:$C$21,3,FALSE),"")</f>
        <v/>
      </c>
      <c r="F211" s="67">
        <f>HLOOKUP($D$10,ReferenceTables!$AU$3:$CU$10,6,FALSE)</f>
        <v>44645</v>
      </c>
      <c r="G211" s="68" t="str">
        <f t="shared" ref="G211:G212" si="157">_xlfn.IFNA(VLOOKUP(A211,$A$14:$L$21,10,FALSE),"")</f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133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156"/>
        <v/>
      </c>
      <c r="F212" s="71">
        <f>HLOOKUP($D$10,ReferenceTables!$AU$3:$CU$10,6,FALSE)</f>
        <v>44645</v>
      </c>
      <c r="G212" s="72" t="str">
        <f t="shared" si="157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133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ref="E213" si="158">_xlfn.IFNA(VLOOKUP(A213,$A$14:$C$21,3,FALSE),"")</f>
        <v/>
      </c>
      <c r="F213" s="26">
        <f>HLOOKUP($D$10,ReferenceTables!$AU$3:$CU$10,6,FALSE)</f>
        <v>44645</v>
      </c>
      <c r="G213" s="35" t="str">
        <f t="shared" ref="G213" si="159">_xlfn.IFNA(VLOOKUP(A213,$A$14:$L$21,10,FALSE),"")</f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133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29"/>
        <v/>
      </c>
      <c r="F214" s="67">
        <f>HLOOKUP($D$10,ReferenceTables!$AU$3:$CU$10,6,FALSE)</f>
        <v>44645</v>
      </c>
      <c r="G214" s="68" t="str">
        <f t="shared" si="13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133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29"/>
        <v/>
      </c>
      <c r="F215" s="71">
        <f>HLOOKUP($D$10,ReferenceTables!$AU$3:$CU$10,6,FALSE)</f>
        <v>44645</v>
      </c>
      <c r="G215" s="72" t="str">
        <f t="shared" si="13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133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 t="shared" ref="E216" si="160">_xlfn.IFNA(VLOOKUP(A216,$A$14:$C$21,3,FALSE),"")</f>
        <v/>
      </c>
      <c r="F216" s="26">
        <f>HLOOKUP($D$10,ReferenceTables!$AU$3:$CU$10,6,FALSE)</f>
        <v>44645</v>
      </c>
      <c r="G216" s="35" t="str">
        <f t="shared" ref="G216" si="161"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133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29"/>
        <v/>
      </c>
      <c r="F217" s="67">
        <f>HLOOKUP($D$10,ReferenceTables!$AU$3:$CU$10,6,FALSE)</f>
        <v>44645</v>
      </c>
      <c r="G217" s="68" t="str">
        <f t="shared" si="13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133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29"/>
        <v/>
      </c>
      <c r="F218" s="71">
        <f>HLOOKUP($D$10,ReferenceTables!$AU$3:$CU$10,6,FALSE)</f>
        <v>44645</v>
      </c>
      <c r="G218" s="72" t="str">
        <f t="shared" si="13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133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 t="shared" ref="E219" si="162">_xlfn.IFNA(VLOOKUP(A219,$A$14:$C$21,3,FALSE),"")</f>
        <v/>
      </c>
      <c r="F219" s="84">
        <f>HLOOKUP($D$10,ReferenceTables!$AU$3:$CU$10,6,FALSE)</f>
        <v>44645</v>
      </c>
      <c r="G219" s="37" t="str">
        <f t="shared" ref="G219" si="163"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133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29"/>
        <v/>
      </c>
      <c r="F220" s="77">
        <f>HLOOKUP($D$10,ReferenceTables!$AU$3:$CU$10,7,FALSE)</f>
        <v>44646</v>
      </c>
      <c r="G220" s="65" t="str">
        <f t="shared" ref="G220:G242" si="16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133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29"/>
        <v/>
      </c>
      <c r="F221" s="77">
        <f>HLOOKUP($D$10,ReferenceTables!$AU$3:$CU$10,7,FALSE)</f>
        <v>44646</v>
      </c>
      <c r="G221" s="78" t="str">
        <f t="shared" si="16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133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 t="shared" ref="E222" si="165">_xlfn.IFNA(VLOOKUP(A222,$A$14:$C$21,3,FALSE),"")</f>
        <v/>
      </c>
      <c r="F222" s="79">
        <f>HLOOKUP($D$10,ReferenceTables!$AU$3:$CU$10,7,FALSE)</f>
        <v>44646</v>
      </c>
      <c r="G222" s="38" t="str">
        <f t="shared" ref="G222" si="166"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133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29"/>
        <v/>
      </c>
      <c r="F223" s="75">
        <f>HLOOKUP($D$10,ReferenceTables!$AU$3:$CU$10,7,FALSE)</f>
        <v>44646</v>
      </c>
      <c r="G223" s="76" t="str">
        <f t="shared" si="16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133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29"/>
        <v/>
      </c>
      <c r="F224" s="77">
        <f>HLOOKUP($D$10,ReferenceTables!$AU$3:$CU$10,7,FALSE)</f>
        <v>44646</v>
      </c>
      <c r="G224" s="78" t="str">
        <f t="shared" si="16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133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 t="shared" ref="E225" si="167">_xlfn.IFNA(VLOOKUP(A225,$A$14:$C$21,3,FALSE),"")</f>
        <v/>
      </c>
      <c r="F225" s="79">
        <f>HLOOKUP($D$10,ReferenceTables!$AU$3:$CU$10,7,FALSE)</f>
        <v>44646</v>
      </c>
      <c r="G225" s="38" t="str">
        <f t="shared" ref="G225" si="168"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133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29"/>
        <v/>
      </c>
      <c r="F226" s="75">
        <f>HLOOKUP($D$10,ReferenceTables!$AU$3:$CU$10,7,FALSE)</f>
        <v>44646</v>
      </c>
      <c r="G226" s="76" t="str">
        <f t="shared" si="16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133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29"/>
        <v/>
      </c>
      <c r="F227" s="77">
        <f>HLOOKUP($D$10,ReferenceTables!$AU$3:$CU$10,7,FALSE)</f>
        <v>44646</v>
      </c>
      <c r="G227" s="78" t="str">
        <f t="shared" si="16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133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 t="shared" ref="E228" si="169">_xlfn.IFNA(VLOOKUP(A228,$A$14:$C$21,3,FALSE),"")</f>
        <v/>
      </c>
      <c r="F228" s="79">
        <f>HLOOKUP($D$10,ReferenceTables!$AU$3:$CU$10,7,FALSE)</f>
        <v>44646</v>
      </c>
      <c r="G228" s="38" t="str">
        <f t="shared" ref="G228" si="170"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133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171">_xlfn.IFNA(VLOOKUP(A229,$A$14:$C$21,3,FALSE),"")</f>
        <v/>
      </c>
      <c r="F229" s="75">
        <f>HLOOKUP($D$10,ReferenceTables!$AU$3:$CU$10,7,FALSE)</f>
        <v>44646</v>
      </c>
      <c r="G229" s="76" t="str">
        <f t="shared" si="16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133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171"/>
        <v/>
      </c>
      <c r="F230" s="77">
        <f>HLOOKUP($D$10,ReferenceTables!$AU$3:$CU$10,7,FALSE)</f>
        <v>44646</v>
      </c>
      <c r="G230" s="78" t="str">
        <f t="shared" si="16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133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 t="shared" ref="E231" si="172">_xlfn.IFNA(VLOOKUP(A231,$A$14:$C$21,3,FALSE),"")</f>
        <v/>
      </c>
      <c r="F231" s="79">
        <f>HLOOKUP($D$10,ReferenceTables!$AU$3:$CU$10,7,FALSE)</f>
        <v>44646</v>
      </c>
      <c r="G231" s="38" t="str">
        <f t="shared" ref="G231" si="173"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133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171"/>
        <v/>
      </c>
      <c r="F232" s="75">
        <f>HLOOKUP($D$10,ReferenceTables!$AU$3:$CU$10,7,FALSE)</f>
        <v>44646</v>
      </c>
      <c r="G232" s="76" t="str">
        <f t="shared" si="16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133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171"/>
        <v/>
      </c>
      <c r="F233" s="77">
        <f>HLOOKUP($D$10,ReferenceTables!$AU$3:$CU$10,7,FALSE)</f>
        <v>44646</v>
      </c>
      <c r="G233" s="78" t="str">
        <f t="shared" si="16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133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 t="shared" ref="E234" si="174">_xlfn.IFNA(VLOOKUP(A234,$A$14:$C$21,3,FALSE),"")</f>
        <v/>
      </c>
      <c r="F234" s="79">
        <f>HLOOKUP($D$10,ReferenceTables!$AU$3:$CU$10,7,FALSE)</f>
        <v>44646</v>
      </c>
      <c r="G234" s="38" t="str">
        <f t="shared" ref="G234" si="175"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133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171"/>
        <v>Credit Risk</v>
      </c>
      <c r="F235" s="75">
        <f>HLOOKUP($D$10,ReferenceTables!$AU$3:$CU$10,7,FALSE)</f>
        <v>44646</v>
      </c>
      <c r="G235" s="76">
        <f t="shared" si="16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133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171"/>
        <v/>
      </c>
      <c r="F236" s="77">
        <f>HLOOKUP($D$10,ReferenceTables!$AU$3:$CU$10,7,FALSE)</f>
        <v>44646</v>
      </c>
      <c r="G236" s="78" t="str">
        <f t="shared" si="16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133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 t="shared" ref="E237" si="176">_xlfn.IFNA(VLOOKUP(A237,$A$14:$C$21,3,FALSE),"")</f>
        <v/>
      </c>
      <c r="F237" s="79">
        <f>HLOOKUP($D$10,ReferenceTables!$AU$3:$CU$10,7,FALSE)</f>
        <v>44646</v>
      </c>
      <c r="G237" s="38" t="str">
        <f t="shared" ref="G237" si="177"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133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171"/>
        <v/>
      </c>
      <c r="F238" s="75">
        <f>HLOOKUP($D$10,ReferenceTables!$AU$3:$CU$10,7,FALSE)</f>
        <v>44646</v>
      </c>
      <c r="G238" s="76" t="str">
        <f t="shared" si="16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133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171"/>
        <v/>
      </c>
      <c r="F239" s="77">
        <f>HLOOKUP($D$10,ReferenceTables!$AU$3:$CU$10,7,FALSE)</f>
        <v>44646</v>
      </c>
      <c r="G239" s="78" t="str">
        <f t="shared" si="16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133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 t="shared" ref="E240" si="178">_xlfn.IFNA(VLOOKUP(A240,$A$14:$C$21,3,FALSE),"")</f>
        <v/>
      </c>
      <c r="F240" s="79">
        <f>HLOOKUP($D$10,ReferenceTables!$AU$3:$CU$10,7,FALSE)</f>
        <v>44646</v>
      </c>
      <c r="G240" s="38" t="str">
        <f t="shared" ref="G240" si="179"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133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171"/>
        <v/>
      </c>
      <c r="F241" s="75">
        <f>HLOOKUP($D$10,ReferenceTables!$AU$3:$CU$10,7,FALSE)</f>
        <v>44646</v>
      </c>
      <c r="G241" s="76" t="str">
        <f t="shared" si="16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133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171"/>
        <v/>
      </c>
      <c r="F242" s="77">
        <f>HLOOKUP($D$10,ReferenceTables!$AU$3:$CU$10,7,FALSE)</f>
        <v>44646</v>
      </c>
      <c r="G242" s="78" t="str">
        <f t="shared" si="16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133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 t="shared" ref="E243" si="180">_xlfn.IFNA(VLOOKUP(A243,$A$14:$C$21,3,FALSE),"")</f>
        <v/>
      </c>
      <c r="F243" s="79">
        <f>HLOOKUP($D$10,ReferenceTables!$AU$3:$CU$10,7,FALSE)</f>
        <v>44646</v>
      </c>
      <c r="G243" s="38" t="str">
        <f t="shared" ref="G243:G258" si="181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133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5" si="182">_xlfn.IFNA(VLOOKUP(A247,$A$14:$C$21,3,FALSE),"")</f>
        <v/>
      </c>
      <c r="F244" s="75">
        <f>HLOOKUP($D$10,ReferenceTables!$AU$3:$CU$10,7,FALSE)</f>
        <v>44646</v>
      </c>
      <c r="G244" s="76" t="str">
        <f t="shared" si="181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133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182"/>
        <v/>
      </c>
      <c r="F245" s="77">
        <f>HLOOKUP($D$10,ReferenceTables!$AU$3:$CU$10,7,FALSE)</f>
        <v>44646</v>
      </c>
      <c r="G245" s="78" t="str">
        <f t="shared" si="181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133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ref="E246" si="183">_xlfn.IFNA(VLOOKUP(A249,$A$14:$C$21,3,FALSE),"")</f>
        <v/>
      </c>
      <c r="F246" s="79">
        <f>HLOOKUP($D$10,ReferenceTables!$AU$3:$CU$10,7,FALSE)</f>
        <v>44646</v>
      </c>
      <c r="G246" s="38" t="str">
        <f t="shared" si="181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133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ref="E247:E248" si="184">_xlfn.IFNA(VLOOKUP(A250,$A$14:$C$21,3,FALSE),"")</f>
        <v/>
      </c>
      <c r="F247" s="75">
        <f>HLOOKUP($D$10,ReferenceTables!$AU$3:$CU$10,7,FALSE)</f>
        <v>44646</v>
      </c>
      <c r="G247" s="76" t="str">
        <f t="shared" si="181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185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184"/>
        <v/>
      </c>
      <c r="F248" s="77">
        <f>HLOOKUP($D$10,ReferenceTables!$AU$3:$CU$10,7,FALSE)</f>
        <v>44646</v>
      </c>
      <c r="G248" s="78" t="str">
        <f t="shared" si="181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185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ref="E249" si="186">_xlfn.IFNA(VLOOKUP(A252,$A$14:$C$21,3,FALSE),"")</f>
        <v/>
      </c>
      <c r="F249" s="79">
        <f>HLOOKUP($D$10,ReferenceTables!$AU$3:$CU$10,7,FALSE)</f>
        <v>44646</v>
      </c>
      <c r="G249" s="38" t="str">
        <f t="shared" si="181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185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187">_xlfn.IFNA(VLOOKUP(A253,$A$14:$C$21,3,FALSE),"")</f>
        <v/>
      </c>
      <c r="F250" s="75">
        <f>HLOOKUP($D$10,ReferenceTables!$AU$3:$CU$10,7,FALSE)</f>
        <v>44646</v>
      </c>
      <c r="G250" s="76" t="str">
        <f t="shared" si="181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185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187"/>
        <v/>
      </c>
      <c r="F251" s="77">
        <f>HLOOKUP($D$10,ReferenceTables!$AU$3:$CU$10,7,FALSE)</f>
        <v>44646</v>
      </c>
      <c r="G251" s="78" t="str">
        <f t="shared" si="181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185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187"/>
        <v/>
      </c>
      <c r="F252" s="79">
        <f>HLOOKUP($D$10,ReferenceTables!$AU$3:$CU$10,7,FALSE)</f>
        <v>44646</v>
      </c>
      <c r="G252" s="38" t="str">
        <f t="shared" si="181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185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187"/>
        <v/>
      </c>
      <c r="F253" s="75">
        <f>HLOOKUP($D$10,ReferenceTables!$AU$3:$CU$10,7,FALSE)</f>
        <v>44646</v>
      </c>
      <c r="G253" s="76" t="str">
        <f t="shared" si="181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185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187"/>
        <v/>
      </c>
      <c r="F254" s="77">
        <f>HLOOKUP($D$10,ReferenceTables!$AU$3:$CU$10,7,FALSE)</f>
        <v>44646</v>
      </c>
      <c r="G254" s="78" t="str">
        <f t="shared" si="181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185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187"/>
        <v/>
      </c>
      <c r="F255" s="79">
        <f>HLOOKUP($D$10,ReferenceTables!$AU$3:$CU$10,7,FALSE)</f>
        <v>44646</v>
      </c>
      <c r="G255" s="38" t="str">
        <f t="shared" si="181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185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57" si="188">_xlfn.IFNA(VLOOKUP(A259,$A$14:$C$21,3,FALSE),"")</f>
        <v/>
      </c>
      <c r="F256" s="75">
        <f>HLOOKUP($D$10,ReferenceTables!$AU$3:$CU$10,7,FALSE)</f>
        <v>44646</v>
      </c>
      <c r="G256" s="76" t="str">
        <f t="shared" si="181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185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188"/>
        <v/>
      </c>
      <c r="F257" s="77">
        <f>HLOOKUP($D$10,ReferenceTables!$AU$3:$CU$10,7,FALSE)</f>
        <v>44646</v>
      </c>
      <c r="G257" s="78" t="str">
        <f t="shared" si="181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185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ref="E258" si="189">_xlfn.IFNA(VLOOKUP(A261,$A$14:$C$21,3,FALSE),"")</f>
        <v/>
      </c>
      <c r="F258" s="104">
        <f>HLOOKUP($D$10,ReferenceTables!$AU$3:$CU$10,7,FALSE)</f>
        <v>44646</v>
      </c>
      <c r="G258" s="105" t="str">
        <f t="shared" si="181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185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ref="E259:E260" si="190">_xlfn.IFNA(VLOOKUP(A262,$A$14:$C$21,3,FALSE),"")</f>
        <v/>
      </c>
      <c r="F259" s="77">
        <f>HLOOKUP($D$10,ReferenceTables!$AU$3:$CU$10,8,FALSE)</f>
        <v>44647</v>
      </c>
      <c r="G259" s="65" t="str">
        <f t="shared" ref="G259:G264" si="19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185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190"/>
        <v/>
      </c>
      <c r="F260" s="77">
        <f>HLOOKUP($D$10,ReferenceTables!$AU$3:$CU$10,8,FALSE)</f>
        <v>44647</v>
      </c>
      <c r="G260" s="78" t="str">
        <f t="shared" si="19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185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ref="E261" si="192">_xlfn.IFNA(VLOOKUP(A264,$A$14:$C$21,3,FALSE),"")</f>
        <v/>
      </c>
      <c r="F261" s="79">
        <f>HLOOKUP($D$10,ReferenceTables!$AU$3:$CU$10,8,FALSE)</f>
        <v>44647</v>
      </c>
      <c r="G261" s="38" t="str">
        <f t="shared" si="19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185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193">_xlfn.IFNA(VLOOKUP(A265,$A$14:$C$21,3,FALSE),"")</f>
        <v/>
      </c>
      <c r="F262" s="75">
        <f>HLOOKUP($D$10,ReferenceTables!$AU$3:$CU$10,8,FALSE)</f>
        <v>44647</v>
      </c>
      <c r="G262" s="76" t="str">
        <f t="shared" si="19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185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193"/>
        <v/>
      </c>
      <c r="F263" s="77">
        <f>HLOOKUP($D$10,ReferenceTables!$AU$3:$CU$10,8,FALSE)</f>
        <v>44647</v>
      </c>
      <c r="G263" s="78" t="str">
        <f t="shared" si="19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185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193"/>
        <v/>
      </c>
      <c r="F264" s="79">
        <f>HLOOKUP($D$10,ReferenceTables!$AU$3:$CU$10,8,FALSE)</f>
        <v>44647</v>
      </c>
      <c r="G264" s="38" t="str">
        <f t="shared" si="19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185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193"/>
        <v/>
      </c>
      <c r="F265" s="75">
        <f>HLOOKUP($D$10,ReferenceTables!$AU$3:$CU$10,8,FALSE)</f>
        <v>44647</v>
      </c>
      <c r="G265" s="76" t="str">
        <f t="shared" ref="G265:G297" si="194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185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193"/>
        <v/>
      </c>
      <c r="F266" s="77">
        <f>HLOOKUP($D$10,ReferenceTables!$AU$3:$CU$10,8,FALSE)</f>
        <v>44647</v>
      </c>
      <c r="G266" s="78" t="str">
        <f t="shared" si="194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185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193"/>
        <v/>
      </c>
      <c r="F267" s="79">
        <f>HLOOKUP($D$10,ReferenceTables!$AU$3:$CU$10,8,FALSE)</f>
        <v>44647</v>
      </c>
      <c r="G267" s="38" t="str">
        <f t="shared" si="194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185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193"/>
        <v/>
      </c>
      <c r="F268" s="75">
        <f>HLOOKUP($D$10,ReferenceTables!$AU$3:$CU$10,8,FALSE)</f>
        <v>44647</v>
      </c>
      <c r="G268" s="76" t="str">
        <f t="shared" si="194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185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193"/>
        <v/>
      </c>
      <c r="F269" s="77">
        <f>HLOOKUP($D$10,ReferenceTables!$AU$3:$CU$10,8,FALSE)</f>
        <v>44647</v>
      </c>
      <c r="G269" s="78" t="str">
        <f t="shared" si="194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185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193"/>
        <v/>
      </c>
      <c r="F270" s="79">
        <f>HLOOKUP($D$10,ReferenceTables!$AU$3:$CU$10,8,FALSE)</f>
        <v>44647</v>
      </c>
      <c r="G270" s="38" t="str">
        <f t="shared" si="194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185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193"/>
        <v>Credit Risk</v>
      </c>
      <c r="F271" s="75">
        <f>HLOOKUP($D$10,ReferenceTables!$AU$3:$CU$10,8,FALSE)</f>
        <v>44647</v>
      </c>
      <c r="G271" s="76" t="str">
        <f t="shared" si="194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185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193"/>
        <v/>
      </c>
      <c r="F272" s="77">
        <f>HLOOKUP($D$10,ReferenceTables!$AU$3:$CU$10,8,FALSE)</f>
        <v>44647</v>
      </c>
      <c r="G272" s="78" t="str">
        <f t="shared" si="194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185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193"/>
        <v/>
      </c>
      <c r="F273" s="79">
        <f>HLOOKUP($D$10,ReferenceTables!$AU$3:$CU$10,8,FALSE)</f>
        <v>44647</v>
      </c>
      <c r="G273" s="38" t="str">
        <f t="shared" si="194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185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193"/>
        <v/>
      </c>
      <c r="F274" s="75">
        <f>HLOOKUP($D$10,ReferenceTables!$AU$3:$CU$10,8,FALSE)</f>
        <v>44647</v>
      </c>
      <c r="G274" s="76">
        <f t="shared" si="194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185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193"/>
        <v/>
      </c>
      <c r="F275" s="77">
        <f>HLOOKUP($D$10,ReferenceTables!$AU$3:$CU$10,8,FALSE)</f>
        <v>44647</v>
      </c>
      <c r="G275" s="78" t="str">
        <f t="shared" si="194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185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193"/>
        <v/>
      </c>
      <c r="F276" s="79">
        <f>HLOOKUP($D$10,ReferenceTables!$AU$3:$CU$10,8,FALSE)</f>
        <v>44647</v>
      </c>
      <c r="G276" s="38" t="str">
        <f t="shared" si="194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185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193"/>
        <v/>
      </c>
      <c r="F277" s="75">
        <f>HLOOKUP($D$10,ReferenceTables!$AU$3:$CU$10,8,FALSE)</f>
        <v>44647</v>
      </c>
      <c r="G277" s="76" t="str">
        <f t="shared" si="194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185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193"/>
        <v/>
      </c>
      <c r="F278" s="77">
        <f>HLOOKUP($D$10,ReferenceTables!$AU$3:$CU$10,8,FALSE)</f>
        <v>44647</v>
      </c>
      <c r="G278" s="78" t="str">
        <f t="shared" si="194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185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193"/>
        <v/>
      </c>
      <c r="F279" s="79">
        <f>HLOOKUP($D$10,ReferenceTables!$AU$3:$CU$10,8,FALSE)</f>
        <v>44647</v>
      </c>
      <c r="G279" s="38" t="str">
        <f t="shared" si="194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185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 t="shared" ref="E280:E281" si="195">_xlfn.IFNA(VLOOKUP(A283,$A$14:$C$21,3,FALSE),"")</f>
        <v/>
      </c>
      <c r="F280" s="75">
        <f>HLOOKUP($D$10,ReferenceTables!$AU$3:$CU$10,8,FALSE)</f>
        <v>44647</v>
      </c>
      <c r="G280" s="76" t="str">
        <f t="shared" si="194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185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 t="shared" si="195"/>
        <v/>
      </c>
      <c r="F281" s="77">
        <f>HLOOKUP($D$10,ReferenceTables!$AU$3:$CU$10,8,FALSE)</f>
        <v>44647</v>
      </c>
      <c r="G281" s="78" t="str">
        <f t="shared" si="194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185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 t="shared" ref="E282" si="196">_xlfn.IFNA(VLOOKUP(A285,$A$14:$C$21,3,FALSE),"")</f>
        <v/>
      </c>
      <c r="F282" s="79">
        <f>HLOOKUP($D$10,ReferenceTables!$AU$3:$CU$10,8,FALSE)</f>
        <v>44647</v>
      </c>
      <c r="G282" s="38" t="str">
        <f t="shared" si="194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185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84" si="197">_xlfn.IFNA(VLOOKUP(A289,$A$14:$C$21,3,FALSE),"")</f>
        <v/>
      </c>
      <c r="F283" s="75">
        <f>HLOOKUP($D$10,ReferenceTables!$AU$3:$CU$10,8,FALSE)</f>
        <v>44647</v>
      </c>
      <c r="G283" s="76" t="str">
        <f t="shared" si="194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185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197"/>
        <v/>
      </c>
      <c r="F284" s="77">
        <f>HLOOKUP($D$10,ReferenceTables!$AU$3:$CU$10,8,FALSE)</f>
        <v>44647</v>
      </c>
      <c r="G284" s="78" t="str">
        <f t="shared" si="194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185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ref="E285" si="198">_xlfn.IFNA(VLOOKUP(A291,$A$14:$C$21,3,FALSE),"")</f>
        <v/>
      </c>
      <c r="F285" s="79">
        <f>HLOOKUP($D$10,ReferenceTables!$AU$3:$CU$10,8,FALSE)</f>
        <v>44647</v>
      </c>
      <c r="G285" s="38" t="str">
        <f t="shared" si="194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185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ref="E286:E287" si="199">_xlfn.IFNA(VLOOKUP(A292,$A$14:$C$21,3,FALSE),"")</f>
        <v/>
      </c>
      <c r="F286" s="75">
        <f>HLOOKUP($D$10,ReferenceTables!$AU$3:$CU$10,8,FALSE)</f>
        <v>44647</v>
      </c>
      <c r="G286" s="76" t="str">
        <f t="shared" si="194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185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199"/>
        <v/>
      </c>
      <c r="F287" s="77">
        <f>HLOOKUP($D$10,ReferenceTables!$AU$3:$CU$10,8,FALSE)</f>
        <v>44647</v>
      </c>
      <c r="G287" s="78" t="str">
        <f t="shared" si="194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185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ref="E288" si="200">_xlfn.IFNA(VLOOKUP(A294,$A$14:$C$21,3,FALSE),"")</f>
        <v/>
      </c>
      <c r="F288" s="79">
        <f>HLOOKUP($D$10,ReferenceTables!$AU$3:$CU$10,8,FALSE)</f>
        <v>44647</v>
      </c>
      <c r="G288" s="38" t="str">
        <f t="shared" si="194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185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>_xlfn.IFNA(VLOOKUP(A295,$A$14:$C$21,3,FALSE),"")</f>
        <v/>
      </c>
      <c r="F289" s="75">
        <f>HLOOKUP($D$10,ReferenceTables!$AU$3:$CU$10,8,FALSE)</f>
        <v>44647</v>
      </c>
      <c r="G289" s="76" t="str">
        <f t="shared" si="194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185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>_xlfn.IFNA(VLOOKUP(A296,$A$14:$C$21,3,FALSE),"")</f>
        <v/>
      </c>
      <c r="F290" s="77">
        <f>HLOOKUP($D$10,ReferenceTables!$AU$3:$CU$10,8,FALSE)</f>
        <v>44647</v>
      </c>
      <c r="G290" s="78" t="str">
        <f t="shared" si="194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185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>_xlfn.IFNA(VLOOKUP(A297,$A$14:$C$21,3,FALSE),"")</f>
        <v/>
      </c>
      <c r="F291" s="79">
        <f>HLOOKUP($D$10,ReferenceTables!$AU$3:$CU$10,8,FALSE)</f>
        <v>44647</v>
      </c>
      <c r="G291" s="38" t="str">
        <f t="shared" si="194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185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 t="shared" ref="E292:E293" si="201">_xlfn.IFNA(VLOOKUP(A297,$A$14:$C$21,3,FALSE),"")</f>
        <v/>
      </c>
      <c r="F292" s="75">
        <f>HLOOKUP($D$10,ReferenceTables!$AU$3:$CU$10,8,FALSE)</f>
        <v>44647</v>
      </c>
      <c r="G292" s="76" t="str">
        <f t="shared" si="194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185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 t="shared" si="201"/>
        <v/>
      </c>
      <c r="F293" s="77">
        <f>HLOOKUP($D$10,ReferenceTables!$AU$3:$CU$10,8,FALSE)</f>
        <v>44647</v>
      </c>
      <c r="G293" s="78" t="str">
        <f t="shared" si="194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185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 t="shared" ref="E294" si="202">_xlfn.IFNA(VLOOKUP(A299,$A$14:$C$21,3,FALSE),"")</f>
        <v/>
      </c>
      <c r="F294" s="79">
        <f>HLOOKUP($D$10,ReferenceTables!$AU$3:$CU$10,8,FALSE)</f>
        <v>44647</v>
      </c>
      <c r="G294" s="38" t="str">
        <f t="shared" si="194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185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44647</v>
      </c>
      <c r="G295" s="76" t="str">
        <f t="shared" si="194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185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44647</v>
      </c>
      <c r="G296" s="78" t="str">
        <f t="shared" si="194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185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44647</v>
      </c>
      <c r="G297" s="38" t="str">
        <f t="shared" si="194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36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203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203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203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203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203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203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203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ReferenceTables!$AP$2:$AP$35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K1" zoomScale="112" zoomScaleNormal="112" workbookViewId="0">
      <selection activeCell="AP17" sqref="AP17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148</v>
      </c>
      <c r="AQ4" t="s">
        <v>149</v>
      </c>
      <c r="AR4" t="s">
        <v>144</v>
      </c>
      <c r="AS4" t="s">
        <v>150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152</v>
      </c>
      <c r="AQ5" t="s">
        <v>153</v>
      </c>
      <c r="AR5" t="s">
        <v>154</v>
      </c>
      <c r="AS5" t="s">
        <v>155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157</v>
      </c>
      <c r="AQ6" t="s">
        <v>158</v>
      </c>
      <c r="AR6" t="s">
        <v>138</v>
      </c>
      <c r="AS6" t="s">
        <v>159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164</v>
      </c>
      <c r="AQ7" t="s">
        <v>165</v>
      </c>
      <c r="AR7" t="s">
        <v>138</v>
      </c>
      <c r="AS7" t="s">
        <v>166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163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167</v>
      </c>
      <c r="AQ8" t="s">
        <v>168</v>
      </c>
      <c r="AR8" t="s">
        <v>154</v>
      </c>
      <c r="AS8" t="s">
        <v>169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162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170</v>
      </c>
      <c r="AQ9" t="s">
        <v>171</v>
      </c>
      <c r="AR9" t="s">
        <v>172</v>
      </c>
      <c r="AS9" t="s">
        <v>173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166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262</v>
      </c>
      <c r="AQ10" t="s">
        <v>176</v>
      </c>
      <c r="AR10" t="s">
        <v>172</v>
      </c>
      <c r="AS10" t="s">
        <v>177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169</v>
      </c>
      <c r="B11" t="s">
        <v>174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175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179</v>
      </c>
      <c r="AQ11" t="s">
        <v>180</v>
      </c>
      <c r="AR11" t="s">
        <v>154</v>
      </c>
      <c r="AS11" t="s">
        <v>181</v>
      </c>
    </row>
    <row r="12" spans="1:101" x14ac:dyDescent="0.35">
      <c r="A12" t="s">
        <v>173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178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183</v>
      </c>
      <c r="AQ12" t="s">
        <v>184</v>
      </c>
      <c r="AR12" t="s">
        <v>138</v>
      </c>
      <c r="AS12" t="s">
        <v>185</v>
      </c>
    </row>
    <row r="13" spans="1:101" x14ac:dyDescent="0.35">
      <c r="A13" t="s">
        <v>177</v>
      </c>
      <c r="B13" t="s">
        <v>163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182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187</v>
      </c>
      <c r="AQ13" t="s">
        <v>188</v>
      </c>
      <c r="AR13" t="s">
        <v>172</v>
      </c>
      <c r="AS13" t="s">
        <v>189</v>
      </c>
    </row>
    <row r="14" spans="1:101" x14ac:dyDescent="0.35">
      <c r="A14" t="s">
        <v>177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186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190</v>
      </c>
      <c r="AQ14" t="s">
        <v>191</v>
      </c>
      <c r="AR14" t="s">
        <v>172</v>
      </c>
      <c r="AS14" t="s">
        <v>192</v>
      </c>
    </row>
    <row r="15" spans="1:101" x14ac:dyDescent="0.35">
      <c r="A15" t="s">
        <v>181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194</v>
      </c>
      <c r="AQ15" t="s">
        <v>195</v>
      </c>
      <c r="AR15" t="s">
        <v>144</v>
      </c>
      <c r="AS15" t="s">
        <v>196</v>
      </c>
    </row>
    <row r="16" spans="1:101" x14ac:dyDescent="0.35">
      <c r="A16" t="s">
        <v>185</v>
      </c>
      <c r="B16" t="s">
        <v>178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193</v>
      </c>
      <c r="AH16" s="3"/>
      <c r="AN16">
        <v>15</v>
      </c>
      <c r="AP16" t="s">
        <v>197</v>
      </c>
      <c r="AQ16" t="s">
        <v>198</v>
      </c>
      <c r="AR16" t="s">
        <v>172</v>
      </c>
      <c r="AS16" t="s">
        <v>199</v>
      </c>
    </row>
    <row r="17" spans="1:48" x14ac:dyDescent="0.35">
      <c r="A17" t="s">
        <v>189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</v>
      </c>
      <c r="AQ17" t="s">
        <v>200</v>
      </c>
      <c r="AR17" t="s">
        <v>154</v>
      </c>
      <c r="AS17" t="s">
        <v>201</v>
      </c>
    </row>
    <row r="18" spans="1:48" x14ac:dyDescent="0.35">
      <c r="A18" t="s">
        <v>192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202</v>
      </c>
      <c r="AQ18" t="s">
        <v>203</v>
      </c>
      <c r="AR18" t="s">
        <v>154</v>
      </c>
      <c r="AS18" t="s">
        <v>204</v>
      </c>
    </row>
    <row r="19" spans="1:48" x14ac:dyDescent="0.35">
      <c r="A19" t="s">
        <v>196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274</v>
      </c>
      <c r="AQ19" t="s">
        <v>263</v>
      </c>
      <c r="AR19" t="s">
        <v>154</v>
      </c>
      <c r="AS19" t="s">
        <v>205</v>
      </c>
    </row>
    <row r="20" spans="1:48" x14ac:dyDescent="0.35">
      <c r="A20" t="s">
        <v>199</v>
      </c>
      <c r="B20" t="s">
        <v>193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206</v>
      </c>
      <c r="AQ20" t="s">
        <v>207</v>
      </c>
      <c r="AR20" t="s">
        <v>138</v>
      </c>
      <c r="AS20" t="s">
        <v>208</v>
      </c>
    </row>
    <row r="21" spans="1:48" x14ac:dyDescent="0.35">
      <c r="A21" t="s">
        <v>201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174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209</v>
      </c>
      <c r="AQ21" t="s">
        <v>210</v>
      </c>
      <c r="AR21" t="s">
        <v>138</v>
      </c>
      <c r="AS21" t="s">
        <v>211</v>
      </c>
    </row>
    <row r="22" spans="1:48" x14ac:dyDescent="0.35">
      <c r="A22" t="s">
        <v>201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275</v>
      </c>
      <c r="AQ22" t="s">
        <v>215</v>
      </c>
      <c r="AR22" t="s">
        <v>138</v>
      </c>
      <c r="AS22" t="s">
        <v>216</v>
      </c>
    </row>
    <row r="23" spans="1:48" x14ac:dyDescent="0.35">
      <c r="A23" t="s">
        <v>201</v>
      </c>
      <c r="B23" t="s">
        <v>174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265</v>
      </c>
      <c r="AQ23" t="s">
        <v>264</v>
      </c>
      <c r="AR23" t="s">
        <v>154</v>
      </c>
      <c r="AS23" t="s">
        <v>217</v>
      </c>
    </row>
    <row r="24" spans="1:48" x14ac:dyDescent="0.35">
      <c r="A24" t="s">
        <v>204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218</v>
      </c>
      <c r="AQ24" t="s">
        <v>219</v>
      </c>
      <c r="AR24" t="s">
        <v>172</v>
      </c>
      <c r="AS24" t="s">
        <v>220</v>
      </c>
    </row>
    <row r="25" spans="1:48" x14ac:dyDescent="0.35">
      <c r="A25" t="s">
        <v>214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266</v>
      </c>
      <c r="AQ25" t="s">
        <v>267</v>
      </c>
      <c r="AR25" t="s">
        <v>138</v>
      </c>
      <c r="AS25" t="s">
        <v>221</v>
      </c>
    </row>
    <row r="26" spans="1:48" x14ac:dyDescent="0.35">
      <c r="A26" t="s">
        <v>208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223</v>
      </c>
      <c r="AQ26" t="s">
        <v>224</v>
      </c>
      <c r="AR26" t="s">
        <v>225</v>
      </c>
      <c r="AS26" t="s">
        <v>226</v>
      </c>
    </row>
    <row r="27" spans="1:48" x14ac:dyDescent="0.35">
      <c r="A27" t="s">
        <v>211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227</v>
      </c>
      <c r="AQ27" t="s">
        <v>228</v>
      </c>
      <c r="AR27" t="s">
        <v>138</v>
      </c>
      <c r="AS27" t="s">
        <v>229</v>
      </c>
    </row>
    <row r="28" spans="1:48" x14ac:dyDescent="0.35">
      <c r="A28" t="s">
        <v>211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269</v>
      </c>
      <c r="AQ28" t="s">
        <v>268</v>
      </c>
      <c r="AR28" t="s">
        <v>154</v>
      </c>
      <c r="AS28" t="s">
        <v>230</v>
      </c>
      <c r="AV28" t="s">
        <v>222</v>
      </c>
    </row>
    <row r="29" spans="1:48" x14ac:dyDescent="0.35">
      <c r="A29" t="s">
        <v>212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270</v>
      </c>
      <c r="AQ29" t="s">
        <v>232</v>
      </c>
      <c r="AR29" t="s">
        <v>271</v>
      </c>
      <c r="AS29" t="s">
        <v>233</v>
      </c>
    </row>
    <row r="30" spans="1:48" x14ac:dyDescent="0.35">
      <c r="A30" t="s">
        <v>212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273</v>
      </c>
      <c r="AQ30" t="s">
        <v>272</v>
      </c>
      <c r="AR30" t="s">
        <v>154</v>
      </c>
      <c r="AS30" t="s">
        <v>234</v>
      </c>
    </row>
    <row r="31" spans="1:48" x14ac:dyDescent="0.35">
      <c r="A31" t="s">
        <v>213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235</v>
      </c>
      <c r="AQ31" t="s">
        <v>236</v>
      </c>
      <c r="AR31" t="s">
        <v>154</v>
      </c>
      <c r="AS31" t="s">
        <v>237</v>
      </c>
    </row>
    <row r="32" spans="1:48" x14ac:dyDescent="0.35">
      <c r="A32" t="s">
        <v>231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3" x14ac:dyDescent="0.35">
      <c r="A33" t="s">
        <v>231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3" x14ac:dyDescent="0.35">
      <c r="A34" t="s">
        <v>217</v>
      </c>
      <c r="B34" t="s">
        <v>186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3" x14ac:dyDescent="0.35">
      <c r="A35" t="s">
        <v>221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3" ht="16.5" x14ac:dyDescent="0.35">
      <c r="A36" t="s">
        <v>238</v>
      </c>
      <c r="B36" t="s">
        <v>193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  <c r="AQ36" s="59"/>
    </row>
    <row r="37" spans="1:43" x14ac:dyDescent="0.35">
      <c r="A37" t="s">
        <v>226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3" x14ac:dyDescent="0.35">
      <c r="A38" t="s">
        <v>226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3" x14ac:dyDescent="0.35">
      <c r="A39" t="s">
        <v>229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3" x14ac:dyDescent="0.35">
      <c r="A40" t="s">
        <v>230</v>
      </c>
      <c r="B40" t="s">
        <v>174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3" x14ac:dyDescent="0.35">
      <c r="A41" t="s">
        <v>239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3" x14ac:dyDescent="0.35">
      <c r="A42" t="s">
        <v>234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3" x14ac:dyDescent="0.35">
      <c r="A43" t="s">
        <v>233</v>
      </c>
      <c r="B43" t="s">
        <v>174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3" x14ac:dyDescent="0.35">
      <c r="A44" t="s">
        <v>237</v>
      </c>
      <c r="B44" t="s">
        <v>182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3" x14ac:dyDescent="0.35">
      <c r="A45" t="s">
        <v>240</v>
      </c>
      <c r="B45" t="s">
        <v>174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3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3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3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241</v>
      </c>
    </row>
    <row r="2" spans="1:3" ht="15.5" x14ac:dyDescent="0.35">
      <c r="A2" s="61" t="s">
        <v>42</v>
      </c>
      <c r="B2" s="62" t="s">
        <v>242</v>
      </c>
    </row>
    <row r="3" spans="1:3" ht="29" x14ac:dyDescent="0.35">
      <c r="A3" s="61" t="s">
        <v>56</v>
      </c>
      <c r="B3" s="62" t="s">
        <v>243</v>
      </c>
    </row>
    <row r="4" spans="1:3" ht="29" x14ac:dyDescent="0.35">
      <c r="A4" s="61" t="s">
        <v>19</v>
      </c>
      <c r="B4" s="62" t="s">
        <v>244</v>
      </c>
    </row>
    <row r="5" spans="1:3" ht="15.5" x14ac:dyDescent="0.35">
      <c r="A5" s="61" t="s">
        <v>45</v>
      </c>
      <c r="B5" s="62" t="s">
        <v>245</v>
      </c>
    </row>
    <row r="6" spans="1:3" ht="29" x14ac:dyDescent="0.35">
      <c r="A6" s="61" t="s">
        <v>43</v>
      </c>
      <c r="B6" s="62" t="s">
        <v>246</v>
      </c>
    </row>
    <row r="7" spans="1:3" ht="15.5" x14ac:dyDescent="0.35">
      <c r="A7" s="61" t="s">
        <v>20</v>
      </c>
      <c r="B7" s="62" t="s">
        <v>247</v>
      </c>
    </row>
    <row r="9" spans="1:3" ht="29" x14ac:dyDescent="0.35">
      <c r="A9" s="61" t="s">
        <v>55</v>
      </c>
      <c r="B9" s="62" t="s">
        <v>248</v>
      </c>
    </row>
    <row r="10" spans="1:3" ht="15.5" x14ac:dyDescent="0.35">
      <c r="A10" s="61" t="s">
        <v>249</v>
      </c>
      <c r="B10" s="62" t="s">
        <v>250</v>
      </c>
    </row>
    <row r="11" spans="1:3" ht="29" x14ac:dyDescent="0.35">
      <c r="A11" s="61" t="s">
        <v>49</v>
      </c>
      <c r="B11" s="62" t="s">
        <v>251</v>
      </c>
    </row>
    <row r="12" spans="1:3" ht="15.5" x14ac:dyDescent="0.35">
      <c r="A12" s="61" t="s">
        <v>48</v>
      </c>
      <c r="B12" s="62" t="s">
        <v>252</v>
      </c>
    </row>
    <row r="13" spans="1:3" ht="15.5" x14ac:dyDescent="0.35">
      <c r="A13" s="61" t="s">
        <v>46</v>
      </c>
      <c r="B13" s="62" t="s">
        <v>253</v>
      </c>
    </row>
    <row r="14" spans="1:3" ht="15.5" x14ac:dyDescent="0.35">
      <c r="A14" s="61" t="s">
        <v>47</v>
      </c>
      <c r="B14" s="62" t="s">
        <v>254</v>
      </c>
    </row>
    <row r="15" spans="1:3" ht="15.5" x14ac:dyDescent="0.35">
      <c r="A15" s="63" t="s">
        <v>44</v>
      </c>
      <c r="B15" s="64" t="s">
        <v>255</v>
      </c>
      <c r="C15" t="s">
        <v>256</v>
      </c>
    </row>
    <row r="16" spans="1:3" ht="29" x14ac:dyDescent="0.35">
      <c r="A16" s="63" t="s">
        <v>257</v>
      </c>
      <c r="B16" s="64" t="s">
        <v>258</v>
      </c>
      <c r="C16" t="s">
        <v>259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260</v>
      </c>
      <c r="B1" t="s">
        <v>261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schemas.openxmlformats.org/package/2006/metadata/core-properties"/>
    <ds:schemaRef ds:uri="3b9d6083-8299-4f88-b1e4-cf7df0ace5d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18d1b18-a0c4-4858-a58d-9532fac65fa3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2022-03-24T15:40:15Z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