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gorm\YandexDisk\ИТМО\Физика\"/>
    </mc:Choice>
  </mc:AlternateContent>
  <xr:revisionPtr revIDLastSave="0" documentId="13_ncr:1_{23FF7B7B-8A3A-446D-95D6-86812806F587}" xr6:coauthVersionLast="45" xr6:coauthVersionMax="45" xr10:uidLastSave="{00000000-0000-0000-0000-000000000000}"/>
  <bookViews>
    <workbookView xWindow="-120" yWindow="-120" windowWidth="29040" windowHeight="15840" xr2:uid="{879C6388-5241-4363-9320-C83CD821A31B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4" i="1" l="1"/>
  <c r="H19" i="1" l="1"/>
  <c r="G19" i="1"/>
  <c r="F19" i="1"/>
  <c r="E19" i="1"/>
  <c r="K20" i="1"/>
  <c r="K19" i="1"/>
  <c r="B16" i="1"/>
  <c r="B15" i="1"/>
  <c r="L20" i="1" s="1"/>
  <c r="B22" i="1"/>
  <c r="C16" i="1" l="1"/>
  <c r="C15" i="1"/>
  <c r="G23" i="1" s="1"/>
  <c r="C14" i="1"/>
  <c r="C22" i="1"/>
  <c r="C23" i="1"/>
  <c r="C24" i="1"/>
  <c r="F23" i="1"/>
  <c r="L21" i="1"/>
  <c r="F24" i="1" s="1"/>
  <c r="L19" i="1"/>
  <c r="F22" i="1" s="1"/>
  <c r="G22" i="1" s="1"/>
  <c r="B23" i="1"/>
  <c r="B24" i="1"/>
  <c r="N5" i="1"/>
  <c r="N8" i="1"/>
  <c r="K5" i="1"/>
  <c r="K8" i="1"/>
  <c r="H5" i="1"/>
  <c r="H8" i="1"/>
  <c r="N2" i="1"/>
  <c r="K2" i="1"/>
  <c r="H2" i="1"/>
  <c r="G24" i="1" l="1"/>
</calcChain>
</file>

<file path=xl/sharedStrings.xml><?xml version="1.0" encoding="utf-8"?>
<sst xmlns="http://schemas.openxmlformats.org/spreadsheetml/2006/main" count="50" uniqueCount="39">
  <si>
    <t>СКО</t>
  </si>
  <si>
    <t>СР. ЗН</t>
  </si>
  <si>
    <t>СЛУЧ. П.</t>
  </si>
  <si>
    <t>Цена деления микроскопа</t>
  </si>
  <si>
    <t>d</t>
  </si>
  <si>
    <t>r</t>
  </si>
  <si>
    <t>l</t>
  </si>
  <si>
    <t>м</t>
  </si>
  <si>
    <t>U</t>
  </si>
  <si>
    <t>k</t>
  </si>
  <si>
    <t>g, м/c</t>
  </si>
  <si>
    <t>для первого</t>
  </si>
  <si>
    <t>для второго</t>
  </si>
  <si>
    <t>для третьего</t>
  </si>
  <si>
    <t>Δ</t>
  </si>
  <si>
    <r>
      <rPr>
        <sz val="10"/>
        <color theme="1"/>
        <rFont val="Calibri"/>
        <family val="2"/>
        <charset val="204"/>
        <scheme val="minor"/>
      </rPr>
      <t>Δ</t>
    </r>
    <r>
      <rPr>
        <sz val="11"/>
        <color theme="1"/>
        <rFont val="Calibri"/>
        <family val="2"/>
        <charset val="204"/>
        <scheme val="minor"/>
      </rPr>
      <t>ρ</t>
    </r>
  </si>
  <si>
    <r>
      <rPr>
        <sz val="10"/>
        <color theme="1"/>
        <rFont val="Calibri"/>
        <family val="2"/>
        <charset val="204"/>
        <scheme val="minor"/>
      </rPr>
      <t>Δ</t>
    </r>
    <r>
      <rPr>
        <sz val="11"/>
        <color theme="1"/>
        <rFont val="Calibri"/>
        <family val="2"/>
        <charset val="204"/>
        <scheme val="minor"/>
      </rPr>
      <t>ρ0</t>
    </r>
  </si>
  <si>
    <t>Δr</t>
  </si>
  <si>
    <t>Δl</t>
  </si>
  <si>
    <t>ΔU</t>
  </si>
  <si>
    <t>Δη</t>
  </si>
  <si>
    <t>η</t>
  </si>
  <si>
    <t>м/с</t>
  </si>
  <si>
    <t>Δt</t>
  </si>
  <si>
    <t>t</t>
  </si>
  <si>
    <t>сек.</t>
  </si>
  <si>
    <t>Радиус:</t>
  </si>
  <si>
    <t>Скорость:</t>
  </si>
  <si>
    <t>Высота:</t>
  </si>
  <si>
    <t>К</t>
  </si>
  <si>
    <t>Вязкость:</t>
  </si>
  <si>
    <t>Постоянные:</t>
  </si>
  <si>
    <t>Время:</t>
  </si>
  <si>
    <t>Поргешность d:</t>
  </si>
  <si>
    <t>Плотности:</t>
  </si>
  <si>
    <r>
      <t xml:space="preserve">ρ </t>
    </r>
    <r>
      <rPr>
        <i/>
        <sz val="9"/>
        <color theme="1"/>
        <rFont val="Calibri"/>
        <family val="2"/>
        <charset val="204"/>
        <scheme val="minor"/>
      </rPr>
      <t>шарика</t>
    </r>
  </si>
  <si>
    <r>
      <t xml:space="preserve">ρ0 </t>
    </r>
    <r>
      <rPr>
        <i/>
        <sz val="8"/>
        <color theme="1"/>
        <rFont val="Calibri"/>
        <family val="2"/>
        <charset val="204"/>
        <scheme val="minor"/>
      </rPr>
      <t>жидкост</t>
    </r>
  </si>
  <si>
    <t>мм/дел</t>
  </si>
  <si>
    <t>R,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</si>
</sst>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i/>
      <sz val="9"/>
      <color theme="1"/>
      <name val="Calibri"/>
      <family val="2"/>
      <charset val="204"/>
      <scheme val="minor"/>
    </font>
    <font>
      <i/>
      <sz val="8"/>
      <color theme="1"/>
      <name val="Calibri"/>
      <family val="2"/>
      <charset val="204"/>
      <scheme val="minor"/>
    </font>
    <font>
      <sz val="12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1" fillId="0" borderId="0" xfId="0" applyFont="1" applyAlignment="1">
      <alignment horizontal="right"/>
    </xf>
    <xf numFmtId="0" fontId="0" fillId="2" borderId="1" xfId="0" applyFill="1" applyBorder="1" applyAlignment="1">
      <alignment horizontal="center"/>
    </xf>
    <xf numFmtId="0" fontId="2" fillId="0" borderId="0" xfId="0" applyFont="1"/>
    <xf numFmtId="0" fontId="2" fillId="2" borderId="1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right"/>
    </xf>
    <xf numFmtId="0" fontId="0" fillId="0" borderId="1" xfId="0" applyFont="1" applyFill="1" applyBorder="1"/>
    <xf numFmtId="0" fontId="2" fillId="0" borderId="0" xfId="0" applyFont="1" applyFill="1" applyBorder="1" applyAlignment="1">
      <alignment horizontal="center"/>
    </xf>
    <xf numFmtId="0" fontId="0" fillId="0" borderId="0" xfId="0" applyFill="1" applyBorder="1"/>
    <xf numFmtId="0" fontId="2" fillId="0" borderId="0" xfId="0" applyFont="1" applyFill="1" applyBorder="1"/>
    <xf numFmtId="0" fontId="0" fillId="0" borderId="3" xfId="0" applyBorder="1"/>
    <xf numFmtId="0" fontId="0" fillId="2" borderId="0" xfId="0" applyFont="1" applyFill="1" applyBorder="1" applyAlignment="1">
      <alignment horizontal="right"/>
    </xf>
    <xf numFmtId="0" fontId="0" fillId="0" borderId="0" xfId="0" applyFont="1" applyFill="1" applyBorder="1" applyAlignment="1">
      <alignment horizontal="center"/>
    </xf>
    <xf numFmtId="0" fontId="2" fillId="0" borderId="0" xfId="0" applyFont="1" applyAlignment="1">
      <alignment horizontal="left"/>
    </xf>
    <xf numFmtId="0" fontId="0" fillId="2" borderId="2" xfId="0" applyFill="1" applyBorder="1"/>
    <xf numFmtId="0" fontId="0" fillId="2" borderId="3" xfId="0" applyFont="1" applyFill="1" applyBorder="1" applyAlignment="1">
      <alignment horizontal="center"/>
    </xf>
    <xf numFmtId="0" fontId="6" fillId="3" borderId="4" xfId="0" applyFont="1" applyFill="1" applyBorder="1"/>
    <xf numFmtId="0" fontId="6" fillId="3" borderId="5" xfId="0" applyFont="1" applyFill="1" applyBorder="1"/>
    <xf numFmtId="0" fontId="6" fillId="3" borderId="6" xfId="0" applyFont="1" applyFill="1" applyBorder="1"/>
    <xf numFmtId="0" fontId="6" fillId="3" borderId="7" xfId="0" applyFont="1" applyFill="1" applyBorder="1"/>
    <xf numFmtId="0" fontId="6" fillId="3" borderId="8" xfId="0" applyFont="1" applyFill="1" applyBorder="1"/>
    <xf numFmtId="0" fontId="6" fillId="3" borderId="9" xfId="0" applyFont="1" applyFill="1" applyBorder="1"/>
    <xf numFmtId="0" fontId="1" fillId="0" borderId="0" xfId="0" applyFont="1" applyFill="1" applyBorder="1" applyAlignment="1">
      <alignment horizontal="righ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35DE9-AC95-4186-A341-6455FE5B749A}">
  <dimension ref="A1:Q25"/>
  <sheetViews>
    <sheetView tabSelected="1" zoomScaleNormal="100" workbookViewId="0">
      <selection activeCell="L19" sqref="L19"/>
    </sheetView>
  </sheetViews>
  <sheetFormatPr defaultRowHeight="15" x14ac:dyDescent="0.25"/>
  <cols>
    <col min="1" max="1" width="10" customWidth="1"/>
    <col min="3" max="3" width="14.5703125" customWidth="1"/>
    <col min="16" max="16" width="10.85546875" bestFit="1" customWidth="1"/>
  </cols>
  <sheetData>
    <row r="1" spans="1:17" x14ac:dyDescent="0.25">
      <c r="A1" s="4" t="s">
        <v>4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M1" s="5" t="s">
        <v>33</v>
      </c>
      <c r="P1" s="12"/>
      <c r="Q1" s="11"/>
    </row>
    <row r="2" spans="1:17" x14ac:dyDescent="0.25">
      <c r="A2" s="2">
        <v>1</v>
      </c>
      <c r="B2" s="1">
        <v>6.03</v>
      </c>
      <c r="C2" s="1">
        <v>5.95</v>
      </c>
      <c r="D2" s="1">
        <v>5.84</v>
      </c>
      <c r="E2" s="1">
        <v>5.98</v>
      </c>
      <c r="F2" s="1">
        <v>5.83</v>
      </c>
      <c r="G2" s="8" t="s">
        <v>1</v>
      </c>
      <c r="H2" s="1">
        <f>SUM(B2:F2)/5</f>
        <v>5.9260000000000002</v>
      </c>
      <c r="J2" s="8" t="s">
        <v>0</v>
      </c>
      <c r="K2" s="1">
        <f>SQRT(((B2-H2)^2+(C2-H2)^2+(D2-H2)^2+(E2-H2)^2+(F2-H2)^2)/20)</f>
        <v>3.9319206502675078E-2</v>
      </c>
      <c r="M2" s="8" t="s">
        <v>2</v>
      </c>
      <c r="N2" s="1">
        <f>K2*2.78</f>
        <v>0.10930739407743671</v>
      </c>
      <c r="P2" s="25"/>
      <c r="Q2" s="11"/>
    </row>
    <row r="3" spans="1:17" x14ac:dyDescent="0.25">
      <c r="P3" s="11"/>
      <c r="Q3" s="11"/>
    </row>
    <row r="4" spans="1:17" x14ac:dyDescent="0.25">
      <c r="A4" s="4" t="s">
        <v>4</v>
      </c>
      <c r="B4" s="2">
        <v>1</v>
      </c>
      <c r="C4" s="2">
        <v>2</v>
      </c>
      <c r="D4" s="2">
        <v>3</v>
      </c>
      <c r="E4" s="2">
        <v>4</v>
      </c>
      <c r="F4" s="2">
        <v>5</v>
      </c>
      <c r="M4" s="5" t="s">
        <v>33</v>
      </c>
      <c r="P4" s="12"/>
      <c r="Q4" s="11"/>
    </row>
    <row r="5" spans="1:17" x14ac:dyDescent="0.25">
      <c r="A5" s="2">
        <v>2</v>
      </c>
      <c r="B5" s="1">
        <v>3.67</v>
      </c>
      <c r="C5" s="1">
        <v>3.73</v>
      </c>
      <c r="D5" s="1">
        <v>3.78</v>
      </c>
      <c r="E5" s="1">
        <v>3.77</v>
      </c>
      <c r="F5" s="1">
        <v>3.8</v>
      </c>
      <c r="G5" s="8" t="s">
        <v>1</v>
      </c>
      <c r="H5" s="1">
        <f t="shared" ref="H5:H8" si="0">SUM(B5:F5)/5</f>
        <v>3.75</v>
      </c>
      <c r="J5" s="8" t="s">
        <v>0</v>
      </c>
      <c r="K5" s="1">
        <f t="shared" ref="K5:K8" si="1">SQRT(((B5-H5)^2+(C5-H5)^2+(D5-H5)^2+(E5-H5)^2+(F5-H5)^2)/20)</f>
        <v>2.3021728866442659E-2</v>
      </c>
      <c r="M5" s="8" t="s">
        <v>2</v>
      </c>
      <c r="N5" s="1">
        <f t="shared" ref="N5:N8" si="2">K5*2.78</f>
        <v>6.400040624871059E-2</v>
      </c>
      <c r="P5" s="25"/>
      <c r="Q5" s="11"/>
    </row>
    <row r="6" spans="1:17" x14ac:dyDescent="0.25">
      <c r="P6" s="11"/>
      <c r="Q6" s="11"/>
    </row>
    <row r="7" spans="1:17" x14ac:dyDescent="0.25">
      <c r="A7" s="4" t="s">
        <v>4</v>
      </c>
      <c r="B7" s="2">
        <v>1</v>
      </c>
      <c r="C7" s="2">
        <v>2</v>
      </c>
      <c r="D7" s="2">
        <v>3</v>
      </c>
      <c r="E7" s="2">
        <v>4</v>
      </c>
      <c r="F7" s="2">
        <v>5</v>
      </c>
      <c r="M7" s="5" t="s">
        <v>33</v>
      </c>
      <c r="P7" s="12"/>
      <c r="Q7" s="11"/>
    </row>
    <row r="8" spans="1:17" x14ac:dyDescent="0.25">
      <c r="A8" s="2">
        <v>3</v>
      </c>
      <c r="B8" s="1">
        <v>7.4</v>
      </c>
      <c r="C8" s="1">
        <v>7.52</v>
      </c>
      <c r="D8" s="1">
        <v>7.39</v>
      </c>
      <c r="E8" s="1">
        <v>7.5</v>
      </c>
      <c r="F8" s="1">
        <v>7.4</v>
      </c>
      <c r="G8" s="8" t="s">
        <v>1</v>
      </c>
      <c r="H8" s="1">
        <f t="shared" si="0"/>
        <v>7.4420000000000002</v>
      </c>
      <c r="J8" s="8" t="s">
        <v>0</v>
      </c>
      <c r="K8" s="1">
        <f t="shared" si="1"/>
        <v>2.7999999999999917E-2</v>
      </c>
      <c r="M8" s="8" t="s">
        <v>2</v>
      </c>
      <c r="N8" s="1">
        <f t="shared" si="2"/>
        <v>7.783999999999977E-2</v>
      </c>
      <c r="P8" s="25"/>
      <c r="Q8" s="11"/>
    </row>
    <row r="11" spans="1:17" x14ac:dyDescent="0.25">
      <c r="C11" s="3" t="s">
        <v>3</v>
      </c>
      <c r="D11">
        <v>0.26600000000000001</v>
      </c>
      <c r="E11" s="16" t="s">
        <v>37</v>
      </c>
    </row>
    <row r="12" spans="1:17" x14ac:dyDescent="0.25">
      <c r="A12" s="5" t="s">
        <v>26</v>
      </c>
      <c r="E12" s="5" t="s">
        <v>32</v>
      </c>
    </row>
    <row r="13" spans="1:17" x14ac:dyDescent="0.25">
      <c r="A13" s="6" t="s">
        <v>7</v>
      </c>
      <c r="B13" s="7" t="s">
        <v>5</v>
      </c>
      <c r="C13" s="7" t="s">
        <v>17</v>
      </c>
      <c r="E13" s="6" t="s">
        <v>25</v>
      </c>
      <c r="F13" s="4" t="s">
        <v>24</v>
      </c>
      <c r="G13" s="4" t="s">
        <v>23</v>
      </c>
      <c r="J13" s="15"/>
    </row>
    <row r="14" spans="1:17" x14ac:dyDescent="0.25">
      <c r="A14" s="2">
        <v>1</v>
      </c>
      <c r="B14" s="1">
        <f>$D$11*H2/2*10^(-3)</f>
        <v>7.8815800000000007E-4</v>
      </c>
      <c r="C14" s="1">
        <f>N2/H2*B14</f>
        <v>1.4537883412299083E-5</v>
      </c>
      <c r="D14">
        <v>0.8</v>
      </c>
      <c r="E14" s="2">
        <v>1</v>
      </c>
      <c r="F14" s="1">
        <v>10.66</v>
      </c>
      <c r="G14" s="1">
        <v>5.0000000000000001E-3</v>
      </c>
    </row>
    <row r="15" spans="1:17" x14ac:dyDescent="0.25">
      <c r="A15" s="2">
        <v>2</v>
      </c>
      <c r="B15" s="1">
        <f>$D$11*H5/2*10^(-3)</f>
        <v>4.9875000000000006E-4</v>
      </c>
      <c r="C15" s="1">
        <f>N5/H5*B15</f>
        <v>8.5120540310785098E-6</v>
      </c>
      <c r="D15">
        <v>0.5</v>
      </c>
      <c r="E15" s="2">
        <v>2</v>
      </c>
      <c r="F15" s="1">
        <v>26.75</v>
      </c>
      <c r="G15" s="1">
        <v>5.0000000000000001E-3</v>
      </c>
    </row>
    <row r="16" spans="1:17" x14ac:dyDescent="0.25">
      <c r="A16" s="2">
        <v>3</v>
      </c>
      <c r="B16" s="1">
        <f>$D$11*H8/2*10^(-3)</f>
        <v>9.8978600000000009E-4</v>
      </c>
      <c r="C16" s="1">
        <f>N8/H8*B16</f>
        <v>1.0352719999999969E-5</v>
      </c>
      <c r="D16">
        <v>1</v>
      </c>
      <c r="E16" s="2">
        <v>3</v>
      </c>
      <c r="F16" s="1">
        <v>6.63</v>
      </c>
      <c r="G16" s="1">
        <v>5.0000000000000001E-3</v>
      </c>
    </row>
    <row r="17" spans="1:14" x14ac:dyDescent="0.25">
      <c r="A17" s="5" t="s">
        <v>28</v>
      </c>
      <c r="E17" s="5" t="s">
        <v>34</v>
      </c>
      <c r="J17" t="s">
        <v>31</v>
      </c>
    </row>
    <row r="18" spans="1:14" x14ac:dyDescent="0.25">
      <c r="A18" s="6" t="s">
        <v>7</v>
      </c>
      <c r="B18" s="4" t="s">
        <v>6</v>
      </c>
      <c r="C18" s="4" t="s">
        <v>18</v>
      </c>
      <c r="E18" s="7" t="s">
        <v>35</v>
      </c>
      <c r="F18" s="7" t="s">
        <v>15</v>
      </c>
      <c r="G18" s="7" t="s">
        <v>36</v>
      </c>
      <c r="H18" s="7" t="s">
        <v>16</v>
      </c>
      <c r="J18" s="6" t="s">
        <v>10</v>
      </c>
      <c r="K18" s="6" t="s">
        <v>38</v>
      </c>
      <c r="L18" s="6" t="s">
        <v>9</v>
      </c>
      <c r="M18" s="10"/>
      <c r="N18" s="10"/>
    </row>
    <row r="19" spans="1:14" x14ac:dyDescent="0.25">
      <c r="A19" s="8"/>
      <c r="B19" s="1">
        <v>0.1</v>
      </c>
      <c r="C19" s="1">
        <v>5.0000000000000001E-3</v>
      </c>
      <c r="E19" s="9">
        <f>7.8*10^3</f>
        <v>7800</v>
      </c>
      <c r="F19" s="1">
        <f>0.1*10^3</f>
        <v>100</v>
      </c>
      <c r="G19" s="1">
        <f>0.96*10^3</f>
        <v>960</v>
      </c>
      <c r="H19" s="1">
        <f>0.04*10^3</f>
        <v>40</v>
      </c>
      <c r="J19" s="13">
        <v>9.8000000000000007</v>
      </c>
      <c r="K19" s="1">
        <f>2.95*10^(-2)</f>
        <v>2.9500000000000002E-2</v>
      </c>
      <c r="L19" s="1">
        <f>1/(1+2.4*B14/$K$19)</f>
        <v>0.93974246443772402</v>
      </c>
      <c r="M19" s="12" t="s">
        <v>11</v>
      </c>
      <c r="N19" s="11"/>
    </row>
    <row r="20" spans="1:14" x14ac:dyDescent="0.25">
      <c r="A20" s="5" t="s">
        <v>27</v>
      </c>
      <c r="E20" s="5" t="s">
        <v>30</v>
      </c>
      <c r="I20" s="14" t="s">
        <v>14</v>
      </c>
      <c r="J20" s="1">
        <v>5.0000000000000001E-3</v>
      </c>
      <c r="K20" s="1">
        <f>0.05*10^(-2)</f>
        <v>5.0000000000000001E-4</v>
      </c>
      <c r="L20" s="1">
        <f>1/(1+2.4*B15/$K$19)</f>
        <v>0.96100596149460871</v>
      </c>
      <c r="M20" s="5" t="s">
        <v>12</v>
      </c>
    </row>
    <row r="21" spans="1:14" ht="15.75" thickBot="1" x14ac:dyDescent="0.3">
      <c r="A21" s="6" t="s">
        <v>22</v>
      </c>
      <c r="B21" s="4" t="s">
        <v>8</v>
      </c>
      <c r="C21" s="4" t="s">
        <v>19</v>
      </c>
      <c r="E21" s="6" t="s">
        <v>29</v>
      </c>
      <c r="F21" s="18" t="s">
        <v>21</v>
      </c>
      <c r="G21" s="18" t="s">
        <v>20</v>
      </c>
      <c r="L21" s="1">
        <f t="shared" ref="L21" si="3">1/(1+2.4*B16/$K$19)</f>
        <v>0.92547607367647877</v>
      </c>
      <c r="M21" s="5" t="s">
        <v>13</v>
      </c>
    </row>
    <row r="22" spans="1:14" ht="16.5" thickTop="1" x14ac:dyDescent="0.25">
      <c r="A22" s="8">
        <v>1</v>
      </c>
      <c r="B22" s="1">
        <f>$B$19/F14</f>
        <v>9.3808630393996256E-3</v>
      </c>
      <c r="C22" s="1">
        <f>SQRT(($C$19/$B$19)^2+(G14/F14)^2)*B22</f>
        <v>4.6906378955333561E-4</v>
      </c>
      <c r="E22" s="17">
        <v>1</v>
      </c>
      <c r="F22" s="19">
        <f>2/9*B14^2*($E$19-$G$19)/B22*$J$19*L19</f>
        <v>0.92696278005119037</v>
      </c>
      <c r="G22" s="20">
        <f>SQRT((2*C14/B14)^2+(C22/B22)^2+($J$20/$J$19)^2+($F$19^2+$H$19^2)/($E$19-$G$19)^2)*F22</f>
        <v>5.9422217279068906E-2</v>
      </c>
    </row>
    <row r="23" spans="1:14" ht="15.75" x14ac:dyDescent="0.25">
      <c r="A23" s="2">
        <v>2</v>
      </c>
      <c r="B23" s="1">
        <f t="shared" ref="B23:B24" si="4">$B$19/F15</f>
        <v>3.7383177570093459E-3</v>
      </c>
      <c r="C23" s="1">
        <f t="shared" ref="C23:C24" si="5">SQRT(($C$19/$B$19)^2+(G15/F15)^2)*B23</f>
        <v>1.8691719392250724E-4</v>
      </c>
      <c r="E23" s="17">
        <v>2</v>
      </c>
      <c r="F23" s="21">
        <f t="shared" ref="F23" si="6">2/9*B15^2*($E$19-$G$19)/B23*$J$19*L20</f>
        <v>0.95254466540195326</v>
      </c>
      <c r="G23" s="22">
        <f>SQRT((2*C15/B15)^2+(C23/B23)^2+($J$20/$J$19)^2+($F$19^2+$H$19^2)/($E$19-$G$19)^2)*F23</f>
        <v>5.9587999885676868E-2</v>
      </c>
    </row>
    <row r="24" spans="1:14" ht="16.5" thickBot="1" x14ac:dyDescent="0.3">
      <c r="A24" s="2">
        <v>3</v>
      </c>
      <c r="B24" s="1">
        <f t="shared" si="4"/>
        <v>1.508295625942685E-2</v>
      </c>
      <c r="C24" s="1">
        <f t="shared" si="5"/>
        <v>7.5423359073621308E-4</v>
      </c>
      <c r="E24" s="17">
        <v>3</v>
      </c>
      <c r="F24" s="23">
        <f>2/9*B16^2*($E$19-$G$19)/B24*$J$19*L21</f>
        <v>0.89542868067963199</v>
      </c>
      <c r="G24" s="24">
        <f>SQRT((2*C16/B16)^2+(C24/B24)^2+($J$20/$J$19)^2+($F$19^2+$H$19^2)/($E$19-$G$19)^2)*F24</f>
        <v>5.054516570057991E-2</v>
      </c>
    </row>
    <row r="25" spans="1:14" ht="15.75" thickTop="1" x14ac:dyDescent="0.25"/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Егор Митрофанов;Михаил Алексеев</dc:creator>
  <cp:lastModifiedBy>Егор Митрофанов</cp:lastModifiedBy>
  <cp:lastPrinted>2019-12-03T16:49:22Z</cp:lastPrinted>
  <dcterms:created xsi:type="dcterms:W3CDTF">2019-12-02T14:09:20Z</dcterms:created>
  <dcterms:modified xsi:type="dcterms:W3CDTF">2019-12-03T18:23:29Z</dcterms:modified>
</cp:coreProperties>
</file>