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m\YandexDisk\ИТМО\Физика\"/>
    </mc:Choice>
  </mc:AlternateContent>
  <xr:revisionPtr revIDLastSave="0" documentId="13_ncr:1_{E3D5B8DB-66E0-4D81-B3C2-83AF8636D0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" i="1" l="1"/>
  <c r="V7" i="1"/>
  <c r="G11" i="1"/>
  <c r="F11" i="1"/>
  <c r="E6" i="1"/>
  <c r="C6" i="1"/>
  <c r="K13" i="1"/>
  <c r="C2" i="1"/>
  <c r="U24" i="1"/>
  <c r="U3" i="1"/>
  <c r="N11" i="1" l="1"/>
  <c r="I11" i="1"/>
  <c r="F21" i="1"/>
  <c r="G21" i="1"/>
  <c r="H21" i="1"/>
  <c r="K7" i="1" l="1"/>
  <c r="K12" i="1"/>
  <c r="M4" i="1" l="1"/>
  <c r="I21" i="1"/>
  <c r="I22" i="1"/>
  <c r="I23" i="1"/>
  <c r="I24" i="1"/>
  <c r="I25" i="1"/>
  <c r="I26" i="1"/>
  <c r="G12" i="1"/>
  <c r="G13" i="1"/>
  <c r="G14" i="1"/>
  <c r="G15" i="1"/>
  <c r="G16" i="1"/>
  <c r="G17" i="1"/>
  <c r="G18" i="1"/>
  <c r="G19" i="1"/>
  <c r="H19" i="1" s="1"/>
  <c r="G20" i="1"/>
  <c r="F12" i="1"/>
  <c r="I12" i="1" s="1"/>
  <c r="F13" i="1"/>
  <c r="I13" i="1" s="1"/>
  <c r="F14" i="1"/>
  <c r="I14" i="1" s="1"/>
  <c r="F15" i="1"/>
  <c r="I15" i="1" s="1"/>
  <c r="F16" i="1"/>
  <c r="I16" i="1" s="1"/>
  <c r="F17" i="1"/>
  <c r="I17" i="1" s="1"/>
  <c r="F18" i="1"/>
  <c r="I18" i="1" s="1"/>
  <c r="F19" i="1"/>
  <c r="I19" i="1" s="1"/>
  <c r="F20" i="1"/>
  <c r="I20" i="1" s="1"/>
  <c r="K4" i="1"/>
  <c r="K6" i="1"/>
  <c r="H17" i="1" l="1"/>
  <c r="H14" i="1"/>
  <c r="H20" i="1"/>
  <c r="H18" i="1"/>
  <c r="H16" i="1"/>
  <c r="H15" i="1"/>
  <c r="H13" i="1"/>
  <c r="H12" i="1"/>
  <c r="K14" i="1"/>
  <c r="D6" i="1" l="1"/>
  <c r="D2" i="1"/>
  <c r="K11" i="1"/>
</calcChain>
</file>

<file path=xl/sharedStrings.xml><?xml version="1.0" encoding="utf-8"?>
<sst xmlns="http://schemas.openxmlformats.org/spreadsheetml/2006/main" count="50" uniqueCount="41">
  <si>
    <t>Xc</t>
  </si>
  <si>
    <t>Yr</t>
  </si>
  <si>
    <t>Hc</t>
  </si>
  <si>
    <t>Br</t>
  </si>
  <si>
    <t>N1</t>
  </si>
  <si>
    <t>вит</t>
  </si>
  <si>
    <t>Kx</t>
  </si>
  <si>
    <t>V</t>
  </si>
  <si>
    <t>N2</t>
  </si>
  <si>
    <t>Ky</t>
  </si>
  <si>
    <t xml:space="preserve">S = </t>
  </si>
  <si>
    <t>м^2/дел</t>
  </si>
  <si>
    <t>L</t>
  </si>
  <si>
    <t>+-</t>
  </si>
  <si>
    <t>м</t>
  </si>
  <si>
    <t>f</t>
  </si>
  <si>
    <t>Г</t>
  </si>
  <si>
    <t xml:space="preserve">посчитанные мм петли </t>
  </si>
  <si>
    <t>Xm</t>
  </si>
  <si>
    <t>Ym</t>
  </si>
  <si>
    <t>Hm</t>
  </si>
  <si>
    <t>Bm</t>
  </si>
  <si>
    <t>R1</t>
  </si>
  <si>
    <t>Ом</t>
  </si>
  <si>
    <t>R2</t>
  </si>
  <si>
    <t>C1</t>
  </si>
  <si>
    <t>Ф</t>
  </si>
  <si>
    <t>S</t>
  </si>
  <si>
    <t>м^2</t>
  </si>
  <si>
    <t>U</t>
  </si>
  <si>
    <t>X</t>
  </si>
  <si>
    <t>Y</t>
  </si>
  <si>
    <t>H</t>
  </si>
  <si>
    <t>B</t>
  </si>
  <si>
    <t>a=</t>
  </si>
  <si>
    <t xml:space="preserve">Р = </t>
  </si>
  <si>
    <t>b=</t>
  </si>
  <si>
    <t>x=</t>
  </si>
  <si>
    <t>μ</t>
  </si>
  <si>
    <t>μm</t>
  </si>
  <si>
    <t>μ0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</si>
</sst>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 applyBorder="1"/>
    <xf numFmtId="164" fontId="0" fillId="0" borderId="1" xfId="0" applyNumberFormat="1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9" fontId="0" fillId="0" borderId="1" xfId="0" applyNumberFormat="1" applyFill="1" applyBorder="1"/>
    <xf numFmtId="164" fontId="0" fillId="0" borderId="0" xfId="0" applyNumberFormat="1" applyFill="1"/>
    <xf numFmtId="0" fontId="0" fillId="0" borderId="3" xfId="0" applyFill="1" applyBorder="1"/>
    <xf numFmtId="164" fontId="0" fillId="0" borderId="3" xfId="0" applyNumberFormat="1" applyFill="1" applyBorder="1"/>
    <xf numFmtId="164" fontId="0" fillId="0" borderId="0" xfId="0" applyNumberFormat="1" applyFill="1" applyBorder="1"/>
    <xf numFmtId="164" fontId="0" fillId="0" borderId="4" xfId="0" applyNumberFormat="1" applyFill="1" applyBorder="1"/>
    <xf numFmtId="164" fontId="0" fillId="0" borderId="5" xfId="0" applyNumberFormat="1" applyFill="1" applyBorder="1"/>
    <xf numFmtId="164" fontId="0" fillId="0" borderId="6" xfId="0" applyNumberFormat="1" applyFill="1" applyBorder="1"/>
    <xf numFmtId="164" fontId="0" fillId="0" borderId="7" xfId="0" applyNumberFormat="1" applyFill="1" applyBorder="1"/>
    <xf numFmtId="164" fontId="0" fillId="0" borderId="8" xfId="0" applyNumberFormat="1" applyFill="1" applyBorder="1"/>
    <xf numFmtId="164" fontId="1" fillId="0" borderId="0" xfId="0" applyNumberFormat="1" applyFont="1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9" xfId="0" applyFill="1" applyBorder="1"/>
    <xf numFmtId="164" fontId="0" fillId="0" borderId="10" xfId="0" applyNumberFormat="1" applyFill="1" applyBorder="1"/>
    <xf numFmtId="0" fontId="0" fillId="0" borderId="7" xfId="0" applyFill="1" applyBorder="1"/>
    <xf numFmtId="0" fontId="0" fillId="0" borderId="10" xfId="0" applyFill="1" applyBorder="1"/>
    <xf numFmtId="0" fontId="0" fillId="0" borderId="8" xfId="0" applyFill="1" applyBorder="1"/>
    <xf numFmtId="165" fontId="0" fillId="0" borderId="6" xfId="0" applyNumberFormat="1" applyFill="1" applyBorder="1"/>
    <xf numFmtId="165" fontId="0" fillId="0" borderId="10" xfId="0" applyNumberFormat="1" applyFill="1" applyBorder="1"/>
    <xf numFmtId="0" fontId="0" fillId="0" borderId="11" xfId="0" applyFill="1" applyBorder="1"/>
    <xf numFmtId="165" fontId="0" fillId="0" borderId="12" xfId="0" applyNumberFormat="1" applyFill="1" applyBorder="1"/>
    <xf numFmtId="0" fontId="0" fillId="0" borderId="13" xfId="0" applyFill="1" applyBorder="1"/>
    <xf numFmtId="165" fontId="0" fillId="0" borderId="14" xfId="0" applyNumberFormat="1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14" xfId="0" applyFill="1" applyBorder="1"/>
    <xf numFmtId="0" fontId="2" fillId="0" borderId="6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В=</a:t>
            </a:r>
            <a:r>
              <a:rPr lang="en-US"/>
              <a:t>B(H)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Лист1!$F$11:$F$21</c:f>
              <c:numCache>
                <c:formatCode>0.000</c:formatCode>
                <c:ptCount val="11"/>
                <c:pt idx="0">
                  <c:v>113.00904977375568</c:v>
                </c:pt>
                <c:pt idx="1">
                  <c:v>103.59162895927602</c:v>
                </c:pt>
                <c:pt idx="2">
                  <c:v>94.174208144796381</c:v>
                </c:pt>
                <c:pt idx="3">
                  <c:v>84.756787330316754</c:v>
                </c:pt>
                <c:pt idx="4">
                  <c:v>78.478506787330332</c:v>
                </c:pt>
                <c:pt idx="5">
                  <c:v>72.200226244343895</c:v>
                </c:pt>
                <c:pt idx="6">
                  <c:v>69.061085972850691</c:v>
                </c:pt>
                <c:pt idx="7">
                  <c:v>62.782805429864254</c:v>
                </c:pt>
                <c:pt idx="8">
                  <c:v>56.504524886877839</c:v>
                </c:pt>
                <c:pt idx="9">
                  <c:v>50.226244343891409</c:v>
                </c:pt>
                <c:pt idx="10">
                  <c:v>43.947963800904979</c:v>
                </c:pt>
              </c:numCache>
            </c:numRef>
          </c:xVal>
          <c:yVal>
            <c:numRef>
              <c:f>Лист1!$G$11:$G$21</c:f>
              <c:numCache>
                <c:formatCode>0.000</c:formatCode>
                <c:ptCount val="11"/>
                <c:pt idx="0">
                  <c:v>0.49816365979381444</c:v>
                </c:pt>
                <c:pt idx="1">
                  <c:v>0.48037210051546397</c:v>
                </c:pt>
                <c:pt idx="2">
                  <c:v>0.46258054123711345</c:v>
                </c:pt>
                <c:pt idx="3">
                  <c:v>0.44478898195876293</c:v>
                </c:pt>
                <c:pt idx="4">
                  <c:v>0.42699742268041235</c:v>
                </c:pt>
                <c:pt idx="5">
                  <c:v>0.39141430412371137</c:v>
                </c:pt>
                <c:pt idx="6">
                  <c:v>0.37362274484536084</c:v>
                </c:pt>
                <c:pt idx="7">
                  <c:v>0.35583118556701032</c:v>
                </c:pt>
                <c:pt idx="8">
                  <c:v>0.32024806701030928</c:v>
                </c:pt>
                <c:pt idx="9">
                  <c:v>0.28466494845360829</c:v>
                </c:pt>
                <c:pt idx="10">
                  <c:v>0.26687338917525771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AD-4710-B673-EB3C83915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187767"/>
        <c:axId val="734193175"/>
      </c:scatterChart>
      <c:valAx>
        <c:axId val="734187767"/>
        <c:scaling>
          <c:orientation val="minMax"/>
          <c:min val="4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4193175"/>
        <c:crosses val="autoZero"/>
        <c:crossBetween val="midCat"/>
      </c:valAx>
      <c:valAx>
        <c:axId val="734193175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4187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</a:t>
            </a:r>
            <a:r>
              <a:rPr lang="el-GR" baseline="0"/>
              <a:t>μ</a:t>
            </a:r>
            <a:r>
              <a:rPr lang="ru-RU" baseline="0"/>
              <a:t>=</a:t>
            </a:r>
            <a:r>
              <a:rPr lang="el-GR"/>
              <a:t>μ</a:t>
            </a:r>
            <a:r>
              <a:rPr lang="en-US"/>
              <a:t>(H)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Лист1!$H$11:$H$21</c:f>
              <c:numCache>
                <c:formatCode>0.000</c:formatCode>
                <c:ptCount val="11"/>
                <c:pt idx="0">
                  <c:v>3507.9141486307503</c:v>
                </c:pt>
                <c:pt idx="1">
                  <c:v>3690.1434550531276</c:v>
                </c:pt>
                <c:pt idx="2">
                  <c:v>3908.8186227599799</c:v>
                </c:pt>
                <c:pt idx="3">
                  <c:v>4176.0882721794651</c:v>
                </c:pt>
                <c:pt idx="4">
                  <c:v>4329.7683205956691</c:v>
                </c:pt>
                <c:pt idx="5">
                  <c:v>4314.0807542167004</c:v>
                </c:pt>
                <c:pt idx="6">
                  <c:v>4305.1673642286487</c:v>
                </c:pt>
                <c:pt idx="7">
                  <c:v>4510.1753339538227</c:v>
                </c:pt>
                <c:pt idx="8">
                  <c:v>4510.1753339538218</c:v>
                </c:pt>
                <c:pt idx="9">
                  <c:v>4510.1753339538227</c:v>
                </c:pt>
                <c:pt idx="10">
                  <c:v>4832.3307149505235</c:v>
                </c:pt>
              </c:numCache>
            </c:numRef>
          </c:xVal>
          <c:yVal>
            <c:numRef>
              <c:f>Лист1!$I$11:$I$21</c:f>
              <c:numCache>
                <c:formatCode>0.000</c:formatCode>
                <c:ptCount val="11"/>
                <c:pt idx="0">
                  <c:v>113.00904977375568</c:v>
                </c:pt>
                <c:pt idx="1">
                  <c:v>103.59162895927602</c:v>
                </c:pt>
                <c:pt idx="2">
                  <c:v>94.174208144796381</c:v>
                </c:pt>
                <c:pt idx="3">
                  <c:v>84.756787330316754</c:v>
                </c:pt>
                <c:pt idx="4">
                  <c:v>78.478506787330332</c:v>
                </c:pt>
                <c:pt idx="5">
                  <c:v>72.200226244343895</c:v>
                </c:pt>
                <c:pt idx="6">
                  <c:v>69.061085972850691</c:v>
                </c:pt>
                <c:pt idx="7">
                  <c:v>62.782805429864254</c:v>
                </c:pt>
                <c:pt idx="8">
                  <c:v>56.504524886877839</c:v>
                </c:pt>
                <c:pt idx="9">
                  <c:v>50.226244343891409</c:v>
                </c:pt>
                <c:pt idx="10">
                  <c:v>43.947963800904979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82-4B4F-AD7C-1770AC6C6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195591"/>
        <c:axId val="618196007"/>
      </c:scatterChart>
      <c:valAx>
        <c:axId val="618195591"/>
        <c:scaling>
          <c:orientation val="minMax"/>
          <c:min val="340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8196007"/>
        <c:crosses val="autoZero"/>
        <c:crossBetween val="midCat"/>
      </c:valAx>
      <c:valAx>
        <c:axId val="618196007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8195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15</xdr:row>
      <xdr:rowOff>38100</xdr:rowOff>
    </xdr:from>
    <xdr:to>
      <xdr:col>18</xdr:col>
      <xdr:colOff>304800</xdr:colOff>
      <xdr:row>31</xdr:row>
      <xdr:rowOff>76200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9CA43FD-33F0-406E-99CF-D87AC15937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114300</xdr:colOff>
      <xdr:row>26</xdr:row>
      <xdr:rowOff>57150</xdr:rowOff>
    </xdr:from>
    <xdr:to>
      <xdr:col>8</xdr:col>
      <xdr:colOff>390525</xdr:colOff>
      <xdr:row>42</xdr:row>
      <xdr:rowOff>85725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03E527EB-5F66-4E2B-8C97-245264A27AC4}"/>
            </a:ext>
            <a:ext uri="{147F2762-F138-4A5C-976F-8EAC2B608ADB}">
              <a16:predDERef xmlns:a16="http://schemas.microsoft.com/office/drawing/2014/main" pred="{D9CA43FD-33F0-406E-99CF-D87AC15937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workbookViewId="0">
      <selection activeCell="L41" sqref="L41"/>
    </sheetView>
  </sheetViews>
  <sheetFormatPr defaultRowHeight="15" x14ac:dyDescent="0.25"/>
  <cols>
    <col min="1" max="2" width="9.7109375" bestFit="1" customWidth="1"/>
    <col min="4" max="4" width="13.140625" customWidth="1"/>
    <col min="5" max="5" width="9.28515625" customWidth="1"/>
    <col min="7" max="7" width="14.42578125" customWidth="1"/>
    <col min="11" max="11" width="16.5703125" customWidth="1"/>
    <col min="20" max="20" width="22" customWidth="1"/>
  </cols>
  <sheetData>
    <row r="1" spans="1:24" ht="15.75" thickBot="1" x14ac:dyDescent="0.3">
      <c r="A1" s="11" t="s">
        <v>0</v>
      </c>
      <c r="B1" s="12" t="s">
        <v>1</v>
      </c>
      <c r="C1" s="12" t="s">
        <v>2</v>
      </c>
      <c r="D1" s="13" t="s">
        <v>3</v>
      </c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thickBot="1" x14ac:dyDescent="0.3">
      <c r="A2" s="14">
        <v>0.9</v>
      </c>
      <c r="B2" s="9">
        <v>1.2</v>
      </c>
      <c r="C2" s="9">
        <f>K11*A2*Q2</f>
        <v>28.252262443438919</v>
      </c>
      <c r="D2" s="15">
        <f>B2*K12*Q3</f>
        <v>0.21349871134020618</v>
      </c>
      <c r="E2" s="1"/>
      <c r="F2" s="1"/>
      <c r="G2" s="1"/>
      <c r="H2" s="1"/>
      <c r="I2" s="1"/>
      <c r="J2" s="17" t="s">
        <v>4</v>
      </c>
      <c r="K2" s="18">
        <v>1665</v>
      </c>
      <c r="L2" s="18"/>
      <c r="M2" s="18"/>
      <c r="N2" s="19" t="s">
        <v>5</v>
      </c>
      <c r="O2" s="3"/>
      <c r="P2" s="17" t="s">
        <v>6</v>
      </c>
      <c r="Q2" s="31">
        <v>0.1</v>
      </c>
      <c r="R2" s="19" t="s">
        <v>7</v>
      </c>
      <c r="S2" s="3"/>
      <c r="T2" s="3"/>
      <c r="U2" s="3"/>
      <c r="V2" s="3"/>
      <c r="W2" s="3"/>
      <c r="X2" s="3"/>
    </row>
    <row r="3" spans="1:24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20" t="s">
        <v>8</v>
      </c>
      <c r="K3" s="4">
        <v>970</v>
      </c>
      <c r="L3" s="4"/>
      <c r="M3" s="4"/>
      <c r="N3" s="23" t="s">
        <v>5</v>
      </c>
      <c r="O3" s="3"/>
      <c r="P3" s="27" t="s">
        <v>9</v>
      </c>
      <c r="Q3" s="5">
        <v>0.05</v>
      </c>
      <c r="R3" s="23" t="s">
        <v>7</v>
      </c>
      <c r="S3" s="3"/>
      <c r="T3" s="35" t="s">
        <v>10</v>
      </c>
      <c r="U3" s="36">
        <f>SUM(T5:T26)/100</f>
        <v>7.35</v>
      </c>
      <c r="V3" s="37" t="s">
        <v>11</v>
      </c>
      <c r="W3" s="3"/>
      <c r="X3" s="3"/>
    </row>
    <row r="4" spans="1:24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20" t="s">
        <v>12</v>
      </c>
      <c r="K4" s="4">
        <f>7.8/100</f>
        <v>7.8E-2</v>
      </c>
      <c r="L4" s="4" t="s">
        <v>13</v>
      </c>
      <c r="M4" s="4">
        <f>0.1/100</f>
        <v>1E-3</v>
      </c>
      <c r="N4" s="23" t="s">
        <v>14</v>
      </c>
      <c r="O4" s="3"/>
      <c r="P4" s="22" t="s">
        <v>15</v>
      </c>
      <c r="Q4" s="32">
        <v>30</v>
      </c>
      <c r="R4" s="24" t="s">
        <v>16</v>
      </c>
      <c r="S4" s="3"/>
      <c r="T4" s="33" t="s">
        <v>17</v>
      </c>
      <c r="U4" s="3"/>
      <c r="V4" s="3"/>
      <c r="W4" s="3"/>
      <c r="X4" s="3"/>
    </row>
    <row r="5" spans="1:24" x14ac:dyDescent="0.25">
      <c r="A5" s="11" t="s">
        <v>18</v>
      </c>
      <c r="B5" s="12" t="s">
        <v>19</v>
      </c>
      <c r="C5" s="12" t="s">
        <v>20</v>
      </c>
      <c r="D5" s="12" t="s">
        <v>21</v>
      </c>
      <c r="E5" s="13" t="s">
        <v>39</v>
      </c>
      <c r="F5" s="3"/>
      <c r="G5" s="3"/>
      <c r="H5" s="3"/>
      <c r="I5" s="3"/>
      <c r="J5" s="20" t="s">
        <v>22</v>
      </c>
      <c r="K5" s="4">
        <v>68</v>
      </c>
      <c r="L5" s="4" t="s">
        <v>13</v>
      </c>
      <c r="M5" s="6">
        <v>0.1</v>
      </c>
      <c r="N5" s="23" t="s">
        <v>23</v>
      </c>
      <c r="O5" s="3"/>
      <c r="P5" s="3"/>
      <c r="Q5" s="3"/>
      <c r="R5" s="3"/>
      <c r="S5" s="3"/>
      <c r="T5" s="33">
        <v>44</v>
      </c>
      <c r="U5" s="3"/>
      <c r="V5" s="3"/>
      <c r="W5" s="3"/>
      <c r="X5" s="3"/>
    </row>
    <row r="6" spans="1:24" ht="15.75" thickBot="1" x14ac:dyDescent="0.3">
      <c r="A6" s="14">
        <v>3.5</v>
      </c>
      <c r="B6" s="9">
        <v>2.9</v>
      </c>
      <c r="C6" s="9">
        <f>K11*A6*Q2</f>
        <v>109.86990950226246</v>
      </c>
      <c r="D6" s="9">
        <f>B6*K12*Q3</f>
        <v>0.51595521907216491</v>
      </c>
      <c r="E6" s="15">
        <f>D6/C6/K14</f>
        <v>3737.0024195617375</v>
      </c>
      <c r="F6" s="3"/>
      <c r="G6" s="3"/>
      <c r="H6" s="3"/>
      <c r="I6" s="3"/>
      <c r="J6" s="20" t="s">
        <v>24</v>
      </c>
      <c r="K6" s="4">
        <f>470 * 10^3</f>
        <v>470000</v>
      </c>
      <c r="L6" s="4" t="s">
        <v>13</v>
      </c>
      <c r="M6" s="6">
        <v>0.1</v>
      </c>
      <c r="N6" s="23" t="s">
        <v>23</v>
      </c>
      <c r="O6" s="3"/>
      <c r="P6" s="3"/>
      <c r="Q6" s="3"/>
      <c r="R6" s="3"/>
      <c r="S6" s="3"/>
      <c r="T6" s="33">
        <v>25</v>
      </c>
      <c r="U6" s="3"/>
      <c r="V6" s="3"/>
      <c r="W6" s="3"/>
      <c r="X6" s="3"/>
    </row>
    <row r="7" spans="1:24" x14ac:dyDescent="0.25">
      <c r="A7" s="3"/>
      <c r="B7" s="3"/>
      <c r="C7" s="3"/>
      <c r="D7" s="3"/>
      <c r="E7" s="3"/>
      <c r="F7" s="3"/>
      <c r="G7" s="3"/>
      <c r="H7" s="3"/>
      <c r="I7" s="3"/>
      <c r="J7" s="20" t="s">
        <v>25</v>
      </c>
      <c r="K7" s="4">
        <f>0.47*10^(-6)</f>
        <v>4.6999999999999995E-7</v>
      </c>
      <c r="L7" s="4" t="s">
        <v>13</v>
      </c>
      <c r="M7" s="6">
        <v>0.1</v>
      </c>
      <c r="N7" s="23" t="s">
        <v>26</v>
      </c>
      <c r="O7" s="3"/>
      <c r="P7" s="3"/>
      <c r="Q7" s="3"/>
      <c r="R7" s="3"/>
      <c r="S7" s="3"/>
      <c r="T7" s="33">
        <v>17</v>
      </c>
      <c r="U7" s="3"/>
      <c r="V7" s="7">
        <f>AVERAGE(H11:H21)</f>
        <v>4235.8943322251207</v>
      </c>
      <c r="W7" s="3"/>
      <c r="X7" s="3"/>
    </row>
    <row r="8" spans="1:24" ht="15.75" thickBot="1" x14ac:dyDescent="0.3">
      <c r="A8" s="3"/>
      <c r="B8" s="3"/>
      <c r="C8" s="3"/>
      <c r="D8" s="3"/>
      <c r="E8" s="3"/>
      <c r="F8" s="3"/>
      <c r="G8" s="3"/>
      <c r="H8" s="3"/>
      <c r="I8" s="3"/>
      <c r="J8" s="22" t="s">
        <v>27</v>
      </c>
      <c r="K8" s="8">
        <v>6.3999999999999997E-5</v>
      </c>
      <c r="L8" s="8" t="s">
        <v>13</v>
      </c>
      <c r="M8" s="8">
        <v>5.0000000000000004E-6</v>
      </c>
      <c r="N8" s="24" t="s">
        <v>28</v>
      </c>
      <c r="O8" s="3"/>
      <c r="P8" s="3"/>
      <c r="Q8" s="3"/>
      <c r="R8" s="3"/>
      <c r="S8" s="3"/>
      <c r="T8" s="33">
        <v>25</v>
      </c>
      <c r="U8" s="3"/>
      <c r="V8" s="3"/>
      <c r="W8" s="3"/>
      <c r="X8" s="3"/>
    </row>
    <row r="9" spans="1:24" ht="15.75" thickBo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3">
        <v>25</v>
      </c>
      <c r="U9" s="3"/>
      <c r="V9" s="3"/>
      <c r="W9" s="3"/>
      <c r="X9" s="3"/>
    </row>
    <row r="10" spans="1:24" ht="15.75" thickBot="1" x14ac:dyDescent="0.3">
      <c r="A10" s="17" t="s">
        <v>29</v>
      </c>
      <c r="B10" s="18" t="s">
        <v>30</v>
      </c>
      <c r="C10" s="18" t="s">
        <v>6</v>
      </c>
      <c r="D10" s="18" t="s">
        <v>9</v>
      </c>
      <c r="E10" s="18" t="s">
        <v>31</v>
      </c>
      <c r="F10" s="18" t="s">
        <v>32</v>
      </c>
      <c r="G10" s="18" t="s">
        <v>33</v>
      </c>
      <c r="H10" s="38" t="s">
        <v>38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3">
        <v>25</v>
      </c>
      <c r="U10" s="3"/>
      <c r="V10" s="3"/>
      <c r="W10" s="3"/>
      <c r="X10" s="3"/>
    </row>
    <row r="11" spans="1:24" ht="15.75" thickBot="1" x14ac:dyDescent="0.3">
      <c r="A11" s="20">
        <v>20</v>
      </c>
      <c r="B11" s="2">
        <v>3.6</v>
      </c>
      <c r="C11" s="2">
        <v>0.1</v>
      </c>
      <c r="D11" s="2">
        <v>0.05</v>
      </c>
      <c r="E11" s="2">
        <v>2.8</v>
      </c>
      <c r="F11" s="2">
        <f>$K$11*B11*C11</f>
        <v>113.00904977375568</v>
      </c>
      <c r="G11" s="2">
        <f>$K$12*E11*D11</f>
        <v>0.49816365979381444</v>
      </c>
      <c r="H11" s="21">
        <f>G11/F11/$K$14</f>
        <v>3507.9141486307503</v>
      </c>
      <c r="I11" s="16">
        <f>F11</f>
        <v>113.00904977375568</v>
      </c>
      <c r="J11" s="17" t="s">
        <v>34</v>
      </c>
      <c r="K11" s="25">
        <f>K2/K4/K5</f>
        <v>313.91402714932127</v>
      </c>
      <c r="L11" s="3"/>
      <c r="M11" s="29" t="s">
        <v>35</v>
      </c>
      <c r="N11" s="30">
        <f>K13*U3</f>
        <v>6.1476325993026068E-3</v>
      </c>
      <c r="O11" s="3"/>
      <c r="P11" s="3"/>
      <c r="Q11" s="3"/>
      <c r="R11" s="3"/>
      <c r="S11" s="3"/>
      <c r="T11" s="33">
        <v>13</v>
      </c>
      <c r="U11" s="3"/>
      <c r="V11" s="7"/>
      <c r="W11" s="3"/>
      <c r="X11" s="3"/>
    </row>
    <row r="12" spans="1:24" x14ac:dyDescent="0.25">
      <c r="A12" s="20">
        <v>19</v>
      </c>
      <c r="B12" s="2">
        <v>3.3</v>
      </c>
      <c r="C12" s="2">
        <v>0.1</v>
      </c>
      <c r="D12" s="2">
        <v>0.05</v>
      </c>
      <c r="E12" s="2">
        <v>2.7</v>
      </c>
      <c r="F12" s="2">
        <f t="shared" ref="F12:F21" si="0">$K$11*B12*C12</f>
        <v>103.59162895927602</v>
      </c>
      <c r="G12" s="2">
        <f t="shared" ref="G12:G21" si="1">$K$12*E12*D12</f>
        <v>0.48037210051546397</v>
      </c>
      <c r="H12" s="21">
        <f t="shared" ref="H12:H21" si="2">G12/F12/$K$14</f>
        <v>3690.1434550531276</v>
      </c>
      <c r="I12" s="16">
        <f t="shared" ref="I12:I26" si="3">F12</f>
        <v>103.59162895927602</v>
      </c>
      <c r="J12" s="20" t="s">
        <v>36</v>
      </c>
      <c r="K12" s="26">
        <f xml:space="preserve"> K6* K7/K3/K8</f>
        <v>3.558311855670103</v>
      </c>
      <c r="L12" s="7"/>
      <c r="M12" s="3"/>
      <c r="N12" s="3"/>
      <c r="O12" s="3"/>
      <c r="P12" s="3"/>
      <c r="Q12" s="3"/>
      <c r="R12" s="3"/>
      <c r="S12" s="3"/>
      <c r="T12" s="33">
        <v>14</v>
      </c>
      <c r="U12" s="3"/>
      <c r="V12" s="7"/>
      <c r="W12" s="3"/>
      <c r="X12" s="3"/>
    </row>
    <row r="13" spans="1:24" x14ac:dyDescent="0.25">
      <c r="A13" s="20">
        <v>18</v>
      </c>
      <c r="B13" s="2">
        <v>3</v>
      </c>
      <c r="C13" s="2">
        <v>0.1</v>
      </c>
      <c r="D13" s="2">
        <v>0.05</v>
      </c>
      <c r="E13" s="2">
        <v>2.6</v>
      </c>
      <c r="F13" s="2">
        <f t="shared" si="0"/>
        <v>94.174208144796381</v>
      </c>
      <c r="G13" s="2">
        <f t="shared" si="1"/>
        <v>0.46258054123711345</v>
      </c>
      <c r="H13" s="21">
        <f t="shared" si="2"/>
        <v>3908.8186227599799</v>
      </c>
      <c r="I13" s="16">
        <f t="shared" si="3"/>
        <v>94.174208144796381</v>
      </c>
      <c r="J13" s="27" t="s">
        <v>37</v>
      </c>
      <c r="K13" s="28">
        <f>Q2*Q3*K2*K6*K7*Q4/K3/K5</f>
        <v>8.3641259854457244E-4</v>
      </c>
      <c r="L13" s="3"/>
      <c r="M13" s="3"/>
      <c r="N13" s="3"/>
      <c r="O13" s="3"/>
      <c r="P13" s="3"/>
      <c r="Q13" s="3"/>
      <c r="R13" s="3"/>
      <c r="S13" s="3"/>
      <c r="T13" s="33">
        <v>25</v>
      </c>
      <c r="U13" s="3"/>
      <c r="V13" s="7"/>
      <c r="W13" s="3"/>
      <c r="X13" s="3"/>
    </row>
    <row r="14" spans="1:24" ht="15.75" thickBot="1" x14ac:dyDescent="0.3">
      <c r="A14" s="20">
        <v>17</v>
      </c>
      <c r="B14" s="2">
        <v>2.7</v>
      </c>
      <c r="C14" s="2">
        <v>0.1</v>
      </c>
      <c r="D14" s="2">
        <v>0.05</v>
      </c>
      <c r="E14" s="2">
        <v>2.5</v>
      </c>
      <c r="F14" s="2">
        <f t="shared" si="0"/>
        <v>84.756787330316754</v>
      </c>
      <c r="G14" s="2">
        <f t="shared" si="1"/>
        <v>0.44478898195876293</v>
      </c>
      <c r="H14" s="21">
        <f t="shared" si="2"/>
        <v>4176.0882721794651</v>
      </c>
      <c r="I14" s="16">
        <f t="shared" si="3"/>
        <v>84.756787330316754</v>
      </c>
      <c r="J14" s="22" t="s">
        <v>40</v>
      </c>
      <c r="K14" s="24">
        <f>PI()*4*10^(-7)</f>
        <v>1.2566370614359173E-6</v>
      </c>
      <c r="L14" s="3"/>
      <c r="M14" s="3"/>
      <c r="N14" s="3"/>
      <c r="O14" s="3"/>
      <c r="P14" s="3"/>
      <c r="Q14" s="3"/>
      <c r="R14" s="3"/>
      <c r="S14" s="3"/>
      <c r="T14" s="33">
        <v>25</v>
      </c>
      <c r="U14" s="3"/>
      <c r="V14" s="7"/>
      <c r="W14" s="3"/>
      <c r="X14" s="3"/>
    </row>
    <row r="15" spans="1:24" x14ac:dyDescent="0.25">
      <c r="A15" s="20">
        <v>16</v>
      </c>
      <c r="B15" s="2">
        <v>2.5</v>
      </c>
      <c r="C15" s="2">
        <v>0.1</v>
      </c>
      <c r="D15" s="2">
        <v>0.05</v>
      </c>
      <c r="E15" s="2">
        <v>2.4</v>
      </c>
      <c r="F15" s="2">
        <f t="shared" si="0"/>
        <v>78.478506787330332</v>
      </c>
      <c r="G15" s="2">
        <f t="shared" si="1"/>
        <v>0.42699742268041235</v>
      </c>
      <c r="H15" s="21">
        <f t="shared" si="2"/>
        <v>4329.7683205956691</v>
      </c>
      <c r="I15" s="16">
        <f t="shared" si="3"/>
        <v>78.478506787330332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3">
        <v>19</v>
      </c>
      <c r="U15" s="3"/>
      <c r="V15" s="7"/>
      <c r="W15" s="3"/>
      <c r="X15" s="3"/>
    </row>
    <row r="16" spans="1:24" x14ac:dyDescent="0.25">
      <c r="A16" s="20">
        <v>15</v>
      </c>
      <c r="B16" s="2">
        <v>2.2999999999999998</v>
      </c>
      <c r="C16" s="2">
        <v>0.1</v>
      </c>
      <c r="D16" s="2">
        <v>0.05</v>
      </c>
      <c r="E16" s="2">
        <v>2.2000000000000002</v>
      </c>
      <c r="F16" s="2">
        <f t="shared" si="0"/>
        <v>72.200226244343895</v>
      </c>
      <c r="G16" s="2">
        <f t="shared" si="1"/>
        <v>0.39141430412371137</v>
      </c>
      <c r="H16" s="21">
        <f t="shared" si="2"/>
        <v>4314.0807542167004</v>
      </c>
      <c r="I16" s="16">
        <f t="shared" si="3"/>
        <v>72.200226244343895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3">
        <v>21</v>
      </c>
      <c r="U16" s="3"/>
      <c r="V16" s="7"/>
      <c r="W16" s="3"/>
      <c r="X16" s="3"/>
    </row>
    <row r="17" spans="1:24" x14ac:dyDescent="0.25">
      <c r="A17" s="20">
        <v>14</v>
      </c>
      <c r="B17" s="2">
        <v>2.2000000000000002</v>
      </c>
      <c r="C17" s="2">
        <v>0.1</v>
      </c>
      <c r="D17" s="2">
        <v>0.05</v>
      </c>
      <c r="E17" s="2">
        <v>2.1</v>
      </c>
      <c r="F17" s="2">
        <f t="shared" si="0"/>
        <v>69.061085972850691</v>
      </c>
      <c r="G17" s="2">
        <f t="shared" si="1"/>
        <v>0.37362274484536084</v>
      </c>
      <c r="H17" s="21">
        <f t="shared" si="2"/>
        <v>4305.1673642286487</v>
      </c>
      <c r="I17" s="16">
        <f t="shared" si="3"/>
        <v>69.061085972850691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3">
        <v>200</v>
      </c>
      <c r="U17" s="3"/>
      <c r="V17" s="7"/>
      <c r="W17" s="3"/>
      <c r="X17" s="3"/>
    </row>
    <row r="18" spans="1:24" x14ac:dyDescent="0.25">
      <c r="A18" s="20">
        <v>13</v>
      </c>
      <c r="B18" s="2">
        <v>2</v>
      </c>
      <c r="C18" s="2">
        <v>0.1</v>
      </c>
      <c r="D18" s="2">
        <v>0.05</v>
      </c>
      <c r="E18" s="2">
        <v>2</v>
      </c>
      <c r="F18" s="2">
        <f t="shared" si="0"/>
        <v>62.782805429864254</v>
      </c>
      <c r="G18" s="2">
        <f t="shared" si="1"/>
        <v>0.35583118556701032</v>
      </c>
      <c r="H18" s="21">
        <f t="shared" si="2"/>
        <v>4510.1753339538227</v>
      </c>
      <c r="I18" s="16">
        <f t="shared" si="3"/>
        <v>62.782805429864254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3">
        <v>49</v>
      </c>
      <c r="U18" s="3"/>
      <c r="V18" s="7"/>
      <c r="W18" s="3"/>
      <c r="X18" s="3"/>
    </row>
    <row r="19" spans="1:24" x14ac:dyDescent="0.25">
      <c r="A19" s="20">
        <v>12</v>
      </c>
      <c r="B19" s="2">
        <v>1.8</v>
      </c>
      <c r="C19" s="2">
        <v>0.1</v>
      </c>
      <c r="D19" s="2">
        <v>0.05</v>
      </c>
      <c r="E19" s="2">
        <v>1.8</v>
      </c>
      <c r="F19" s="2">
        <f t="shared" si="0"/>
        <v>56.504524886877839</v>
      </c>
      <c r="G19" s="2">
        <f t="shared" si="1"/>
        <v>0.32024806701030928</v>
      </c>
      <c r="H19" s="21">
        <f t="shared" si="2"/>
        <v>4510.1753339538218</v>
      </c>
      <c r="I19" s="16">
        <f t="shared" si="3"/>
        <v>56.504524886877839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3">
        <v>50</v>
      </c>
      <c r="U19" s="3"/>
      <c r="V19" s="7"/>
      <c r="W19" s="3"/>
      <c r="X19" s="3"/>
    </row>
    <row r="20" spans="1:24" x14ac:dyDescent="0.25">
      <c r="A20" s="20">
        <v>11</v>
      </c>
      <c r="B20" s="2">
        <v>1.6</v>
      </c>
      <c r="C20" s="2">
        <v>0.1</v>
      </c>
      <c r="D20" s="2">
        <v>0.05</v>
      </c>
      <c r="E20" s="2">
        <v>1.6</v>
      </c>
      <c r="F20" s="2">
        <f t="shared" si="0"/>
        <v>50.226244343891409</v>
      </c>
      <c r="G20" s="2">
        <f t="shared" si="1"/>
        <v>0.28466494845360829</v>
      </c>
      <c r="H20" s="21">
        <f t="shared" si="2"/>
        <v>4510.1753339538227</v>
      </c>
      <c r="I20" s="16">
        <f t="shared" si="3"/>
        <v>50.226244343891409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3">
        <v>18</v>
      </c>
      <c r="U20" s="3"/>
      <c r="V20" s="7"/>
      <c r="W20" s="3"/>
      <c r="X20" s="3"/>
    </row>
    <row r="21" spans="1:24" ht="15.75" thickBot="1" x14ac:dyDescent="0.3">
      <c r="A21" s="22">
        <v>10</v>
      </c>
      <c r="B21" s="9">
        <v>1.4</v>
      </c>
      <c r="C21" s="9">
        <v>0.1</v>
      </c>
      <c r="D21" s="9">
        <v>0.05</v>
      </c>
      <c r="E21" s="9">
        <v>1.5</v>
      </c>
      <c r="F21" s="9">
        <f t="shared" si="0"/>
        <v>43.947963800904979</v>
      </c>
      <c r="G21" s="9">
        <f t="shared" si="1"/>
        <v>0.26687338917525771</v>
      </c>
      <c r="H21" s="15">
        <f t="shared" si="2"/>
        <v>4832.3307149505235</v>
      </c>
      <c r="I21" s="16">
        <f t="shared" si="3"/>
        <v>43.947963800904979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3">
        <v>25</v>
      </c>
      <c r="U21" s="3"/>
      <c r="V21" s="7"/>
      <c r="W21" s="3"/>
      <c r="X21" s="3"/>
    </row>
    <row r="22" spans="1:24" x14ac:dyDescent="0.25">
      <c r="A22" s="1"/>
      <c r="B22" s="10"/>
      <c r="C22" s="10"/>
      <c r="D22" s="10"/>
      <c r="E22" s="10"/>
      <c r="F22" s="10"/>
      <c r="G22" s="10"/>
      <c r="H22" s="10"/>
      <c r="I22" s="16">
        <f t="shared" si="3"/>
        <v>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3">
        <v>49</v>
      </c>
      <c r="U22" s="3"/>
      <c r="V22" s="7"/>
      <c r="W22" s="3"/>
      <c r="X22" s="3"/>
    </row>
    <row r="23" spans="1:24" x14ac:dyDescent="0.25">
      <c r="A23" s="1"/>
      <c r="B23" s="10"/>
      <c r="C23" s="10"/>
      <c r="D23" s="10"/>
      <c r="E23" s="10"/>
      <c r="F23" s="10"/>
      <c r="G23" s="10"/>
      <c r="H23" s="10"/>
      <c r="I23" s="16">
        <f t="shared" si="3"/>
        <v>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3">
        <v>37</v>
      </c>
      <c r="U23" s="3"/>
      <c r="V23" s="3"/>
      <c r="W23" s="3"/>
      <c r="X23" s="3"/>
    </row>
    <row r="24" spans="1:24" x14ac:dyDescent="0.25">
      <c r="A24" s="1"/>
      <c r="B24" s="10"/>
      <c r="C24" s="10"/>
      <c r="D24" s="10"/>
      <c r="E24" s="10"/>
      <c r="F24" s="10"/>
      <c r="G24" s="10"/>
      <c r="H24" s="10"/>
      <c r="I24" s="16">
        <f t="shared" si="3"/>
        <v>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3">
        <v>29</v>
      </c>
      <c r="U24" s="3">
        <f>SUM(T5:T24)</f>
        <v>735</v>
      </c>
      <c r="V24" s="3"/>
      <c r="W24" s="3"/>
      <c r="X24" s="3"/>
    </row>
    <row r="25" spans="1:24" x14ac:dyDescent="0.25">
      <c r="A25" s="1"/>
      <c r="B25" s="10"/>
      <c r="C25" s="10"/>
      <c r="D25" s="10"/>
      <c r="E25" s="10"/>
      <c r="F25" s="10"/>
      <c r="G25" s="10"/>
      <c r="H25" s="10"/>
      <c r="I25" s="16">
        <f t="shared" si="3"/>
        <v>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3"/>
      <c r="U25" s="3"/>
      <c r="V25" s="3"/>
      <c r="W25" s="3"/>
      <c r="X25" s="3"/>
    </row>
    <row r="26" spans="1:24" ht="15.75" thickBot="1" x14ac:dyDescent="0.3">
      <c r="A26" s="1"/>
      <c r="B26" s="10"/>
      <c r="C26" s="10"/>
      <c r="D26" s="10"/>
      <c r="E26" s="10"/>
      <c r="F26" s="10"/>
      <c r="G26" s="10"/>
      <c r="H26" s="10"/>
      <c r="I26" s="16">
        <f t="shared" si="3"/>
        <v>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4"/>
      <c r="U26" s="3"/>
      <c r="V26" s="3"/>
      <c r="W26" s="3"/>
      <c r="X26" s="3"/>
    </row>
    <row r="27" spans="1:24" x14ac:dyDescent="0.25">
      <c r="A27" s="3"/>
      <c r="B27" s="3"/>
      <c r="C27" s="3"/>
      <c r="D27" s="3"/>
      <c r="E27" s="3"/>
      <c r="F27" s="3"/>
      <c r="G27" s="3"/>
      <c r="H27" s="10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Егор Митрофанов</dc:creator>
  <cp:keywords/>
  <dc:description/>
  <cp:lastModifiedBy>Егор Митрофанов</cp:lastModifiedBy>
  <cp:revision/>
  <dcterms:created xsi:type="dcterms:W3CDTF">2020-03-09T16:35:26Z</dcterms:created>
  <dcterms:modified xsi:type="dcterms:W3CDTF">2020-03-18T14:58:25Z</dcterms:modified>
  <cp:category/>
  <cp:contentStatus/>
</cp:coreProperties>
</file>