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gorm\YandexDisk\ИТМО\Физика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15" i="1"/>
  <c r="C37" i="1" l="1"/>
  <c r="D37" i="1"/>
  <c r="E37" i="1"/>
  <c r="F37" i="1"/>
  <c r="G37" i="1"/>
  <c r="B37" i="1"/>
  <c r="C35" i="1" l="1"/>
  <c r="D35" i="1"/>
  <c r="E35" i="1"/>
  <c r="F35" i="1"/>
  <c r="G35" i="1"/>
  <c r="B35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C28" i="1"/>
  <c r="D28" i="1"/>
  <c r="E28" i="1"/>
  <c r="F28" i="1"/>
  <c r="G28" i="1"/>
  <c r="B28" i="1"/>
  <c r="C34" i="1"/>
  <c r="D34" i="1"/>
  <c r="E34" i="1"/>
  <c r="F34" i="1"/>
  <c r="G34" i="1"/>
  <c r="B34" i="1"/>
  <c r="J5" i="1" l="1"/>
  <c r="J4" i="1"/>
  <c r="J3" i="1"/>
  <c r="J2" i="1"/>
  <c r="B23" i="1" l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C22" i="1"/>
  <c r="D22" i="1"/>
  <c r="E22" i="1"/>
  <c r="F22" i="1"/>
  <c r="G22" i="1"/>
  <c r="B22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C16" i="1"/>
  <c r="D16" i="1"/>
  <c r="E16" i="1"/>
  <c r="F16" i="1"/>
  <c r="G16" i="1"/>
  <c r="B16" i="1"/>
</calcChain>
</file>

<file path=xl/sharedStrings.xml><?xml version="1.0" encoding="utf-8"?>
<sst xmlns="http://schemas.openxmlformats.org/spreadsheetml/2006/main" count="53" uniqueCount="50">
  <si>
    <t>tср</t>
  </si>
  <si>
    <t>H = 0,7 м</t>
  </si>
  <si>
    <t>высота падения</t>
  </si>
  <si>
    <r>
      <t>m</t>
    </r>
    <r>
      <rPr>
        <vertAlign val="subscript"/>
        <sz val="12"/>
        <color theme="1"/>
        <rFont val="Times New Roman"/>
        <family val="1"/>
        <charset val="204"/>
      </rPr>
      <t>к</t>
    </r>
    <r>
      <rPr>
        <sz val="12"/>
        <color theme="1"/>
        <rFont val="Times New Roman"/>
        <family val="1"/>
        <charset val="204"/>
      </rPr>
      <t xml:space="preserve"> = 47 г</t>
    </r>
  </si>
  <si>
    <t>каретка</t>
  </si>
  <si>
    <r>
      <t>m</t>
    </r>
    <r>
      <rPr>
        <vertAlign val="subscript"/>
        <sz val="12"/>
        <color theme="1"/>
        <rFont val="Times New Roman"/>
        <family val="1"/>
        <charset val="204"/>
      </rPr>
      <t>ш</t>
    </r>
    <r>
      <rPr>
        <sz val="12"/>
        <color theme="1"/>
        <rFont val="Times New Roman"/>
        <family val="1"/>
        <charset val="204"/>
      </rPr>
      <t xml:space="preserve"> = 220 г</t>
    </r>
  </si>
  <si>
    <t>шайба</t>
  </si>
  <si>
    <t>d</t>
  </si>
  <si>
    <t>диаметр ступицы</t>
  </si>
  <si>
    <t>g</t>
  </si>
  <si>
    <t>10,5</t>
  </si>
  <si>
    <t>3,7</t>
  </si>
  <si>
    <t>4,4</t>
  </si>
  <si>
    <t>5,3</t>
  </si>
  <si>
    <t>6,1</t>
  </si>
  <si>
    <t>6,7</t>
  </si>
  <si>
    <t>7,8</t>
  </si>
  <si>
    <t>3,1</t>
  </si>
  <si>
    <t>4,3</t>
  </si>
  <si>
    <t>5,0</t>
  </si>
  <si>
    <t>5,6</t>
  </si>
  <si>
    <t>6,2</t>
  </si>
  <si>
    <t>2,7</t>
  </si>
  <si>
    <t>3,3</t>
  </si>
  <si>
    <t>4,8</t>
  </si>
  <si>
    <t>5,5</t>
  </si>
  <si>
    <t>a</t>
  </si>
  <si>
    <t>Ꜫ</t>
  </si>
  <si>
    <t>Mн</t>
  </si>
  <si>
    <t>m груз</t>
  </si>
  <si>
    <t>R</t>
  </si>
  <si>
    <t>l1</t>
  </si>
  <si>
    <t>от первой до оси</t>
  </si>
  <si>
    <t>l0</t>
  </si>
  <si>
    <t>между рисками</t>
  </si>
  <si>
    <t>b</t>
  </si>
  <si>
    <t>размер утяжелителя</t>
  </si>
  <si>
    <t>R^2</t>
  </si>
  <si>
    <t>m ут</t>
  </si>
  <si>
    <t>утяжелитель</t>
  </si>
  <si>
    <t>I</t>
  </si>
  <si>
    <t>t1</t>
  </si>
  <si>
    <t>t2</t>
  </si>
  <si>
    <t>t3</t>
  </si>
  <si>
    <t>tсроткл</t>
  </si>
  <si>
    <t>Погрешн. Приб</t>
  </si>
  <si>
    <t>Случ. Погрешн.</t>
  </si>
  <si>
    <t>Абс. Погрешн.</t>
  </si>
  <si>
    <t>Относит. Погрешн.</t>
  </si>
  <si>
    <t>Поргешности для a, M, 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</si>
</sst>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0" borderId="0" xfId="0" applyFont="1" applyAlignment="1">
      <alignment vertical="center"/>
    </xf>
    <xf numFmtId="49" fontId="0" fillId="0" borderId="0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1" fillId="0" borderId="1" xfId="0" applyFont="1" applyBorder="1" applyAlignment="1">
      <alignment vertical="center"/>
    </xf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3" fillId="0" borderId="1" xfId="0" applyFont="1" applyBorder="1"/>
    <xf numFmtId="0" fontId="0" fillId="0" borderId="0" xfId="0" applyFill="1" applyBorder="1"/>
    <xf numFmtId="0" fontId="0" fillId="0" borderId="0" xfId="0" applyFill="1"/>
    <xf numFmtId="49" fontId="0" fillId="2" borderId="4" xfId="0" applyNumberFormat="1" applyFill="1" applyBorder="1" applyAlignment="1">
      <alignment horizontal="left" indent="6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49" fontId="0" fillId="0" borderId="0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164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/>
                </a:solidFill>
                <a:round/>
              </a:ln>
              <a:effectLst/>
            </c:spPr>
            <c:trendlineType val="linear"/>
            <c:backward val="2.2999999999999998"/>
            <c:dispRSqr val="0"/>
            <c:dispEq val="0"/>
          </c:trendline>
          <c:xVal>
            <c:numRef>
              <c:f>Лист1!$B$22:$B$25</c:f>
              <c:numCache>
                <c:formatCode>0.00</c:formatCode>
                <c:ptCount val="4"/>
                <c:pt idx="0">
                  <c:v>2.3402370325794428</c:v>
                </c:pt>
                <c:pt idx="1">
                  <c:v>4.4462794169022128</c:v>
                </c:pt>
                <c:pt idx="2">
                  <c:v>6.3339818124236515</c:v>
                </c:pt>
                <c:pt idx="3">
                  <c:v>8.3497345977217137</c:v>
                </c:pt>
              </c:numCache>
            </c:numRef>
          </c:xVal>
          <c:yVal>
            <c:numRef>
              <c:f>Лист1!$B$28:$B$31</c:f>
              <c:numCache>
                <c:formatCode>0.00</c:formatCode>
                <c:ptCount val="4"/>
                <c:pt idx="0">
                  <c:v>5.9974077900807388E-2</c:v>
                </c:pt>
                <c:pt idx="1">
                  <c:v>0.10884835615777941</c:v>
                </c:pt>
                <c:pt idx="2">
                  <c:v>0.15731409180020811</c:v>
                </c:pt>
                <c:pt idx="3">
                  <c:v>0.20527765209876545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8-4807-BCD5-CCA2614C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6216"/>
        <c:axId val="379169168"/>
      </c:scatterChart>
      <c:valAx>
        <c:axId val="3791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9168"/>
        <c:crosses val="autoZero"/>
        <c:crossBetween val="midCat"/>
      </c:valAx>
      <c:valAx>
        <c:axId val="379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/>
                </a:solidFill>
                <a:round/>
              </a:ln>
              <a:effectLst/>
            </c:spPr>
            <c:trendlineType val="linear"/>
            <c:backward val="1.5"/>
            <c:dispRSqr val="0"/>
            <c:dispEq val="0"/>
          </c:trendline>
          <c:xVal>
            <c:numRef>
              <c:f>Лист1!$C$22:$C$25</c:f>
              <c:numCache>
                <c:formatCode>0.00</c:formatCode>
                <c:ptCount val="4"/>
                <c:pt idx="0">
                  <c:v>1.6358388932381431</c:v>
                </c:pt>
                <c:pt idx="1">
                  <c:v>3.1440891124685586</c:v>
                </c:pt>
                <c:pt idx="2">
                  <c:v>4.4462794169022128</c:v>
                </c:pt>
                <c:pt idx="3">
                  <c:v>5.5894917554996608</c:v>
                </c:pt>
              </c:numCache>
            </c:numRef>
          </c:xVal>
          <c:yVal>
            <c:numRef>
              <c:f>Лист1!$C$28:$C$31</c:f>
              <c:numCache>
                <c:formatCode>0.00</c:formatCode>
                <c:ptCount val="4"/>
                <c:pt idx="0">
                  <c:v>6.0073569207202374E-2</c:v>
                </c:pt>
                <c:pt idx="1">
                  <c:v>0.10918383033057852</c:v>
                </c:pt>
                <c:pt idx="2">
                  <c:v>0.15802009815924034</c:v>
                </c:pt>
                <c:pt idx="3">
                  <c:v>0.20663122826446281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A-495D-A801-EDE6308C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6216"/>
        <c:axId val="379169168"/>
      </c:scatterChart>
      <c:valAx>
        <c:axId val="3791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9168"/>
        <c:crosses val="autoZero"/>
        <c:crossBetween val="midCat"/>
      </c:valAx>
      <c:valAx>
        <c:axId val="379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/>
                </a:solidFill>
                <a:round/>
              </a:ln>
              <a:effectLst/>
            </c:spPr>
            <c:trendlineType val="linear"/>
            <c:backward val="1.2"/>
            <c:dispRSqr val="0"/>
            <c:dispEq val="0"/>
          </c:trendline>
          <c:xVal>
            <c:numRef>
              <c:f>Лист1!$D$22:$D$25</c:f>
              <c:numCache>
                <c:formatCode>0.00</c:formatCode>
                <c:ptCount val="4"/>
                <c:pt idx="0">
                  <c:v>1.207489887272194</c:v>
                </c:pt>
                <c:pt idx="1">
                  <c:v>2.1669478539477143</c:v>
                </c:pt>
                <c:pt idx="2">
                  <c:v>3.2920262421520445</c:v>
                </c:pt>
                <c:pt idx="3">
                  <c:v>4.4462794169022128</c:v>
                </c:pt>
              </c:numCache>
            </c:numRef>
          </c:xVal>
          <c:yVal>
            <c:numRef>
              <c:f>Лист1!$D$28:$D$31</c:f>
              <c:numCache>
                <c:formatCode>0.00</c:formatCode>
                <c:ptCount val="4"/>
                <c:pt idx="0">
                  <c:v>6.0134070505852018E-2</c:v>
                </c:pt>
                <c:pt idx="1">
                  <c:v>0.10943556439302243</c:v>
                </c:pt>
                <c:pt idx="2">
                  <c:v>0.15845179230935644</c:v>
                </c:pt>
                <c:pt idx="3">
                  <c:v>0.20719184016070127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E-47A2-999A-97A0BB71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6216"/>
        <c:axId val="379169168"/>
      </c:scatterChart>
      <c:valAx>
        <c:axId val="3791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9168"/>
        <c:crosses val="autoZero"/>
        <c:crossBetween val="midCat"/>
      </c:valAx>
      <c:valAx>
        <c:axId val="379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Лист1!$E$22:$E$25</c:f>
              <c:numCache>
                <c:formatCode>0.00</c:formatCode>
                <c:ptCount val="4"/>
                <c:pt idx="0">
                  <c:v>0.86266390614216693</c:v>
                </c:pt>
                <c:pt idx="1">
                  <c:v>1.6358388932381431</c:v>
                </c:pt>
                <c:pt idx="2">
                  <c:v>2.4347826086956523</c:v>
                </c:pt>
                <c:pt idx="3">
                  <c:v>3.2920262421520445</c:v>
                </c:pt>
              </c:numCache>
            </c:numRef>
          </c:xVal>
          <c:yVal>
            <c:numRef>
              <c:f>Лист1!$E$28:$E$31</c:f>
              <c:numCache>
                <c:formatCode>0.00</c:formatCode>
                <c:ptCount val="4"/>
                <c:pt idx="0">
                  <c:v>6.0182774761904763E-2</c:v>
                </c:pt>
                <c:pt idx="1">
                  <c:v>0.1095723902768073</c:v>
                </c:pt>
                <c:pt idx="2">
                  <c:v>0.15877240400000003</c:v>
                </c:pt>
                <c:pt idx="3">
                  <c:v>0.20775786629529477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D-44A1-A874-D47AA6AE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6216"/>
        <c:axId val="379169168"/>
      </c:scatterChart>
      <c:valAx>
        <c:axId val="3791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9168"/>
        <c:crosses val="autoZero"/>
        <c:crossBetween val="midCat"/>
      </c:valAx>
      <c:valAx>
        <c:axId val="379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/>
                </a:solidFill>
                <a:round/>
              </a:ln>
              <a:effectLst/>
            </c:spPr>
            <c:trendlineType val="linear"/>
            <c:backward val="0.65000000000000013"/>
            <c:dispRSqr val="0"/>
            <c:dispEq val="0"/>
          </c:trendline>
          <c:xVal>
            <c:numRef>
              <c:f>Лист1!$F$22:$F$25</c:f>
              <c:numCache>
                <c:formatCode>0.00</c:formatCode>
                <c:ptCount val="4"/>
                <c:pt idx="0">
                  <c:v>0.67445501625918347</c:v>
                </c:pt>
                <c:pt idx="1">
                  <c:v>1.3559716020804478</c:v>
                </c:pt>
                <c:pt idx="2">
                  <c:v>1.9409937888198758</c:v>
                </c:pt>
                <c:pt idx="3">
                  <c:v>2.6419082125603865</c:v>
                </c:pt>
              </c:numCache>
            </c:numRef>
          </c:xVal>
          <c:yVal>
            <c:numRef>
              <c:f>Лист1!$F$28:$F$31</c:f>
              <c:numCache>
                <c:formatCode>0.00</c:formatCode>
                <c:ptCount val="4"/>
                <c:pt idx="0">
                  <c:v>6.0209357950138515E-2</c:v>
                </c:pt>
                <c:pt idx="1">
                  <c:v>0.10964449052795722</c:v>
                </c:pt>
                <c:pt idx="2">
                  <c:v>0.15895708250000001</c:v>
                </c:pt>
                <c:pt idx="3">
                  <c:v>0.208076673125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C-4BD5-B46D-62C7DA0F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6216"/>
        <c:axId val="379169168"/>
      </c:scatterChart>
      <c:valAx>
        <c:axId val="3791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9168"/>
        <c:crosses val="autoZero"/>
        <c:crossBetween val="midCat"/>
      </c:valAx>
      <c:valAx>
        <c:axId val="379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/>
                </a:solidFill>
                <a:round/>
              </a:ln>
              <a:effectLst/>
            </c:spPr>
            <c:trendlineType val="linear"/>
            <c:backward val="0.55000000000000004"/>
            <c:dispRSqr val="0"/>
            <c:dispEq val="0"/>
          </c:trendline>
          <c:xVal>
            <c:numRef>
              <c:f>Лист1!$G$22:$G$25</c:f>
              <c:numCache>
                <c:formatCode>0.00</c:formatCode>
                <c:ptCount val="4"/>
                <c:pt idx="0">
                  <c:v>0.55210489993098677</c:v>
                </c:pt>
                <c:pt idx="1">
                  <c:v>1.0004859503187262</c:v>
                </c:pt>
                <c:pt idx="2">
                  <c:v>1.5834954531059129</c:v>
                </c:pt>
                <c:pt idx="3">
                  <c:v>2.0122170319798776</c:v>
                </c:pt>
              </c:numCache>
            </c:numRef>
          </c:xVal>
          <c:yVal>
            <c:numRef>
              <c:f>Лист1!$G$28:$G$31</c:f>
              <c:numCache>
                <c:formatCode>0.00</c:formatCode>
                <c:ptCount val="4"/>
                <c:pt idx="0">
                  <c:v>6.0226639047619053E-2</c:v>
                </c:pt>
                <c:pt idx="1">
                  <c:v>0.10973607180802103</c:v>
                </c:pt>
                <c:pt idx="2">
                  <c:v>0.15909078795005205</c:v>
                </c:pt>
                <c:pt idx="3">
                  <c:v>0.2083854629752066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F-4312-928B-84C9FB48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6216"/>
        <c:axId val="379169168"/>
      </c:scatterChart>
      <c:valAx>
        <c:axId val="3791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9168"/>
        <c:crosses val="autoZero"/>
        <c:crossBetween val="midCat"/>
      </c:valAx>
      <c:valAx>
        <c:axId val="379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/>
                </a:solidFill>
                <a:round/>
              </a:ln>
              <a:effectLst/>
            </c:spPr>
            <c:trendlineType val="linear"/>
            <c:backward val="1.4000000000000002E-2"/>
            <c:dispRSqr val="0"/>
            <c:dispEq val="0"/>
          </c:trendline>
          <c:xVal>
            <c:numRef>
              <c:f>Лист1!$B$37:$G$37</c:f>
              <c:numCache>
                <c:formatCode>0.000</c:formatCode>
                <c:ptCount val="6"/>
                <c:pt idx="0">
                  <c:v>2.5627351873285714E-2</c:v>
                </c:pt>
                <c:pt idx="1">
                  <c:v>3.6723401953285717E-2</c:v>
                </c:pt>
                <c:pt idx="2">
                  <c:v>4.9800889547571441E-2</c:v>
                </c:pt>
                <c:pt idx="3">
                  <c:v>6.9763872504000013E-2</c:v>
                </c:pt>
                <c:pt idx="4">
                  <c:v>8.9271124832142862E-2</c:v>
                </c:pt>
                <c:pt idx="5">
                  <c:v>0.10908549997500003</c:v>
                </c:pt>
              </c:numCache>
            </c:numRef>
          </c:xVal>
          <c:yVal>
            <c:numRef>
              <c:f>Лист1!$B$35:$G$35</c:f>
              <c:numCache>
                <c:formatCode>0.000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2-4443-B851-1E026E478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6216"/>
        <c:axId val="379169168"/>
      </c:scatterChart>
      <c:valAx>
        <c:axId val="3791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9168"/>
        <c:crosses val="autoZero"/>
        <c:crossBetween val="midCat"/>
      </c:valAx>
      <c:valAx>
        <c:axId val="379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1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0</xdr:rowOff>
    </xdr:from>
    <xdr:to>
      <xdr:col>16</xdr:col>
      <xdr:colOff>561973</xdr:colOff>
      <xdr:row>12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3C593F-1A87-470C-A4B0-83C75C81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23</xdr:col>
      <xdr:colOff>561975</xdr:colOff>
      <xdr:row>12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83C593F-1A87-470C-A4B0-83C75C81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30</xdr:col>
      <xdr:colOff>561975</xdr:colOff>
      <xdr:row>12</xdr:row>
      <xdr:rowOff>190500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3C593F-1A87-470C-A4B0-83C75C81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37</xdr:col>
      <xdr:colOff>561975</xdr:colOff>
      <xdr:row>12</xdr:row>
      <xdr:rowOff>190500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83C593F-1A87-470C-A4B0-83C75C81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19</xdr:col>
      <xdr:colOff>561975</xdr:colOff>
      <xdr:row>29</xdr:row>
      <xdr:rowOff>104775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83C593F-1A87-470C-A4B0-83C75C81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27</xdr:col>
      <xdr:colOff>561975</xdr:colOff>
      <xdr:row>29</xdr:row>
      <xdr:rowOff>104775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83C593F-1A87-470C-A4B0-83C75C81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581025</xdr:colOff>
      <xdr:row>32</xdr:row>
      <xdr:rowOff>28575</xdr:rowOff>
    </xdr:from>
    <xdr:to>
      <xdr:col>17</xdr:col>
      <xdr:colOff>533400</xdr:colOff>
      <xdr:row>44</xdr:row>
      <xdr:rowOff>145257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83C593F-1A87-470C-A4B0-83C75C81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34" zoomScaleNormal="100" workbookViewId="0">
      <selection activeCell="K12" sqref="K12"/>
    </sheetView>
  </sheetViews>
  <sheetFormatPr defaultRowHeight="15" x14ac:dyDescent="0.25"/>
  <cols>
    <col min="9" max="9" width="9.7109375" bestFit="1" customWidth="1"/>
    <col min="10" max="10" width="7.5703125" customWidth="1"/>
    <col min="11" max="11" width="17.28515625" customWidth="1"/>
  </cols>
  <sheetData>
    <row r="1" spans="1:14" x14ac:dyDescent="0.25">
      <c r="A1" s="1" t="s">
        <v>0</v>
      </c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5">
        <v>6</v>
      </c>
      <c r="I1" s="1" t="s">
        <v>29</v>
      </c>
      <c r="J1" s="2"/>
      <c r="K1" s="16"/>
      <c r="L1" s="16"/>
      <c r="M1" s="16"/>
      <c r="N1" s="17"/>
    </row>
    <row r="2" spans="1:14" x14ac:dyDescent="0.25">
      <c r="A2" s="3">
        <v>1</v>
      </c>
      <c r="B2" s="6">
        <v>5.0999999999999996</v>
      </c>
      <c r="C2" s="6">
        <v>6.1</v>
      </c>
      <c r="D2" s="6">
        <v>7.1</v>
      </c>
      <c r="E2" s="6">
        <v>8.4</v>
      </c>
      <c r="F2" s="6">
        <v>9.5</v>
      </c>
      <c r="G2" s="7" t="s">
        <v>10</v>
      </c>
      <c r="I2" s="18">
        <v>1</v>
      </c>
      <c r="J2" s="12">
        <f>($B$9+$B$10)</f>
        <v>0.26700000000000002</v>
      </c>
    </row>
    <row r="3" spans="1:14" x14ac:dyDescent="0.25">
      <c r="A3" s="3">
        <v>2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7" t="s">
        <v>16</v>
      </c>
      <c r="I3" s="3">
        <v>2</v>
      </c>
      <c r="J3" s="12">
        <f>($B$9+2*$B$10)</f>
        <v>0.48699999999999999</v>
      </c>
    </row>
    <row r="4" spans="1:14" x14ac:dyDescent="0.25">
      <c r="A4" s="3">
        <v>3</v>
      </c>
      <c r="B4" s="6" t="s">
        <v>17</v>
      </c>
      <c r="C4" s="6" t="s">
        <v>11</v>
      </c>
      <c r="D4" s="6" t="s">
        <v>18</v>
      </c>
      <c r="E4" s="6" t="s">
        <v>19</v>
      </c>
      <c r="F4" s="6" t="s">
        <v>20</v>
      </c>
      <c r="G4" s="7" t="s">
        <v>21</v>
      </c>
      <c r="I4" s="3">
        <v>3</v>
      </c>
      <c r="J4" s="12">
        <f>($B$9+3*$B$10)</f>
        <v>0.70700000000000007</v>
      </c>
    </row>
    <row r="5" spans="1:14" ht="15.75" thickBot="1" x14ac:dyDescent="0.3">
      <c r="A5" s="4">
        <v>4</v>
      </c>
      <c r="B5" s="8" t="s">
        <v>22</v>
      </c>
      <c r="C5" s="8" t="s">
        <v>23</v>
      </c>
      <c r="D5" s="8" t="s">
        <v>11</v>
      </c>
      <c r="E5" s="8" t="s">
        <v>18</v>
      </c>
      <c r="F5" s="8" t="s">
        <v>24</v>
      </c>
      <c r="G5" s="9" t="s">
        <v>25</v>
      </c>
      <c r="I5" s="4">
        <v>4</v>
      </c>
      <c r="J5" s="14">
        <f>($B$9+4*$B$10)</f>
        <v>0.92700000000000005</v>
      </c>
    </row>
    <row r="7" spans="1:14" ht="15.75" x14ac:dyDescent="0.25">
      <c r="A7" s="5"/>
    </row>
    <row r="8" spans="1:14" ht="15.75" x14ac:dyDescent="0.25">
      <c r="A8" s="5" t="s">
        <v>1</v>
      </c>
      <c r="B8">
        <v>0.7</v>
      </c>
      <c r="C8" t="s">
        <v>2</v>
      </c>
      <c r="E8" s="23" t="s">
        <v>31</v>
      </c>
      <c r="F8">
        <v>5.7000000000000002E-2</v>
      </c>
      <c r="G8" s="23" t="s">
        <v>32</v>
      </c>
    </row>
    <row r="9" spans="1:14" ht="18.75" x14ac:dyDescent="0.25">
      <c r="A9" s="5" t="s">
        <v>3</v>
      </c>
      <c r="B9">
        <v>4.7E-2</v>
      </c>
      <c r="C9" t="s">
        <v>4</v>
      </c>
      <c r="E9" s="23" t="s">
        <v>33</v>
      </c>
      <c r="F9">
        <v>2.5000000000000001E-2</v>
      </c>
      <c r="G9" s="23" t="s">
        <v>34</v>
      </c>
    </row>
    <row r="10" spans="1:14" ht="18.75" x14ac:dyDescent="0.25">
      <c r="A10" s="5" t="s">
        <v>5</v>
      </c>
      <c r="B10">
        <v>0.22</v>
      </c>
      <c r="C10" t="s">
        <v>6</v>
      </c>
      <c r="E10" s="23" t="s">
        <v>35</v>
      </c>
      <c r="F10">
        <v>0.04</v>
      </c>
      <c r="G10" s="23" t="s">
        <v>36</v>
      </c>
    </row>
    <row r="11" spans="1:14" ht="15.75" x14ac:dyDescent="0.25">
      <c r="A11" s="5" t="s">
        <v>38</v>
      </c>
      <c r="B11">
        <v>0.40799999999999997</v>
      </c>
      <c r="C11" t="s">
        <v>39</v>
      </c>
    </row>
    <row r="12" spans="1:14" ht="15.75" x14ac:dyDescent="0.25">
      <c r="A12" s="5" t="s">
        <v>7</v>
      </c>
      <c r="B12">
        <v>4.5999999999999999E-2</v>
      </c>
      <c r="C12" t="s">
        <v>8</v>
      </c>
    </row>
    <row r="13" spans="1:14" ht="15.75" x14ac:dyDescent="0.25">
      <c r="A13" s="5" t="s">
        <v>9</v>
      </c>
      <c r="B13">
        <v>9.82</v>
      </c>
    </row>
    <row r="14" spans="1:14" ht="15.75" thickBot="1" x14ac:dyDescent="0.3"/>
    <row r="15" spans="1:14" ht="15.75" x14ac:dyDescent="0.25">
      <c r="A15" s="10" t="s">
        <v>26</v>
      </c>
      <c r="B15" s="24">
        <v>1</v>
      </c>
      <c r="C15" s="24">
        <v>2</v>
      </c>
      <c r="D15" s="24">
        <v>3</v>
      </c>
      <c r="E15" s="24">
        <v>4</v>
      </c>
      <c r="F15" s="24">
        <v>5</v>
      </c>
      <c r="G15" s="25">
        <v>6</v>
      </c>
      <c r="I15" t="s">
        <v>44</v>
      </c>
      <c r="J15" s="32">
        <v>1.6E-2</v>
      </c>
      <c r="K15" t="s">
        <v>46</v>
      </c>
      <c r="L15">
        <f>J15*4.3</f>
        <v>6.88E-2</v>
      </c>
    </row>
    <row r="16" spans="1:14" x14ac:dyDescent="0.25">
      <c r="A16" s="3">
        <v>1</v>
      </c>
      <c r="B16" s="11">
        <f>(2*$B$8/B2^2)</f>
        <v>5.382545174932718E-2</v>
      </c>
      <c r="C16" s="11">
        <f t="shared" ref="C16:G16" si="0">(2*$B$8/C2^2)</f>
        <v>3.7624294544477292E-2</v>
      </c>
      <c r="D16" s="11">
        <f t="shared" si="0"/>
        <v>2.7772267407260465E-2</v>
      </c>
      <c r="E16" s="11">
        <f t="shared" si="0"/>
        <v>1.984126984126984E-2</v>
      </c>
      <c r="F16" s="11">
        <f t="shared" si="0"/>
        <v>1.5512465373961217E-2</v>
      </c>
      <c r="G16" s="12">
        <f t="shared" si="0"/>
        <v>1.2698412698412698E-2</v>
      </c>
      <c r="I16" t="s">
        <v>41</v>
      </c>
      <c r="J16">
        <v>5.0599999999999996</v>
      </c>
      <c r="K16" t="s">
        <v>45</v>
      </c>
      <c r="L16">
        <v>0.1</v>
      </c>
    </row>
    <row r="17" spans="1:12" x14ac:dyDescent="0.25">
      <c r="A17" s="3">
        <v>2</v>
      </c>
      <c r="B17" s="11">
        <f t="shared" ref="B17:G17" si="1">(2*$B$8/B3^2)</f>
        <v>0.1022644265887509</v>
      </c>
      <c r="C17" s="11">
        <f t="shared" si="1"/>
        <v>7.2314049586776841E-2</v>
      </c>
      <c r="D17" s="11">
        <f t="shared" si="1"/>
        <v>4.9839800640797433E-2</v>
      </c>
      <c r="E17" s="11">
        <f t="shared" si="1"/>
        <v>3.7624294544477292E-2</v>
      </c>
      <c r="F17" s="11">
        <f t="shared" si="1"/>
        <v>3.1187346847850298E-2</v>
      </c>
      <c r="G17" s="12">
        <f t="shared" si="1"/>
        <v>2.3011176857330704E-2</v>
      </c>
      <c r="I17" t="s">
        <v>42</v>
      </c>
      <c r="J17">
        <v>5.0999999999999996</v>
      </c>
      <c r="K17" t="s">
        <v>47</v>
      </c>
      <c r="L17">
        <f>SQRT(L15^2+(2/3*L16)^2)</f>
        <v>9.580127579758238E-2</v>
      </c>
    </row>
    <row r="18" spans="1:12" x14ac:dyDescent="0.25">
      <c r="A18" s="3">
        <v>3</v>
      </c>
      <c r="B18" s="11">
        <f t="shared" ref="B18:G18" si="2">(2*$B$8/B4^2)</f>
        <v>0.14568158168574399</v>
      </c>
      <c r="C18" s="11">
        <f t="shared" si="2"/>
        <v>0.1022644265887509</v>
      </c>
      <c r="D18" s="11">
        <f t="shared" si="2"/>
        <v>7.5716603569497026E-2</v>
      </c>
      <c r="E18" s="11">
        <f t="shared" si="2"/>
        <v>5.5999999999999994E-2</v>
      </c>
      <c r="F18" s="11">
        <f t="shared" si="2"/>
        <v>4.4642857142857144E-2</v>
      </c>
      <c r="G18" s="12">
        <f t="shared" si="2"/>
        <v>3.6420395421435998E-2</v>
      </c>
      <c r="I18" t="s">
        <v>43</v>
      </c>
      <c r="J18">
        <v>5.0999999999999996</v>
      </c>
      <c r="K18" t="s">
        <v>48</v>
      </c>
      <c r="L18" s="33">
        <f>L17/B2*100</f>
        <v>1.87845638818789</v>
      </c>
    </row>
    <row r="19" spans="1:12" ht="15.75" thickBot="1" x14ac:dyDescent="0.3">
      <c r="A19" s="4">
        <v>4</v>
      </c>
      <c r="B19" s="13">
        <f t="shared" ref="B19:G19" si="3">(2*$B$8/B5^2)</f>
        <v>0.19204389574759942</v>
      </c>
      <c r="C19" s="13">
        <f t="shared" si="3"/>
        <v>0.12855831037649221</v>
      </c>
      <c r="D19" s="13">
        <f t="shared" si="3"/>
        <v>0.1022644265887509</v>
      </c>
      <c r="E19" s="13">
        <f t="shared" si="3"/>
        <v>7.5716603569497026E-2</v>
      </c>
      <c r="F19" s="13">
        <f t="shared" si="3"/>
        <v>6.0763888888888888E-2</v>
      </c>
      <c r="G19" s="14">
        <f t="shared" si="3"/>
        <v>4.6280991735537187E-2</v>
      </c>
    </row>
    <row r="20" spans="1:12" ht="15.75" thickBot="1" x14ac:dyDescent="0.3">
      <c r="I20" t="s">
        <v>49</v>
      </c>
    </row>
    <row r="21" spans="1:12" x14ac:dyDescent="0.25">
      <c r="A21" s="15" t="s">
        <v>27</v>
      </c>
      <c r="B21" s="24">
        <v>1</v>
      </c>
      <c r="C21" s="24">
        <v>2</v>
      </c>
      <c r="D21" s="24">
        <v>3</v>
      </c>
      <c r="E21" s="24">
        <v>4</v>
      </c>
      <c r="F21" s="24">
        <v>5</v>
      </c>
      <c r="G21" s="25">
        <v>6</v>
      </c>
    </row>
    <row r="22" spans="1:12" x14ac:dyDescent="0.25">
      <c r="A22" s="3">
        <v>1</v>
      </c>
      <c r="B22" s="11">
        <f>(4*$B$8/(B2^2*$B$12))</f>
        <v>2.3402370325794428</v>
      </c>
      <c r="C22" s="11">
        <f t="shared" ref="C22:G22" si="4">(4*$B$8/(C2^2*$B$12))</f>
        <v>1.6358388932381431</v>
      </c>
      <c r="D22" s="11">
        <f t="shared" si="4"/>
        <v>1.207489887272194</v>
      </c>
      <c r="E22" s="11">
        <f t="shared" si="4"/>
        <v>0.86266390614216693</v>
      </c>
      <c r="F22" s="11">
        <f t="shared" si="4"/>
        <v>0.67445501625918347</v>
      </c>
      <c r="G22" s="12">
        <f t="shared" si="4"/>
        <v>0.55210489993098677</v>
      </c>
    </row>
    <row r="23" spans="1:12" x14ac:dyDescent="0.25">
      <c r="A23" s="3">
        <v>2</v>
      </c>
      <c r="B23" s="11">
        <f t="shared" ref="B23:G23" si="5">(4*$B$8/(B3^2*$B$12))</f>
        <v>4.4462794169022128</v>
      </c>
      <c r="C23" s="11">
        <f t="shared" si="5"/>
        <v>3.1440891124685586</v>
      </c>
      <c r="D23" s="11">
        <f t="shared" si="5"/>
        <v>2.1669478539477143</v>
      </c>
      <c r="E23" s="11">
        <f t="shared" si="5"/>
        <v>1.6358388932381431</v>
      </c>
      <c r="F23" s="11">
        <f t="shared" si="5"/>
        <v>1.3559716020804478</v>
      </c>
      <c r="G23" s="12">
        <f t="shared" si="5"/>
        <v>1.0004859503187262</v>
      </c>
    </row>
    <row r="24" spans="1:12" x14ac:dyDescent="0.25">
      <c r="A24" s="3">
        <v>3</v>
      </c>
      <c r="B24" s="11">
        <f t="shared" ref="B24:G24" si="6">(4*$B$8/(B4^2*$B$12))</f>
        <v>6.3339818124236515</v>
      </c>
      <c r="C24" s="11">
        <f t="shared" si="6"/>
        <v>4.4462794169022128</v>
      </c>
      <c r="D24" s="11">
        <f t="shared" si="6"/>
        <v>3.2920262421520445</v>
      </c>
      <c r="E24" s="11">
        <f t="shared" si="6"/>
        <v>2.4347826086956523</v>
      </c>
      <c r="F24" s="11">
        <f t="shared" si="6"/>
        <v>1.9409937888198758</v>
      </c>
      <c r="G24" s="12">
        <f t="shared" si="6"/>
        <v>1.5834954531059129</v>
      </c>
    </row>
    <row r="25" spans="1:12" ht="15.75" thickBot="1" x14ac:dyDescent="0.3">
      <c r="A25" s="4">
        <v>4</v>
      </c>
      <c r="B25" s="13">
        <f t="shared" ref="B25:G25" si="7">(4*$B$8/(B5^2*$B$12))</f>
        <v>8.3497345977217137</v>
      </c>
      <c r="C25" s="13">
        <f t="shared" si="7"/>
        <v>5.5894917554996608</v>
      </c>
      <c r="D25" s="13">
        <f t="shared" si="7"/>
        <v>4.4462794169022128</v>
      </c>
      <c r="E25" s="13">
        <f t="shared" si="7"/>
        <v>3.2920262421520445</v>
      </c>
      <c r="F25" s="13">
        <f t="shared" si="7"/>
        <v>2.6419082125603865</v>
      </c>
      <c r="G25" s="14">
        <f t="shared" si="7"/>
        <v>2.0122170319798776</v>
      </c>
    </row>
    <row r="26" spans="1:12" ht="15.75" thickBot="1" x14ac:dyDescent="0.3"/>
    <row r="27" spans="1:12" x14ac:dyDescent="0.25">
      <c r="A27" s="1" t="s">
        <v>28</v>
      </c>
      <c r="B27" s="24">
        <v>1</v>
      </c>
      <c r="C27" s="24">
        <v>2</v>
      </c>
      <c r="D27" s="24">
        <v>3</v>
      </c>
      <c r="E27" s="24">
        <v>4</v>
      </c>
      <c r="F27" s="24">
        <v>5</v>
      </c>
      <c r="G27" s="25">
        <v>6</v>
      </c>
    </row>
    <row r="28" spans="1:12" x14ac:dyDescent="0.25">
      <c r="A28" s="3">
        <v>1</v>
      </c>
      <c r="B28" s="19">
        <f>($J2*$B$12/2)*($B$13-B16)</f>
        <v>5.9974077900807388E-2</v>
      </c>
      <c r="C28" s="19">
        <f t="shared" ref="C28:G28" si="8">($J2*$B$12/2)*($B$13-C16)</f>
        <v>6.0073569207202374E-2</v>
      </c>
      <c r="D28" s="19">
        <f t="shared" si="8"/>
        <v>6.0134070505852018E-2</v>
      </c>
      <c r="E28" s="19">
        <f t="shared" si="8"/>
        <v>6.0182774761904763E-2</v>
      </c>
      <c r="F28" s="19">
        <f t="shared" si="8"/>
        <v>6.0209357950138515E-2</v>
      </c>
      <c r="G28" s="20">
        <f t="shared" si="8"/>
        <v>6.0226639047619053E-2</v>
      </c>
    </row>
    <row r="29" spans="1:12" x14ac:dyDescent="0.25">
      <c r="A29" s="3">
        <v>2</v>
      </c>
      <c r="B29" s="19">
        <f t="shared" ref="B29:G29" si="9">($J3*$B$12/2)*($B$13-B17)</f>
        <v>0.10884835615777941</v>
      </c>
      <c r="C29" s="19">
        <f t="shared" si="9"/>
        <v>0.10918383033057852</v>
      </c>
      <c r="D29" s="19">
        <f t="shared" si="9"/>
        <v>0.10943556439302243</v>
      </c>
      <c r="E29" s="19">
        <f t="shared" si="9"/>
        <v>0.1095723902768073</v>
      </c>
      <c r="F29" s="19">
        <f t="shared" si="9"/>
        <v>0.10964449052795722</v>
      </c>
      <c r="G29" s="20">
        <f t="shared" si="9"/>
        <v>0.10973607180802103</v>
      </c>
    </row>
    <row r="30" spans="1:12" x14ac:dyDescent="0.25">
      <c r="A30" s="3">
        <v>3</v>
      </c>
      <c r="B30" s="19">
        <f t="shared" ref="B30:G30" si="10">($J4*$B$12/2)*($B$13-B18)</f>
        <v>0.15731409180020811</v>
      </c>
      <c r="C30" s="19">
        <f t="shared" si="10"/>
        <v>0.15802009815924034</v>
      </c>
      <c r="D30" s="19">
        <f t="shared" si="10"/>
        <v>0.15845179230935644</v>
      </c>
      <c r="E30" s="19">
        <f t="shared" si="10"/>
        <v>0.15877240400000003</v>
      </c>
      <c r="F30" s="19">
        <f t="shared" si="10"/>
        <v>0.15895708250000001</v>
      </c>
      <c r="G30" s="20">
        <f t="shared" si="10"/>
        <v>0.15909078795005205</v>
      </c>
    </row>
    <row r="31" spans="1:12" ht="15.75" thickBot="1" x14ac:dyDescent="0.3">
      <c r="A31" s="4">
        <v>4</v>
      </c>
      <c r="B31" s="21">
        <f t="shared" ref="B31:G31" si="11">($J5*$B$12/2)*($B$13-B19)</f>
        <v>0.20527765209876545</v>
      </c>
      <c r="C31" s="21">
        <f t="shared" si="11"/>
        <v>0.20663122826446281</v>
      </c>
      <c r="D31" s="21">
        <f t="shared" si="11"/>
        <v>0.20719184016070127</v>
      </c>
      <c r="E31" s="21">
        <f t="shared" si="11"/>
        <v>0.20775786629529477</v>
      </c>
      <c r="F31" s="21">
        <f t="shared" si="11"/>
        <v>0.208076673125</v>
      </c>
      <c r="G31" s="22">
        <f t="shared" si="11"/>
        <v>0.2083854629752066</v>
      </c>
    </row>
    <row r="32" spans="1:12" ht="15.75" thickBot="1" x14ac:dyDescent="0.3"/>
    <row r="33" spans="1:7" x14ac:dyDescent="0.25">
      <c r="A33" s="1" t="s">
        <v>30</v>
      </c>
      <c r="B33" s="24">
        <v>1</v>
      </c>
      <c r="C33" s="24">
        <v>2</v>
      </c>
      <c r="D33" s="24">
        <v>3</v>
      </c>
      <c r="E33" s="24">
        <v>4</v>
      </c>
      <c r="F33" s="24">
        <v>5</v>
      </c>
      <c r="G33" s="25">
        <v>6</v>
      </c>
    </row>
    <row r="34" spans="1:7" x14ac:dyDescent="0.25">
      <c r="A34" s="3"/>
      <c r="B34" s="26">
        <f>($F$8+(B33-1)*$F$9+$F$10/2)</f>
        <v>7.6999999999999999E-2</v>
      </c>
      <c r="C34" s="26">
        <f t="shared" ref="C34:G34" si="12">($F$8+(C33-1)*$F$9+$F$10/2)</f>
        <v>0.10200000000000001</v>
      </c>
      <c r="D34" s="26">
        <f t="shared" si="12"/>
        <v>0.127</v>
      </c>
      <c r="E34" s="26">
        <f t="shared" si="12"/>
        <v>0.152</v>
      </c>
      <c r="F34" s="26">
        <f t="shared" si="12"/>
        <v>0.17699999999999999</v>
      </c>
      <c r="G34" s="27">
        <f t="shared" si="12"/>
        <v>0.20199999999999999</v>
      </c>
    </row>
    <row r="35" spans="1:7" ht="15.75" thickBot="1" x14ac:dyDescent="0.3">
      <c r="A35" s="4" t="s">
        <v>37</v>
      </c>
      <c r="B35" s="28">
        <f>B34^2</f>
        <v>5.9290000000000002E-3</v>
      </c>
      <c r="C35" s="28">
        <f t="shared" ref="C35:G35" si="13">C34^2</f>
        <v>1.0404000000000002E-2</v>
      </c>
      <c r="D35" s="28">
        <f t="shared" si="13"/>
        <v>1.6129000000000001E-2</v>
      </c>
      <c r="E35" s="28">
        <f t="shared" si="13"/>
        <v>2.3104E-2</v>
      </c>
      <c r="F35" s="28">
        <f t="shared" si="13"/>
        <v>3.1328999999999996E-2</v>
      </c>
      <c r="G35" s="29">
        <f t="shared" si="13"/>
        <v>4.0803999999999993E-2</v>
      </c>
    </row>
    <row r="36" spans="1:7" ht="15.75" thickBot="1" x14ac:dyDescent="0.3"/>
    <row r="37" spans="1:7" ht="15.75" thickBot="1" x14ac:dyDescent="0.3">
      <c r="A37" s="30" t="s">
        <v>40</v>
      </c>
      <c r="B37" s="31">
        <f>B28/B22</f>
        <v>2.5627351873285714E-2</v>
      </c>
      <c r="C37" s="31">
        <f t="shared" ref="C37:G37" si="14">C28/C22</f>
        <v>3.6723401953285717E-2</v>
      </c>
      <c r="D37" s="31">
        <f t="shared" si="14"/>
        <v>4.9800889547571441E-2</v>
      </c>
      <c r="E37" s="31">
        <f t="shared" si="14"/>
        <v>6.9763872504000013E-2</v>
      </c>
      <c r="F37" s="31">
        <f t="shared" si="14"/>
        <v>8.9271124832142862E-2</v>
      </c>
      <c r="G37" s="31">
        <f t="shared" si="14"/>
        <v>0.10908549997500003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Митрофанов</dc:creator>
  <cp:lastModifiedBy>Егор Митрофанов</cp:lastModifiedBy>
  <dcterms:created xsi:type="dcterms:W3CDTF">2019-10-14T16:36:21Z</dcterms:created>
  <dcterms:modified xsi:type="dcterms:W3CDTF">2019-11-04T13:02:10Z</dcterms:modified>
</cp:coreProperties>
</file>