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gorm\YandexDisk\ИТМО\Физика\"/>
    </mc:Choice>
  </mc:AlternateContent>
  <xr:revisionPtr revIDLastSave="0" documentId="13_ncr:1_{7E6E162B-246A-4735-B1C7-C25FCE8D0C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сходные данные" sheetId="1" r:id="rId1"/>
    <sheet name="НапряжениеЧастота" sheetId="6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40" i="1" s="1"/>
  <c r="G40" i="1" s="1"/>
  <c r="C25" i="1"/>
  <c r="C27" i="1" s="1"/>
  <c r="S50" i="1"/>
  <c r="Q49" i="1"/>
  <c r="L50" i="1"/>
  <c r="J49" i="1"/>
  <c r="X2" i="1"/>
  <c r="S35" i="1"/>
  <c r="U35" i="1" s="1"/>
  <c r="S36" i="1"/>
  <c r="U36" i="1" s="1"/>
  <c r="S42" i="1"/>
  <c r="S44" i="1"/>
  <c r="U44" i="1" s="1"/>
  <c r="E50" i="1"/>
  <c r="C49" i="1"/>
  <c r="U42" i="1"/>
  <c r="S25" i="1"/>
  <c r="S28" i="1" s="1"/>
  <c r="U28" i="1" s="1"/>
  <c r="Q25" i="1"/>
  <c r="Q45" i="1" s="1"/>
  <c r="L25" i="1"/>
  <c r="L30" i="1" s="1"/>
  <c r="N30" i="1" s="1"/>
  <c r="J25" i="1"/>
  <c r="C43" i="1" l="1"/>
  <c r="C31" i="1"/>
  <c r="F31" i="1" s="1"/>
  <c r="C40" i="1"/>
  <c r="F40" i="1" s="1"/>
  <c r="S45" i="1"/>
  <c r="U45" i="1" s="1"/>
  <c r="S27" i="1"/>
  <c r="U27" i="1" s="1"/>
  <c r="S33" i="1"/>
  <c r="U33" i="1" s="1"/>
  <c r="S41" i="1"/>
  <c r="U41" i="1" s="1"/>
  <c r="S32" i="1"/>
  <c r="U32" i="1" s="1"/>
  <c r="Q30" i="1"/>
  <c r="S39" i="1"/>
  <c r="U39" i="1" s="1"/>
  <c r="S30" i="1"/>
  <c r="U30" i="1" s="1"/>
  <c r="S26" i="1"/>
  <c r="U26" i="1" s="1"/>
  <c r="S38" i="1"/>
  <c r="U38" i="1" s="1"/>
  <c r="S29" i="1"/>
  <c r="U29" i="1" s="1"/>
  <c r="C39" i="1"/>
  <c r="E32" i="1"/>
  <c r="G32" i="1" s="1"/>
  <c r="C45" i="1"/>
  <c r="E31" i="1"/>
  <c r="G31" i="1" s="1"/>
  <c r="C37" i="1"/>
  <c r="L45" i="1"/>
  <c r="N45" i="1" s="1"/>
  <c r="L27" i="1"/>
  <c r="N27" i="1" s="1"/>
  <c r="E41" i="1"/>
  <c r="G41" i="1" s="1"/>
  <c r="C34" i="1"/>
  <c r="C28" i="1"/>
  <c r="F28" i="1" s="1"/>
  <c r="C42" i="1"/>
  <c r="C36" i="1"/>
  <c r="C30" i="1"/>
  <c r="C26" i="1"/>
  <c r="C33" i="1"/>
  <c r="J32" i="1"/>
  <c r="J38" i="1"/>
  <c r="J44" i="1"/>
  <c r="J27" i="1"/>
  <c r="M27" i="1" s="1"/>
  <c r="J33" i="1"/>
  <c r="J39" i="1"/>
  <c r="J45" i="1"/>
  <c r="J29" i="1"/>
  <c r="J35" i="1"/>
  <c r="J41" i="1"/>
  <c r="J30" i="1"/>
  <c r="M30" i="1" s="1"/>
  <c r="J36" i="1"/>
  <c r="J42" i="1"/>
  <c r="J26" i="1"/>
  <c r="J43" i="1"/>
  <c r="E26" i="1"/>
  <c r="E27" i="1"/>
  <c r="G27" i="1" s="1"/>
  <c r="E30" i="1"/>
  <c r="G30" i="1" s="1"/>
  <c r="E33" i="1"/>
  <c r="G33" i="1" s="1"/>
  <c r="E36" i="1"/>
  <c r="E39" i="1"/>
  <c r="G39" i="1" s="1"/>
  <c r="E42" i="1"/>
  <c r="E45" i="1"/>
  <c r="G45" i="1" s="1"/>
  <c r="E43" i="1"/>
  <c r="G43" i="1" s="1"/>
  <c r="E34" i="1"/>
  <c r="G34" i="1" s="1"/>
  <c r="L36" i="1"/>
  <c r="N36" i="1" s="1"/>
  <c r="E37" i="1"/>
  <c r="G37" i="1" s="1"/>
  <c r="E28" i="1"/>
  <c r="G28" i="1" s="1"/>
  <c r="J28" i="1"/>
  <c r="Q33" i="1"/>
  <c r="L44" i="1"/>
  <c r="N44" i="1" s="1"/>
  <c r="L28" i="1"/>
  <c r="N28" i="1" s="1"/>
  <c r="L34" i="1"/>
  <c r="N34" i="1" s="1"/>
  <c r="L40" i="1"/>
  <c r="N40" i="1" s="1"/>
  <c r="L29" i="1"/>
  <c r="N29" i="1" s="1"/>
  <c r="L35" i="1"/>
  <c r="N35" i="1" s="1"/>
  <c r="L41" i="1"/>
  <c r="L31" i="1"/>
  <c r="N31" i="1" s="1"/>
  <c r="L37" i="1"/>
  <c r="L43" i="1"/>
  <c r="N43" i="1" s="1"/>
  <c r="L26" i="1"/>
  <c r="N26" i="1" s="1"/>
  <c r="L32" i="1"/>
  <c r="N32" i="1" s="1"/>
  <c r="L38" i="1"/>
  <c r="N38" i="1" s="1"/>
  <c r="Q31" i="1"/>
  <c r="Q37" i="1"/>
  <c r="Q43" i="1"/>
  <c r="Q32" i="1"/>
  <c r="Q38" i="1"/>
  <c r="T38" i="1" s="1"/>
  <c r="Q44" i="1"/>
  <c r="T44" i="1" s="1"/>
  <c r="Q28" i="1"/>
  <c r="T28" i="1" s="1"/>
  <c r="Q34" i="1"/>
  <c r="Q40" i="1"/>
  <c r="Q29" i="1"/>
  <c r="T29" i="1" s="1"/>
  <c r="Q35" i="1"/>
  <c r="T35" i="1" s="1"/>
  <c r="Q41" i="1"/>
  <c r="T41" i="1" s="1"/>
  <c r="Q26" i="1"/>
  <c r="T26" i="1" s="1"/>
  <c r="L42" i="1"/>
  <c r="N42" i="1" s="1"/>
  <c r="Q27" i="1"/>
  <c r="E44" i="1"/>
  <c r="G44" i="1" s="1"/>
  <c r="E35" i="1"/>
  <c r="G35" i="1" s="1"/>
  <c r="J37" i="1"/>
  <c r="L39" i="1"/>
  <c r="N39" i="1" s="1"/>
  <c r="Q42" i="1"/>
  <c r="T42" i="1" s="1"/>
  <c r="J40" i="1"/>
  <c r="J34" i="1"/>
  <c r="M34" i="1" s="1"/>
  <c r="Q39" i="1"/>
  <c r="T39" i="1" s="1"/>
  <c r="E38" i="1"/>
  <c r="G38" i="1" s="1"/>
  <c r="E29" i="1"/>
  <c r="G29" i="1" s="1"/>
  <c r="J31" i="1"/>
  <c r="L33" i="1"/>
  <c r="Q36" i="1"/>
  <c r="T36" i="1" s="1"/>
  <c r="S43" i="1"/>
  <c r="U43" i="1" s="1"/>
  <c r="S37" i="1"/>
  <c r="U37" i="1" s="1"/>
  <c r="S31" i="1"/>
  <c r="U31" i="1" s="1"/>
  <c r="C44" i="1"/>
  <c r="C41" i="1"/>
  <c r="F41" i="1" s="1"/>
  <c r="C38" i="1"/>
  <c r="C35" i="1"/>
  <c r="C32" i="1"/>
  <c r="C29" i="1"/>
  <c r="F29" i="1" s="1"/>
  <c r="S40" i="1"/>
  <c r="U40" i="1" s="1"/>
  <c r="S34" i="1"/>
  <c r="U34" i="1" s="1"/>
  <c r="F27" i="1" l="1"/>
  <c r="F34" i="1"/>
  <c r="T45" i="1"/>
  <c r="T27" i="1"/>
  <c r="T33" i="1"/>
  <c r="T30" i="1"/>
  <c r="T32" i="1"/>
  <c r="T43" i="1"/>
  <c r="F35" i="1"/>
  <c r="F32" i="1"/>
  <c r="M40" i="1"/>
  <c r="M26" i="1"/>
  <c r="M45" i="1"/>
  <c r="M35" i="1"/>
  <c r="M29" i="1"/>
  <c r="M28" i="1"/>
  <c r="M39" i="1"/>
  <c r="M44" i="1"/>
  <c r="M38" i="1"/>
  <c r="F38" i="1"/>
  <c r="F43" i="1"/>
  <c r="F33" i="1"/>
  <c r="F44" i="1"/>
  <c r="F37" i="1"/>
  <c r="F36" i="1"/>
  <c r="G36" i="1"/>
  <c r="R55" i="1"/>
  <c r="M31" i="1"/>
  <c r="T34" i="1"/>
  <c r="T37" i="1"/>
  <c r="M37" i="1"/>
  <c r="N37" i="1"/>
  <c r="M42" i="1"/>
  <c r="M32" i="1"/>
  <c r="M33" i="1"/>
  <c r="N33" i="1"/>
  <c r="T31" i="1"/>
  <c r="M36" i="1"/>
  <c r="F30" i="1"/>
  <c r="M41" i="1"/>
  <c r="N41" i="1"/>
  <c r="F45" i="1"/>
  <c r="G42" i="1"/>
  <c r="F42" i="1"/>
  <c r="G26" i="1"/>
  <c r="F26" i="1"/>
  <c r="F39" i="1"/>
  <c r="T40" i="1"/>
  <c r="M43" i="1"/>
  <c r="Q47" i="1" l="1"/>
  <c r="K55" i="1"/>
  <c r="J47" i="1"/>
  <c r="L47" i="1" s="1"/>
  <c r="D55" i="1"/>
  <c r="K52" i="1"/>
  <c r="C47" i="1"/>
  <c r="R52" i="1"/>
  <c r="S47" i="1"/>
  <c r="T51" i="1" l="1"/>
  <c r="U51" i="1" s="1"/>
  <c r="T54" i="1"/>
  <c r="U54" i="1" s="1"/>
  <c r="T61" i="1"/>
  <c r="U61" i="1" s="1"/>
  <c r="T67" i="1"/>
  <c r="U67" i="1" s="1"/>
  <c r="T53" i="1"/>
  <c r="U53" i="1" s="1"/>
  <c r="T50" i="1"/>
  <c r="U50" i="1" s="1"/>
  <c r="P52" i="1"/>
  <c r="T55" i="1"/>
  <c r="U55" i="1" s="1"/>
  <c r="T62" i="1"/>
  <c r="U62" i="1" s="1"/>
  <c r="T64" i="1"/>
  <c r="U64" i="1" s="1"/>
  <c r="T48" i="1"/>
  <c r="U48" i="1" s="1"/>
  <c r="T52" i="1"/>
  <c r="U52" i="1" s="1"/>
  <c r="T57" i="1"/>
  <c r="U57" i="1" s="1"/>
  <c r="T63" i="1"/>
  <c r="U63" i="1" s="1"/>
  <c r="T49" i="1"/>
  <c r="U49" i="1" s="1"/>
  <c r="T58" i="1"/>
  <c r="U58" i="1" s="1"/>
  <c r="S49" i="1"/>
  <c r="T66" i="1"/>
  <c r="U66" i="1" s="1"/>
  <c r="Q50" i="1"/>
  <c r="T56" i="1"/>
  <c r="U56" i="1" s="1"/>
  <c r="T59" i="1"/>
  <c r="U59" i="1" s="1"/>
  <c r="T65" i="1"/>
  <c r="U65" i="1" s="1"/>
  <c r="T60" i="1"/>
  <c r="U60" i="1" s="1"/>
  <c r="D52" i="1"/>
  <c r="I68" i="1" s="1"/>
  <c r="E47" i="1"/>
  <c r="I52" i="1"/>
  <c r="M55" i="1"/>
  <c r="N55" i="1" s="1"/>
  <c r="M62" i="1"/>
  <c r="N62" i="1" s="1"/>
  <c r="J50" i="1"/>
  <c r="M59" i="1"/>
  <c r="N59" i="1" s="1"/>
  <c r="M54" i="1"/>
  <c r="N54" i="1" s="1"/>
  <c r="M48" i="1"/>
  <c r="N48" i="1" s="1"/>
  <c r="M52" i="1"/>
  <c r="N52" i="1" s="1"/>
  <c r="M57" i="1"/>
  <c r="N57" i="1" s="1"/>
  <c r="M63" i="1"/>
  <c r="N63" i="1" s="1"/>
  <c r="M65" i="1"/>
  <c r="N65" i="1" s="1"/>
  <c r="M51" i="1"/>
  <c r="N51" i="1" s="1"/>
  <c r="M49" i="1"/>
  <c r="N49" i="1" s="1"/>
  <c r="M53" i="1"/>
  <c r="N53" i="1" s="1"/>
  <c r="M58" i="1"/>
  <c r="N58" i="1" s="1"/>
  <c r="M64" i="1"/>
  <c r="N64" i="1" s="1"/>
  <c r="M56" i="1"/>
  <c r="N56" i="1" s="1"/>
  <c r="M61" i="1"/>
  <c r="N61" i="1" s="1"/>
  <c r="M50" i="1"/>
  <c r="N50" i="1" s="1"/>
  <c r="L49" i="1"/>
  <c r="M60" i="1"/>
  <c r="N60" i="1" s="1"/>
  <c r="M66" i="1"/>
  <c r="N66" i="1" s="1"/>
  <c r="M67" i="1"/>
  <c r="N67" i="1" s="1"/>
  <c r="R57" i="1" l="1"/>
  <c r="Q54" i="1" s="1"/>
  <c r="Q55" i="1" s="1"/>
  <c r="Q56" i="1" s="1"/>
  <c r="K57" i="1"/>
  <c r="J54" i="1" s="1"/>
  <c r="J55" i="1" s="1"/>
  <c r="J56" i="1" s="1"/>
  <c r="F64" i="1"/>
  <c r="G64" i="1" s="1"/>
  <c r="F49" i="1"/>
  <c r="G49" i="1" s="1"/>
  <c r="F55" i="1"/>
  <c r="G55" i="1" s="1"/>
  <c r="F61" i="1"/>
  <c r="G61" i="1" s="1"/>
  <c r="B52" i="1"/>
  <c r="F65" i="1"/>
  <c r="G65" i="1" s="1"/>
  <c r="F50" i="1"/>
  <c r="G50" i="1" s="1"/>
  <c r="F56" i="1"/>
  <c r="G56" i="1" s="1"/>
  <c r="F62" i="1"/>
  <c r="G62" i="1" s="1"/>
  <c r="E49" i="1"/>
  <c r="F67" i="1"/>
  <c r="G67" i="1" s="1"/>
  <c r="F52" i="1"/>
  <c r="G52" i="1" s="1"/>
  <c r="F58" i="1"/>
  <c r="G58" i="1" s="1"/>
  <c r="C50" i="1"/>
  <c r="F53" i="1"/>
  <c r="G53" i="1" s="1"/>
  <c r="F59" i="1"/>
  <c r="G59" i="1" s="1"/>
  <c r="F63" i="1"/>
  <c r="G63" i="1" s="1"/>
  <c r="F51" i="1"/>
  <c r="G51" i="1" s="1"/>
  <c r="F60" i="1"/>
  <c r="G60" i="1" s="1"/>
  <c r="F54" i="1"/>
  <c r="G54" i="1" s="1"/>
  <c r="F57" i="1"/>
  <c r="G57" i="1" s="1"/>
  <c r="F66" i="1"/>
  <c r="G66" i="1" s="1"/>
  <c r="F48" i="1"/>
  <c r="G48" i="1" s="1"/>
  <c r="D57" i="1" l="1"/>
  <c r="C54" i="1" s="1"/>
  <c r="C55" i="1" s="1"/>
  <c r="C56" i="1" s="1"/>
  <c r="J70" i="1" l="1"/>
  <c r="J71" i="1" s="1"/>
</calcChain>
</file>

<file path=xl/sharedStrings.xml><?xml version="1.0" encoding="utf-8"?>
<sst xmlns="http://schemas.openxmlformats.org/spreadsheetml/2006/main" count="275" uniqueCount="40">
  <si>
    <t>i</t>
  </si>
  <si>
    <t>Trial</t>
  </si>
  <si>
    <t>Metal</t>
  </si>
  <si>
    <t>Voltage (V)</t>
  </si>
  <si>
    <t>Current (pA)</t>
  </si>
  <si>
    <t>Frequency (Hz)</t>
  </si>
  <si>
    <t>Wavelength (nm)</t>
  </si>
  <si>
    <t>МНК</t>
  </si>
  <si>
    <t>&lt;y&gt;</t>
  </si>
  <si>
    <t>&lt;x&gt;</t>
  </si>
  <si>
    <t>Исходные данные</t>
  </si>
  <si>
    <t>yi-&lt;y&gt;</t>
  </si>
  <si>
    <t>xi-&lt;x&gt;</t>
  </si>
  <si>
    <t>(xi-&lt;x&gt;)^2</t>
  </si>
  <si>
    <t>b</t>
  </si>
  <si>
    <t>(xi-&lt;x&gt;)(yi-&lt;y&gt;)</t>
  </si>
  <si>
    <t>a</t>
  </si>
  <si>
    <t>Точка пересечения Oy</t>
  </si>
  <si>
    <t>y(V)</t>
  </si>
  <si>
    <t>x(u)</t>
  </si>
  <si>
    <t>Точка пересечения Ox</t>
  </si>
  <si>
    <t>Работа выхода (A)</t>
  </si>
  <si>
    <t>Постоянная Планка (h)</t>
  </si>
  <si>
    <t>e</t>
  </si>
  <si>
    <t>D</t>
  </si>
  <si>
    <t>di</t>
  </si>
  <si>
    <t>Sb</t>
  </si>
  <si>
    <t>n</t>
  </si>
  <si>
    <t>t</t>
  </si>
  <si>
    <r>
      <t>Δ</t>
    </r>
    <r>
      <rPr>
        <b/>
        <vertAlign val="subscript"/>
        <sz val="11"/>
        <color rgb="FF222222"/>
        <rFont val="Arial"/>
        <family val="2"/>
        <charset val="204"/>
      </rPr>
      <t>&lt;b&gt;</t>
    </r>
  </si>
  <si>
    <r>
      <t>ε</t>
    </r>
    <r>
      <rPr>
        <b/>
        <vertAlign val="subscript"/>
        <sz val="11"/>
        <color rgb="FF222222"/>
        <rFont val="Arial"/>
        <family val="2"/>
        <charset val="204"/>
      </rPr>
      <t>b</t>
    </r>
  </si>
  <si>
    <t>di^2</t>
  </si>
  <si>
    <r>
      <t>Δ</t>
    </r>
    <r>
      <rPr>
        <b/>
        <vertAlign val="subscript"/>
        <sz val="12"/>
        <color theme="1"/>
        <rFont val="Consolas"/>
        <family val="3"/>
        <charset val="204"/>
      </rPr>
      <t>b</t>
    </r>
  </si>
  <si>
    <t>Итоговая Постоянная Планка (h)</t>
  </si>
  <si>
    <r>
      <t>Δ</t>
    </r>
    <r>
      <rPr>
        <b/>
        <vertAlign val="subscript"/>
        <sz val="12"/>
        <color theme="1"/>
        <rFont val="Consolas"/>
        <family val="3"/>
        <charset val="204"/>
      </rPr>
      <t>h</t>
    </r>
  </si>
  <si>
    <r>
      <t>ε</t>
    </r>
    <r>
      <rPr>
        <b/>
        <vertAlign val="subscript"/>
        <sz val="12"/>
        <color theme="1"/>
        <rFont val="Consolas"/>
        <family val="3"/>
        <charset val="204"/>
      </rPr>
      <t>h</t>
    </r>
  </si>
  <si>
    <t>Оценка погрешностей итоговой постоянной Планка</t>
  </si>
  <si>
    <t>Zinc</t>
  </si>
  <si>
    <t>Magnesium</t>
  </si>
  <si>
    <t>Cobalt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</si>
</sst>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onsolas"/>
      <family val="3"/>
      <charset val="204"/>
    </font>
    <font>
      <sz val="12"/>
      <color theme="1"/>
      <name val="Consolas"/>
      <family val="3"/>
      <charset val="204"/>
    </font>
    <font>
      <sz val="9"/>
      <color rgb="FF333333"/>
      <name val="Verdana"/>
      <family val="2"/>
      <charset val="204"/>
    </font>
    <font>
      <b/>
      <sz val="11"/>
      <color rgb="FF222222"/>
      <name val="Arial"/>
      <family val="2"/>
      <charset val="204"/>
    </font>
    <font>
      <b/>
      <vertAlign val="subscript"/>
      <sz val="11"/>
      <color rgb="FF222222"/>
      <name val="Arial"/>
      <family val="2"/>
      <charset val="204"/>
    </font>
    <font>
      <b/>
      <vertAlign val="subscript"/>
      <sz val="12"/>
      <color theme="1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11" fontId="2" fillId="0" borderId="5" xfId="0" applyNumberFormat="1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/>
    <xf numFmtId="11" fontId="2" fillId="0" borderId="0" xfId="0" applyNumberFormat="1" applyFont="1"/>
    <xf numFmtId="0" fontId="2" fillId="0" borderId="9" xfId="0" applyFont="1" applyBorder="1"/>
    <xf numFmtId="11" fontId="2" fillId="0" borderId="9" xfId="0" applyNumberFormat="1" applyFont="1" applyBorder="1"/>
    <xf numFmtId="11" fontId="2" fillId="0" borderId="10" xfId="0" applyNumberFormat="1" applyFont="1" applyBorder="1"/>
    <xf numFmtId="11" fontId="2" fillId="0" borderId="12" xfId="0" applyNumberFormat="1" applyFont="1" applyBorder="1"/>
    <xf numFmtId="0" fontId="1" fillId="0" borderId="13" xfId="0" applyFont="1" applyBorder="1"/>
    <xf numFmtId="0" fontId="2" fillId="0" borderId="14" xfId="0" applyFont="1" applyBorder="1"/>
    <xf numFmtId="0" fontId="1" fillId="0" borderId="15" xfId="0" applyFont="1" applyBorder="1"/>
    <xf numFmtId="0" fontId="2" fillId="0" borderId="16" xfId="0" applyFont="1" applyBorder="1"/>
    <xf numFmtId="11" fontId="2" fillId="0" borderId="14" xfId="0" applyNumberFormat="1" applyFont="1" applyBorder="1"/>
    <xf numFmtId="11" fontId="2" fillId="0" borderId="16" xfId="0" applyNumberFormat="1" applyFont="1" applyBorder="1"/>
    <xf numFmtId="11" fontId="2" fillId="0" borderId="18" xfId="0" applyNumberFormat="1" applyFont="1" applyBorder="1"/>
    <xf numFmtId="0" fontId="1" fillId="0" borderId="4" xfId="0" applyFont="1" applyFill="1" applyBorder="1"/>
    <xf numFmtId="11" fontId="2" fillId="0" borderId="22" xfId="0" applyNumberFormat="1" applyFont="1" applyBorder="1"/>
    <xf numFmtId="11" fontId="2" fillId="0" borderId="23" xfId="0" applyNumberFormat="1" applyFont="1" applyBorder="1"/>
    <xf numFmtId="11" fontId="2" fillId="0" borderId="25" xfId="0" applyNumberFormat="1" applyFont="1" applyBorder="1"/>
    <xf numFmtId="11" fontId="2" fillId="0" borderId="26" xfId="0" applyNumberFormat="1" applyFont="1" applyBorder="1"/>
    <xf numFmtId="0" fontId="2" fillId="0" borderId="26" xfId="0" applyFont="1" applyBorder="1"/>
    <xf numFmtId="0" fontId="3" fillId="0" borderId="0" xfId="0" applyFont="1"/>
    <xf numFmtId="11" fontId="2" fillId="0" borderId="27" xfId="0" applyNumberFormat="1" applyFont="1" applyBorder="1"/>
    <xf numFmtId="0" fontId="2" fillId="0" borderId="12" xfId="0" applyFont="1" applyBorder="1"/>
    <xf numFmtId="0" fontId="2" fillId="0" borderId="28" xfId="0" applyFont="1" applyBorder="1"/>
    <xf numFmtId="10" fontId="2" fillId="0" borderId="18" xfId="0" applyNumberFormat="1" applyFont="1" applyBorder="1"/>
    <xf numFmtId="0" fontId="1" fillId="0" borderId="12" xfId="0" applyFont="1" applyBorder="1"/>
    <xf numFmtId="164" fontId="2" fillId="0" borderId="18" xfId="0" applyNumberFormat="1" applyFont="1" applyBorder="1"/>
    <xf numFmtId="0" fontId="0" fillId="0" borderId="33" xfId="0" applyBorder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34" xfId="0" applyBorder="1"/>
    <xf numFmtId="0" fontId="0" fillId="0" borderId="35" xfId="0" applyBorder="1" applyAlignment="1">
      <alignment horizontal="right"/>
    </xf>
    <xf numFmtId="0" fontId="0" fillId="0" borderId="36" xfId="0" applyBorder="1" applyAlignment="1">
      <alignment horizontal="right"/>
    </xf>
    <xf numFmtId="11" fontId="0" fillId="0" borderId="36" xfId="0" applyNumberFormat="1" applyBorder="1" applyAlignment="1">
      <alignment horizontal="right"/>
    </xf>
    <xf numFmtId="0" fontId="0" fillId="0" borderId="37" xfId="0" applyBorder="1" applyAlignment="1">
      <alignment horizontal="right"/>
    </xf>
    <xf numFmtId="0" fontId="0" fillId="0" borderId="33" xfId="0" applyBorder="1" applyAlignment="1">
      <alignment horizontal="right"/>
    </xf>
    <xf numFmtId="11" fontId="0" fillId="0" borderId="0" xfId="0" applyNumberFormat="1" applyAlignment="1">
      <alignment horizontal="right"/>
    </xf>
    <xf numFmtId="0" fontId="0" fillId="0" borderId="34" xfId="0" applyBorder="1" applyAlignment="1">
      <alignment horizontal="right"/>
    </xf>
    <xf numFmtId="0" fontId="0" fillId="0" borderId="35" xfId="0" applyBorder="1"/>
    <xf numFmtId="0" fontId="0" fillId="0" borderId="36" xfId="0" applyBorder="1"/>
    <xf numFmtId="11" fontId="0" fillId="0" borderId="36" xfId="0" applyNumberFormat="1" applyBorder="1"/>
    <xf numFmtId="0" fontId="0" fillId="0" borderId="37" xfId="0" applyBorder="1"/>
    <xf numFmtId="11" fontId="2" fillId="0" borderId="17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11" fontId="2" fillId="0" borderId="0" xfId="0" applyNumberFormat="1" applyFont="1" applyBorder="1"/>
    <xf numFmtId="11" fontId="2" fillId="0" borderId="38" xfId="0" applyNumberFormat="1" applyFont="1" applyBorder="1"/>
    <xf numFmtId="0" fontId="2" fillId="0" borderId="22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1" fontId="2" fillId="0" borderId="43" xfId="0" applyNumberFormat="1" applyFont="1" applyBorder="1"/>
    <xf numFmtId="11" fontId="2" fillId="0" borderId="39" xfId="0" applyNumberFormat="1" applyFont="1" applyBorder="1"/>
    <xf numFmtId="11" fontId="2" fillId="0" borderId="15" xfId="0" applyNumberFormat="1" applyFont="1" applyBorder="1"/>
    <xf numFmtId="0" fontId="1" fillId="0" borderId="27" xfId="0" applyFont="1" applyBorder="1"/>
    <xf numFmtId="0" fontId="1" fillId="0" borderId="45" xfId="0" applyFont="1" applyBorder="1"/>
    <xf numFmtId="0" fontId="0" fillId="0" borderId="46" xfId="0" applyBorder="1"/>
    <xf numFmtId="0" fontId="0" fillId="0" borderId="7" xfId="0" applyBorder="1" applyAlignment="1">
      <alignment horizontal="right"/>
    </xf>
    <xf numFmtId="0" fontId="0" fillId="0" borderId="7" xfId="0" applyBorder="1"/>
    <xf numFmtId="11" fontId="0" fillId="0" borderId="7" xfId="0" applyNumberFormat="1" applyBorder="1"/>
    <xf numFmtId="0" fontId="0" fillId="0" borderId="47" xfId="0" applyBorder="1"/>
    <xf numFmtId="0" fontId="0" fillId="0" borderId="6" xfId="0" applyBorder="1" applyAlignment="1">
      <alignment horizontal="right"/>
    </xf>
    <xf numFmtId="11" fontId="0" fillId="0" borderId="7" xfId="0" applyNumberFormat="1" applyBorder="1" applyAlignment="1">
      <alignment horizontal="right"/>
    </xf>
    <xf numFmtId="0" fontId="0" fillId="0" borderId="47" xfId="0" applyBorder="1" applyAlignment="1">
      <alignment horizontal="right"/>
    </xf>
    <xf numFmtId="0" fontId="0" fillId="0" borderId="6" xfId="0" applyBorder="1"/>
    <xf numFmtId="0" fontId="1" fillId="2" borderId="1" xfId="0" applyFont="1" applyFill="1" applyBorder="1"/>
    <xf numFmtId="0" fontId="1" fillId="2" borderId="22" xfId="0" applyFont="1" applyFill="1" applyBorder="1"/>
    <xf numFmtId="0" fontId="1" fillId="2" borderId="40" xfId="0" applyFont="1" applyFill="1" applyBorder="1"/>
    <xf numFmtId="0" fontId="1" fillId="2" borderId="2" xfId="0" applyFont="1" applyFill="1" applyBorder="1"/>
    <xf numFmtId="0" fontId="1" fillId="2" borderId="8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1" fillId="2" borderId="15" xfId="0" applyFont="1" applyFill="1" applyBorder="1"/>
    <xf numFmtId="0" fontId="1" fillId="2" borderId="17" xfId="0" applyFont="1" applyFill="1" applyBorder="1"/>
    <xf numFmtId="0" fontId="4" fillId="2" borderId="13" xfId="0" applyFont="1" applyFill="1" applyBorder="1"/>
    <xf numFmtId="0" fontId="4" fillId="2" borderId="17" xfId="0" applyFont="1" applyFill="1" applyBorder="1"/>
    <xf numFmtId="11" fontId="1" fillId="2" borderId="24" xfId="0" applyNumberFormat="1" applyFont="1" applyFill="1" applyBorder="1"/>
    <xf numFmtId="0" fontId="1" fillId="2" borderId="24" xfId="0" applyFont="1" applyFill="1" applyBorder="1"/>
    <xf numFmtId="0" fontId="1" fillId="2" borderId="44" xfId="0" applyFont="1" applyFill="1" applyBorder="1"/>
    <xf numFmtId="11" fontId="1" fillId="2" borderId="25" xfId="0" applyNumberFormat="1" applyFont="1" applyFill="1" applyBorder="1"/>
    <xf numFmtId="0" fontId="1" fillId="2" borderId="13" xfId="0" applyFont="1" applyFill="1" applyBorder="1"/>
    <xf numFmtId="11" fontId="2" fillId="0" borderId="48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'Исходные данные'!$B$3</c:f>
              <c:strCache>
                <c:ptCount val="1"/>
                <c:pt idx="0">
                  <c:v>Zinc</c:v>
                </c:pt>
              </c:strCache>
            </c:strRef>
          </c:tx>
          <c:marker>
            <c:symbol val="none"/>
          </c:marker>
          <c:trendline>
            <c:spPr>
              <a:ln w="25400">
                <a:solidFill>
                  <a:schemeClr val="accent1"/>
                </a:solidFill>
                <a:prstDash val="dashDot"/>
              </a:ln>
            </c:spPr>
            <c:trendlineType val="linear"/>
            <c:backward val="559999999999999.94"/>
            <c:dispRSqr val="0"/>
            <c:dispEq val="0"/>
          </c:trendline>
          <c:xVal>
            <c:numRef>
              <c:f>'Исходные данные'!$E$3:$E$23</c:f>
              <c:numCache>
                <c:formatCode>0.00E+00</c:formatCode>
                <c:ptCount val="21"/>
                <c:pt idx="0">
                  <c:v>1050000000000000</c:v>
                </c:pt>
                <c:pt idx="1">
                  <c:v>1070000000000000</c:v>
                </c:pt>
                <c:pt idx="2">
                  <c:v>1090000000000000</c:v>
                </c:pt>
                <c:pt idx="3">
                  <c:v>1110000000000000</c:v>
                </c:pt>
                <c:pt idx="4">
                  <c:v>1120000000000000</c:v>
                </c:pt>
                <c:pt idx="5">
                  <c:v>1150000000000000</c:v>
                </c:pt>
                <c:pt idx="6">
                  <c:v>1160000000000000</c:v>
                </c:pt>
                <c:pt idx="7">
                  <c:v>1190000000000000</c:v>
                </c:pt>
                <c:pt idx="8">
                  <c:v>1200000000000000</c:v>
                </c:pt>
                <c:pt idx="9">
                  <c:v>1220000000000000</c:v>
                </c:pt>
                <c:pt idx="10">
                  <c:v>1250000000000000</c:v>
                </c:pt>
                <c:pt idx="11">
                  <c:v>1270000000000000</c:v>
                </c:pt>
                <c:pt idx="12">
                  <c:v>1300000000000000</c:v>
                </c:pt>
                <c:pt idx="13">
                  <c:v>1320000000000000</c:v>
                </c:pt>
                <c:pt idx="14">
                  <c:v>1350000000000000</c:v>
                </c:pt>
                <c:pt idx="15">
                  <c:v>1380000000000000</c:v>
                </c:pt>
                <c:pt idx="16">
                  <c:v>1410000000000000</c:v>
                </c:pt>
                <c:pt idx="17">
                  <c:v>1440000000000000</c:v>
                </c:pt>
                <c:pt idx="18">
                  <c:v>1470000000000000</c:v>
                </c:pt>
                <c:pt idx="19">
                  <c:v>1500000000000000</c:v>
                </c:pt>
              </c:numCache>
            </c:numRef>
          </c:xVal>
          <c:yVal>
            <c:numRef>
              <c:f>'Исходные данные'!$C$3:$C$23</c:f>
              <c:numCache>
                <c:formatCode>General</c:formatCode>
                <c:ptCount val="21"/>
                <c:pt idx="0">
                  <c:v>6.8000000000000005E-2</c:v>
                </c:pt>
                <c:pt idx="1">
                  <c:v>0.14099999999999999</c:v>
                </c:pt>
                <c:pt idx="2">
                  <c:v>0.20899999999999999</c:v>
                </c:pt>
                <c:pt idx="3">
                  <c:v>0.28899999999999998</c:v>
                </c:pt>
                <c:pt idx="4">
                  <c:v>0.371</c:v>
                </c:pt>
                <c:pt idx="5">
                  <c:v>0.44800000000000001</c:v>
                </c:pt>
                <c:pt idx="6">
                  <c:v>0.52100000000000002</c:v>
                </c:pt>
                <c:pt idx="7">
                  <c:v>0.61799999999999999</c:v>
                </c:pt>
                <c:pt idx="8">
                  <c:v>0.72099999999999997</c:v>
                </c:pt>
                <c:pt idx="9">
                  <c:v>0.78900000000000003</c:v>
                </c:pt>
                <c:pt idx="10">
                  <c:v>0.89</c:v>
                </c:pt>
                <c:pt idx="11">
                  <c:v>0.97099999999999997</c:v>
                </c:pt>
                <c:pt idx="12">
                  <c:v>1.0900000000000001</c:v>
                </c:pt>
                <c:pt idx="13">
                  <c:v>1.18</c:v>
                </c:pt>
                <c:pt idx="14">
                  <c:v>1.3</c:v>
                </c:pt>
                <c:pt idx="15">
                  <c:v>1.4079999999999999</c:v>
                </c:pt>
                <c:pt idx="16">
                  <c:v>1.5580000000000001</c:v>
                </c:pt>
                <c:pt idx="17">
                  <c:v>1.6519999999999999</c:v>
                </c:pt>
                <c:pt idx="18">
                  <c:v>1.8109999999999999</c:v>
                </c:pt>
                <c:pt idx="19">
                  <c:v>1.9319999999999999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E5-4934-8B71-C5AF7C9E6943}"/>
            </c:ext>
          </c:extLst>
        </c:ser>
        <c:ser>
          <c:idx val="1"/>
          <c:order val="1"/>
          <c:tx>
            <c:strRef>
              <c:f>'Исходные данные'!$I$3</c:f>
              <c:strCache>
                <c:ptCount val="1"/>
                <c:pt idx="0">
                  <c:v>Magnesium</c:v>
                </c:pt>
              </c:strCache>
            </c:strRef>
          </c:tx>
          <c:marker>
            <c:symbol val="none"/>
          </c:marker>
          <c:trendline>
            <c:spPr>
              <a:ln w="25400">
                <a:solidFill>
                  <a:schemeClr val="accent2">
                    <a:lumMod val="75000"/>
                  </a:schemeClr>
                </a:solidFill>
                <a:prstDash val="dashDot"/>
              </a:ln>
            </c:spPr>
            <c:trendlineType val="linear"/>
            <c:backward val="1160000000000000.3"/>
            <c:dispRSqr val="0"/>
            <c:dispEq val="0"/>
          </c:trendline>
          <c:xVal>
            <c:numRef>
              <c:f>'Исходные данные'!$L$3:$L$23</c:f>
              <c:numCache>
                <c:formatCode>0.00E+00</c:formatCode>
                <c:ptCount val="21"/>
                <c:pt idx="0">
                  <c:v>909090000000000</c:v>
                </c:pt>
                <c:pt idx="1">
                  <c:v>928790000000000</c:v>
                </c:pt>
                <c:pt idx="2">
                  <c:v>949370000000000</c:v>
                </c:pt>
                <c:pt idx="3">
                  <c:v>967740000000000</c:v>
                </c:pt>
                <c:pt idx="4">
                  <c:v>990100000000000</c:v>
                </c:pt>
                <c:pt idx="5">
                  <c:v>1013510000000000</c:v>
                </c:pt>
                <c:pt idx="6">
                  <c:v>1038060000000000</c:v>
                </c:pt>
                <c:pt idx="7">
                  <c:v>1063830000000000</c:v>
                </c:pt>
                <c:pt idx="8">
                  <c:v>1090910000000000</c:v>
                </c:pt>
                <c:pt idx="9">
                  <c:v>1115240000000000</c:v>
                </c:pt>
                <c:pt idx="10">
                  <c:v>1145040000000000</c:v>
                </c:pt>
                <c:pt idx="11">
                  <c:v>1176470000000000</c:v>
                </c:pt>
                <c:pt idx="12">
                  <c:v>1209680000000000</c:v>
                </c:pt>
                <c:pt idx="13">
                  <c:v>1244810000000000</c:v>
                </c:pt>
                <c:pt idx="14">
                  <c:v>1282050000000000</c:v>
                </c:pt>
                <c:pt idx="15">
                  <c:v>1321590000000000</c:v>
                </c:pt>
                <c:pt idx="16">
                  <c:v>1357470000000000</c:v>
                </c:pt>
                <c:pt idx="17">
                  <c:v>1401870000000000</c:v>
                </c:pt>
                <c:pt idx="18">
                  <c:v>1449280000000000</c:v>
                </c:pt>
                <c:pt idx="19">
                  <c:v>1500000000000000</c:v>
                </c:pt>
              </c:numCache>
            </c:numRef>
          </c:xVal>
          <c:yVal>
            <c:numRef>
              <c:f>'Исходные данные'!$J$3:$J$23</c:f>
              <c:numCache>
                <c:formatCode>General</c:formatCode>
                <c:ptCount val="21"/>
                <c:pt idx="0">
                  <c:v>8.7999999999999995E-2</c:v>
                </c:pt>
                <c:pt idx="1">
                  <c:v>0.16800000000000001</c:v>
                </c:pt>
                <c:pt idx="2">
                  <c:v>0.26200000000000001</c:v>
                </c:pt>
                <c:pt idx="3">
                  <c:v>0.371</c:v>
                </c:pt>
                <c:pt idx="4">
                  <c:v>0.42899999999999999</c:v>
                </c:pt>
                <c:pt idx="5">
                  <c:v>0.53100000000000003</c:v>
                </c:pt>
                <c:pt idx="6">
                  <c:v>0.628</c:v>
                </c:pt>
                <c:pt idx="7">
                  <c:v>0.74</c:v>
                </c:pt>
                <c:pt idx="8">
                  <c:v>0.83899999999999997</c:v>
                </c:pt>
                <c:pt idx="9">
                  <c:v>0.96099999999999997</c:v>
                </c:pt>
                <c:pt idx="10">
                  <c:v>1.0720000000000001</c:v>
                </c:pt>
                <c:pt idx="11">
                  <c:v>1.21</c:v>
                </c:pt>
                <c:pt idx="12">
                  <c:v>1.3380000000000001</c:v>
                </c:pt>
                <c:pt idx="13">
                  <c:v>1.492</c:v>
                </c:pt>
                <c:pt idx="14">
                  <c:v>1.64</c:v>
                </c:pt>
                <c:pt idx="15">
                  <c:v>1.798</c:v>
                </c:pt>
                <c:pt idx="16">
                  <c:v>1.948</c:v>
                </c:pt>
                <c:pt idx="17">
                  <c:v>2.13</c:v>
                </c:pt>
                <c:pt idx="18">
                  <c:v>2.331</c:v>
                </c:pt>
                <c:pt idx="19">
                  <c:v>2.5390000000000001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E5-4934-8B71-C5AF7C9E6943}"/>
            </c:ext>
          </c:extLst>
        </c:ser>
        <c:ser>
          <c:idx val="2"/>
          <c:order val="2"/>
          <c:tx>
            <c:strRef>
              <c:f>'Исходные данные'!$P$3</c:f>
              <c:strCache>
                <c:ptCount val="1"/>
                <c:pt idx="0">
                  <c:v>Cobalt</c:v>
                </c:pt>
              </c:strCache>
            </c:strRef>
          </c:tx>
          <c:marker>
            <c:symbol val="none"/>
          </c:marker>
          <c:trendline>
            <c:spPr>
              <a:ln w="25400">
                <a:solidFill>
                  <a:schemeClr val="accent3">
                    <a:lumMod val="75000"/>
                  </a:schemeClr>
                </a:solidFill>
                <a:prstDash val="dashDot"/>
              </a:ln>
            </c:spPr>
            <c:trendlineType val="linear"/>
            <c:backward val="1090000000000000.1"/>
            <c:dispRSqr val="0"/>
            <c:dispEq val="0"/>
          </c:trendline>
          <c:xVal>
            <c:numRef>
              <c:f>'Исходные данные'!$S$3:$S$23</c:f>
              <c:numCache>
                <c:formatCode>0.00E+00</c:formatCode>
                <c:ptCount val="21"/>
                <c:pt idx="0">
                  <c:v>1220000000000000</c:v>
                </c:pt>
                <c:pt idx="1">
                  <c:v>1230000000000000</c:v>
                </c:pt>
                <c:pt idx="2">
                  <c:v>1240000000000000</c:v>
                </c:pt>
                <c:pt idx="3">
                  <c:v>1260000000000000</c:v>
                </c:pt>
                <c:pt idx="4">
                  <c:v>1270000000000000</c:v>
                </c:pt>
                <c:pt idx="5">
                  <c:v>1280000000000000</c:v>
                </c:pt>
                <c:pt idx="6">
                  <c:v>1300000000000000</c:v>
                </c:pt>
                <c:pt idx="7">
                  <c:v>1310000000000000</c:v>
                </c:pt>
                <c:pt idx="8">
                  <c:v>1330000000000000</c:v>
                </c:pt>
                <c:pt idx="9">
                  <c:v>1340000000000000</c:v>
                </c:pt>
                <c:pt idx="10">
                  <c:v>1350000000000000</c:v>
                </c:pt>
                <c:pt idx="11">
                  <c:v>1370000000000000</c:v>
                </c:pt>
                <c:pt idx="12">
                  <c:v>1380000000000000</c:v>
                </c:pt>
                <c:pt idx="13">
                  <c:v>1400000000000000</c:v>
                </c:pt>
                <c:pt idx="14">
                  <c:v>1420000000000000</c:v>
                </c:pt>
                <c:pt idx="15">
                  <c:v>1430000000000000</c:v>
                </c:pt>
                <c:pt idx="16">
                  <c:v>1450000000000000</c:v>
                </c:pt>
                <c:pt idx="17">
                  <c:v>1460000000000000</c:v>
                </c:pt>
                <c:pt idx="18">
                  <c:v>1490000000000000</c:v>
                </c:pt>
                <c:pt idx="19">
                  <c:v>1500000000000000</c:v>
                </c:pt>
              </c:numCache>
            </c:numRef>
          </c:xVal>
          <c:yVal>
            <c:numRef>
              <c:f>'Исходные данные'!$Q$3:$Q$23</c:f>
              <c:numCache>
                <c:formatCode>General</c:formatCode>
                <c:ptCount val="21"/>
                <c:pt idx="0">
                  <c:v>6.8000000000000005E-2</c:v>
                </c:pt>
                <c:pt idx="1">
                  <c:v>0.13</c:v>
                </c:pt>
                <c:pt idx="2">
                  <c:v>0.17199999999999999</c:v>
                </c:pt>
                <c:pt idx="3">
                  <c:v>0.23899999999999999</c:v>
                </c:pt>
                <c:pt idx="4">
                  <c:v>0.26900000000000002</c:v>
                </c:pt>
                <c:pt idx="5">
                  <c:v>0.32200000000000001</c:v>
                </c:pt>
                <c:pt idx="6">
                  <c:v>0.38900000000000001</c:v>
                </c:pt>
                <c:pt idx="7">
                  <c:v>0.439</c:v>
                </c:pt>
                <c:pt idx="8">
                  <c:v>0.498</c:v>
                </c:pt>
                <c:pt idx="9">
                  <c:v>0.55200000000000005</c:v>
                </c:pt>
                <c:pt idx="10">
                  <c:v>0.59799999999999998</c:v>
                </c:pt>
                <c:pt idx="11">
                  <c:v>0.67800000000000005</c:v>
                </c:pt>
                <c:pt idx="12">
                  <c:v>0.73199999999999998</c:v>
                </c:pt>
                <c:pt idx="13">
                  <c:v>0.80800000000000005</c:v>
                </c:pt>
                <c:pt idx="14">
                  <c:v>0.86799999999999999</c:v>
                </c:pt>
                <c:pt idx="15">
                  <c:v>0.91900000000000004</c:v>
                </c:pt>
                <c:pt idx="16">
                  <c:v>1.01</c:v>
                </c:pt>
                <c:pt idx="17">
                  <c:v>1.071</c:v>
                </c:pt>
                <c:pt idx="18">
                  <c:v>1.1619999999999999</c:v>
                </c:pt>
                <c:pt idx="19">
                  <c:v>1.218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E5-4934-8B71-C5AF7C9E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17760"/>
        <c:axId val="109727744"/>
      </c:scatterChart>
      <c:valAx>
        <c:axId val="109717760"/>
        <c:scaling>
          <c:orientation val="minMax"/>
          <c:min val="0"/>
        </c:scaling>
        <c:delete val="0"/>
        <c:axPos val="b"/>
        <c:majorGridlines/>
        <c:minorGridlines/>
        <c:numFmt formatCode="0.00E+00" sourceLinked="1"/>
        <c:majorTickMark val="out"/>
        <c:minorTickMark val="none"/>
        <c:tickLblPos val="nextTo"/>
        <c:crossAx val="109727744"/>
        <c:crosses val="autoZero"/>
        <c:crossBetween val="midCat"/>
      </c:valAx>
      <c:valAx>
        <c:axId val="109727744"/>
        <c:scaling>
          <c:orientation val="minMax"/>
          <c:max val="4"/>
          <c:min val="-5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9717760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2"/>
  <sheetViews>
    <sheetView tabSelected="1" topLeftCell="A31" zoomScale="80" zoomScaleNormal="80" workbookViewId="0">
      <selection activeCell="J63" sqref="J63"/>
    </sheetView>
  </sheetViews>
  <sheetFormatPr defaultRowHeight="15.75" x14ac:dyDescent="0.25"/>
  <cols>
    <col min="1" max="1" width="7.7109375" style="5" bestFit="1" customWidth="1"/>
    <col min="2" max="2" width="11.7109375" style="5" customWidth="1"/>
    <col min="3" max="4" width="17" style="5" bestFit="1" customWidth="1"/>
    <col min="5" max="5" width="19.7109375" style="5" bestFit="1" customWidth="1"/>
    <col min="6" max="6" width="22.42578125" style="5" customWidth="1"/>
    <col min="7" max="7" width="14.28515625" style="5" bestFit="1" customWidth="1"/>
    <col min="8" max="8" width="7.7109375" style="5" bestFit="1" customWidth="1"/>
    <col min="9" max="9" width="9" style="5" bestFit="1" customWidth="1"/>
    <col min="10" max="11" width="17" style="5" bestFit="1" customWidth="1"/>
    <col min="12" max="12" width="19.7109375" style="5" bestFit="1" customWidth="1"/>
    <col min="13" max="13" width="22.42578125" style="5" customWidth="1"/>
    <col min="14" max="14" width="14.28515625" style="5" bestFit="1" customWidth="1"/>
    <col min="15" max="15" width="7.7109375" style="5" bestFit="1" customWidth="1"/>
    <col min="16" max="16" width="9" style="5" bestFit="1" customWidth="1"/>
    <col min="17" max="18" width="17" style="5" bestFit="1" customWidth="1"/>
    <col min="19" max="19" width="19.7109375" style="5" bestFit="1" customWidth="1"/>
    <col min="20" max="20" width="22.42578125" style="5" customWidth="1"/>
    <col min="21" max="21" width="14.28515625" style="5" bestFit="1" customWidth="1"/>
    <col min="22" max="16384" width="9.140625" style="5"/>
  </cols>
  <sheetData>
    <row r="1" spans="1:24" ht="16.5" thickBot="1" x14ac:dyDescent="0.3">
      <c r="A1" s="58" t="s">
        <v>10</v>
      </c>
      <c r="B1" s="58"/>
      <c r="C1" s="58"/>
      <c r="D1" s="58"/>
      <c r="E1" s="58"/>
      <c r="F1" s="58"/>
      <c r="G1" s="59"/>
      <c r="H1" s="58"/>
      <c r="I1" s="58"/>
      <c r="J1" s="58"/>
      <c r="K1" s="58"/>
      <c r="L1" s="58"/>
      <c r="M1" s="58"/>
      <c r="N1" s="59"/>
      <c r="O1" s="58"/>
      <c r="P1" s="58"/>
      <c r="Q1" s="58"/>
      <c r="R1" s="58"/>
      <c r="S1" s="58"/>
      <c r="T1" s="58"/>
      <c r="U1" s="59"/>
    </row>
    <row r="2" spans="1:24" ht="16.5" thickBot="1" x14ac:dyDescent="0.3">
      <c r="A2" s="84" t="s">
        <v>1</v>
      </c>
      <c r="B2" s="84" t="s">
        <v>2</v>
      </c>
      <c r="C2" s="84" t="s">
        <v>3</v>
      </c>
      <c r="D2" s="84" t="s">
        <v>4</v>
      </c>
      <c r="E2" s="84" t="s">
        <v>5</v>
      </c>
      <c r="F2" s="85" t="s">
        <v>6</v>
      </c>
      <c r="G2" s="3"/>
      <c r="H2" s="86" t="s">
        <v>1</v>
      </c>
      <c r="I2" s="84" t="s">
        <v>2</v>
      </c>
      <c r="J2" s="84" t="s">
        <v>3</v>
      </c>
      <c r="K2" s="84" t="s">
        <v>4</v>
      </c>
      <c r="L2" s="84" t="s">
        <v>5</v>
      </c>
      <c r="M2" s="85" t="s">
        <v>6</v>
      </c>
      <c r="N2" s="3"/>
      <c r="O2" s="86" t="s">
        <v>1</v>
      </c>
      <c r="P2" s="84" t="s">
        <v>2</v>
      </c>
      <c r="Q2" s="84" t="s">
        <v>3</v>
      </c>
      <c r="R2" s="84" t="s">
        <v>4</v>
      </c>
      <c r="S2" s="84" t="s">
        <v>5</v>
      </c>
      <c r="T2" s="85" t="s">
        <v>6</v>
      </c>
      <c r="U2" s="3"/>
      <c r="W2" s="18" t="s">
        <v>23</v>
      </c>
      <c r="X2" s="5">
        <f>1</f>
        <v>1</v>
      </c>
    </row>
    <row r="3" spans="1:24" x14ac:dyDescent="0.25">
      <c r="A3" s="31">
        <v>1</v>
      </c>
      <c r="B3" s="32" t="s">
        <v>37</v>
      </c>
      <c r="C3">
        <v>6.8000000000000005E-2</v>
      </c>
      <c r="D3">
        <v>0.01</v>
      </c>
      <c r="E3" s="33">
        <v>1050000000000000</v>
      </c>
      <c r="F3" s="34">
        <v>285</v>
      </c>
      <c r="G3" s="1"/>
      <c r="H3" s="35">
        <v>1</v>
      </c>
      <c r="I3" s="36" t="s">
        <v>38</v>
      </c>
      <c r="J3" s="36">
        <v>8.7999999999999995E-2</v>
      </c>
      <c r="K3" s="36">
        <v>-0.01</v>
      </c>
      <c r="L3" s="37">
        <v>909090000000000</v>
      </c>
      <c r="M3" s="38">
        <v>330</v>
      </c>
      <c r="N3" s="1"/>
      <c r="O3" s="42">
        <v>1</v>
      </c>
      <c r="P3" s="43" t="s">
        <v>39</v>
      </c>
      <c r="Q3" s="43">
        <v>6.8000000000000005E-2</v>
      </c>
      <c r="R3" s="43">
        <v>-0.01</v>
      </c>
      <c r="S3" s="44">
        <v>1220000000000000</v>
      </c>
      <c r="T3" s="45">
        <v>246</v>
      </c>
      <c r="U3" s="61"/>
      <c r="V3" s="60"/>
      <c r="W3" s="5" t="s">
        <v>28</v>
      </c>
      <c r="X3" s="24">
        <v>2.0859634472700002</v>
      </c>
    </row>
    <row r="4" spans="1:24" x14ac:dyDescent="0.25">
      <c r="A4" s="31">
        <v>2</v>
      </c>
      <c r="B4" s="32" t="s">
        <v>37</v>
      </c>
      <c r="C4">
        <v>0.14099999999999999</v>
      </c>
      <c r="D4">
        <v>0</v>
      </c>
      <c r="E4" s="33">
        <v>1070000000000000</v>
      </c>
      <c r="F4" s="34">
        <v>280</v>
      </c>
      <c r="G4" s="1"/>
      <c r="H4" s="39">
        <v>2</v>
      </c>
      <c r="I4" s="32" t="s">
        <v>38</v>
      </c>
      <c r="J4" s="32">
        <v>0.16800000000000001</v>
      </c>
      <c r="K4" s="32">
        <v>0</v>
      </c>
      <c r="L4" s="40">
        <v>928790000000000</v>
      </c>
      <c r="M4" s="41">
        <v>323</v>
      </c>
      <c r="N4" s="1"/>
      <c r="O4" s="31">
        <v>2</v>
      </c>
      <c r="P4" t="s">
        <v>39</v>
      </c>
      <c r="Q4">
        <v>0.13</v>
      </c>
      <c r="R4">
        <v>-0.01</v>
      </c>
      <c r="S4" s="33">
        <v>1230000000000000</v>
      </c>
      <c r="T4" s="34">
        <v>243</v>
      </c>
      <c r="U4" s="61"/>
      <c r="V4" s="60"/>
    </row>
    <row r="5" spans="1:24" x14ac:dyDescent="0.25">
      <c r="A5" s="31">
        <v>3</v>
      </c>
      <c r="B5" s="32" t="s">
        <v>37</v>
      </c>
      <c r="C5">
        <v>0.20899999999999999</v>
      </c>
      <c r="D5">
        <v>-0.02</v>
      </c>
      <c r="E5" s="33">
        <v>1090000000000000</v>
      </c>
      <c r="F5" s="34">
        <v>276</v>
      </c>
      <c r="G5" s="1"/>
      <c r="H5" s="39">
        <v>3</v>
      </c>
      <c r="I5" s="32" t="s">
        <v>38</v>
      </c>
      <c r="J5" s="32">
        <v>0.26200000000000001</v>
      </c>
      <c r="K5" s="32">
        <v>-0.01</v>
      </c>
      <c r="L5" s="40">
        <v>949370000000000</v>
      </c>
      <c r="M5" s="41">
        <v>316</v>
      </c>
      <c r="N5" s="1"/>
      <c r="O5" s="31">
        <v>3</v>
      </c>
      <c r="P5" t="s">
        <v>39</v>
      </c>
      <c r="Q5">
        <v>0.17199999999999999</v>
      </c>
      <c r="R5">
        <v>0.02</v>
      </c>
      <c r="S5" s="33">
        <v>1240000000000000</v>
      </c>
      <c r="T5" s="34">
        <v>241</v>
      </c>
      <c r="U5" s="61"/>
      <c r="V5" s="60"/>
    </row>
    <row r="6" spans="1:24" x14ac:dyDescent="0.25">
      <c r="A6" s="31">
        <v>4</v>
      </c>
      <c r="B6" s="32" t="s">
        <v>37</v>
      </c>
      <c r="C6">
        <v>0.28899999999999998</v>
      </c>
      <c r="D6">
        <v>-0.01</v>
      </c>
      <c r="E6" s="33">
        <v>1110000000000000</v>
      </c>
      <c r="F6" s="34">
        <v>271</v>
      </c>
      <c r="G6" s="1"/>
      <c r="H6" s="39">
        <v>4</v>
      </c>
      <c r="I6" s="32" t="s">
        <v>38</v>
      </c>
      <c r="J6" s="32">
        <v>0.371</v>
      </c>
      <c r="K6" s="32">
        <v>0</v>
      </c>
      <c r="L6" s="40">
        <v>967740000000000</v>
      </c>
      <c r="M6" s="41">
        <v>310</v>
      </c>
      <c r="N6" s="1"/>
      <c r="O6" s="31">
        <v>4</v>
      </c>
      <c r="P6" t="s">
        <v>39</v>
      </c>
      <c r="Q6">
        <v>0.23899999999999999</v>
      </c>
      <c r="R6">
        <v>0</v>
      </c>
      <c r="S6" s="33">
        <v>1260000000000000</v>
      </c>
      <c r="T6" s="34">
        <v>238</v>
      </c>
      <c r="U6" s="61"/>
      <c r="V6" s="60"/>
    </row>
    <row r="7" spans="1:24" x14ac:dyDescent="0.25">
      <c r="A7" s="31">
        <v>5</v>
      </c>
      <c r="B7" s="32" t="s">
        <v>37</v>
      </c>
      <c r="C7">
        <v>0.371</v>
      </c>
      <c r="D7">
        <v>0</v>
      </c>
      <c r="E7" s="33">
        <v>1120000000000000</v>
      </c>
      <c r="F7" s="34">
        <v>267</v>
      </c>
      <c r="G7" s="1"/>
      <c r="H7" s="39">
        <v>5</v>
      </c>
      <c r="I7" s="32" t="s">
        <v>38</v>
      </c>
      <c r="J7" s="32">
        <v>0.42899999999999999</v>
      </c>
      <c r="K7" s="32">
        <v>-0.02</v>
      </c>
      <c r="L7" s="40">
        <v>990100000000000</v>
      </c>
      <c r="M7" s="41">
        <v>303</v>
      </c>
      <c r="N7" s="1"/>
      <c r="O7" s="31">
        <v>5</v>
      </c>
      <c r="P7" t="s">
        <v>39</v>
      </c>
      <c r="Q7">
        <v>0.26900000000000002</v>
      </c>
      <c r="R7">
        <v>-0.02</v>
      </c>
      <c r="S7" s="33">
        <v>1270000000000000</v>
      </c>
      <c r="T7" s="34">
        <v>236</v>
      </c>
      <c r="U7" s="61"/>
      <c r="V7" s="60"/>
    </row>
    <row r="8" spans="1:24" x14ac:dyDescent="0.25">
      <c r="A8" s="31">
        <v>6</v>
      </c>
      <c r="B8" s="32" t="s">
        <v>37</v>
      </c>
      <c r="C8">
        <v>0.44800000000000001</v>
      </c>
      <c r="D8">
        <v>0</v>
      </c>
      <c r="E8" s="33">
        <v>1150000000000000</v>
      </c>
      <c r="F8" s="34">
        <v>262</v>
      </c>
      <c r="G8" s="1"/>
      <c r="H8" s="39">
        <v>6</v>
      </c>
      <c r="I8" s="32" t="s">
        <v>38</v>
      </c>
      <c r="J8" s="32">
        <v>0.53100000000000003</v>
      </c>
      <c r="K8" s="32">
        <v>0.01</v>
      </c>
      <c r="L8" s="40">
        <v>1013510000000000</v>
      </c>
      <c r="M8" s="41">
        <v>296</v>
      </c>
      <c r="N8" s="1"/>
      <c r="O8" s="31">
        <v>6</v>
      </c>
      <c r="P8" t="s">
        <v>39</v>
      </c>
      <c r="Q8">
        <v>0.32200000000000001</v>
      </c>
      <c r="R8">
        <v>-0.01</v>
      </c>
      <c r="S8" s="33">
        <v>1280000000000000</v>
      </c>
      <c r="T8" s="34">
        <v>234</v>
      </c>
      <c r="U8" s="61"/>
      <c r="V8" s="60"/>
    </row>
    <row r="9" spans="1:24" x14ac:dyDescent="0.25">
      <c r="A9" s="31">
        <v>7</v>
      </c>
      <c r="B9" s="32" t="s">
        <v>37</v>
      </c>
      <c r="C9">
        <v>0.52100000000000002</v>
      </c>
      <c r="D9">
        <v>0.02</v>
      </c>
      <c r="E9" s="33">
        <v>1160000000000000</v>
      </c>
      <c r="F9" s="34">
        <v>258</v>
      </c>
      <c r="G9" s="1"/>
      <c r="H9" s="39">
        <v>7</v>
      </c>
      <c r="I9" s="32" t="s">
        <v>38</v>
      </c>
      <c r="J9" s="32">
        <v>0.628</v>
      </c>
      <c r="K9" s="32">
        <v>-0.01</v>
      </c>
      <c r="L9" s="40">
        <v>1038060000000000</v>
      </c>
      <c r="M9" s="41">
        <v>289</v>
      </c>
      <c r="N9" s="1"/>
      <c r="O9" s="31">
        <v>7</v>
      </c>
      <c r="P9" t="s">
        <v>39</v>
      </c>
      <c r="Q9">
        <v>0.38900000000000001</v>
      </c>
      <c r="R9">
        <v>0</v>
      </c>
      <c r="S9" s="33">
        <v>1300000000000000</v>
      </c>
      <c r="T9" s="34">
        <v>231</v>
      </c>
      <c r="U9" s="61"/>
      <c r="V9" s="60"/>
    </row>
    <row r="10" spans="1:24" x14ac:dyDescent="0.25">
      <c r="A10" s="31">
        <v>8</v>
      </c>
      <c r="B10" s="32" t="s">
        <v>37</v>
      </c>
      <c r="C10">
        <v>0.61799999999999999</v>
      </c>
      <c r="D10">
        <v>0</v>
      </c>
      <c r="E10" s="33">
        <v>1190000000000000</v>
      </c>
      <c r="F10" s="34">
        <v>253</v>
      </c>
      <c r="G10" s="1"/>
      <c r="H10" s="39">
        <v>8</v>
      </c>
      <c r="I10" s="32" t="s">
        <v>38</v>
      </c>
      <c r="J10" s="32">
        <v>0.74</v>
      </c>
      <c r="K10" s="32">
        <v>0.01</v>
      </c>
      <c r="L10" s="40">
        <v>1063830000000000</v>
      </c>
      <c r="M10" s="41">
        <v>282</v>
      </c>
      <c r="N10" s="1"/>
      <c r="O10" s="31">
        <v>8</v>
      </c>
      <c r="P10" t="s">
        <v>39</v>
      </c>
      <c r="Q10">
        <v>0.439</v>
      </c>
      <c r="R10">
        <v>0.02</v>
      </c>
      <c r="S10" s="33">
        <v>1310000000000000</v>
      </c>
      <c r="T10" s="34">
        <v>229</v>
      </c>
      <c r="U10" s="61"/>
      <c r="V10" s="60"/>
    </row>
    <row r="11" spans="1:24" x14ac:dyDescent="0.25">
      <c r="A11" s="31">
        <v>9</v>
      </c>
      <c r="B11" s="32" t="s">
        <v>37</v>
      </c>
      <c r="C11">
        <v>0.72099999999999997</v>
      </c>
      <c r="D11">
        <v>-0.02</v>
      </c>
      <c r="E11" s="33">
        <v>1200000000000000</v>
      </c>
      <c r="F11" s="34">
        <v>249</v>
      </c>
      <c r="G11" s="1"/>
      <c r="H11" s="39">
        <v>9</v>
      </c>
      <c r="I11" s="32" t="s">
        <v>38</v>
      </c>
      <c r="J11" s="32">
        <v>0.83899999999999997</v>
      </c>
      <c r="K11" s="32">
        <v>0.01</v>
      </c>
      <c r="L11" s="40">
        <v>1090910000000000</v>
      </c>
      <c r="M11" s="41">
        <v>275</v>
      </c>
      <c r="N11" s="1"/>
      <c r="O11" s="31">
        <v>9</v>
      </c>
      <c r="P11" t="s">
        <v>39</v>
      </c>
      <c r="Q11">
        <v>0.498</v>
      </c>
      <c r="R11">
        <v>0</v>
      </c>
      <c r="S11" s="33">
        <v>1330000000000000</v>
      </c>
      <c r="T11" s="34">
        <v>226</v>
      </c>
      <c r="U11" s="61"/>
      <c r="V11" s="60"/>
    </row>
    <row r="12" spans="1:24" x14ac:dyDescent="0.25">
      <c r="A12" s="31">
        <v>10</v>
      </c>
      <c r="B12" s="32" t="s">
        <v>37</v>
      </c>
      <c r="C12">
        <v>0.78900000000000003</v>
      </c>
      <c r="D12">
        <v>0.02</v>
      </c>
      <c r="E12" s="33">
        <v>1220000000000000</v>
      </c>
      <c r="F12" s="34">
        <v>245</v>
      </c>
      <c r="G12" s="1"/>
      <c r="H12" s="39">
        <v>10</v>
      </c>
      <c r="I12" s="32" t="s">
        <v>38</v>
      </c>
      <c r="J12" s="32">
        <v>0.96099999999999997</v>
      </c>
      <c r="K12" s="32">
        <v>-0.02</v>
      </c>
      <c r="L12" s="40">
        <v>1115240000000000</v>
      </c>
      <c r="M12" s="41">
        <v>269</v>
      </c>
      <c r="N12" s="1"/>
      <c r="O12" s="31">
        <v>10</v>
      </c>
      <c r="P12" t="s">
        <v>39</v>
      </c>
      <c r="Q12">
        <v>0.55200000000000005</v>
      </c>
      <c r="R12">
        <v>0</v>
      </c>
      <c r="S12" s="33">
        <v>1340000000000000</v>
      </c>
      <c r="T12" s="34">
        <v>224</v>
      </c>
      <c r="U12" s="61"/>
      <c r="V12" s="60"/>
    </row>
    <row r="13" spans="1:24" x14ac:dyDescent="0.25">
      <c r="A13" s="31">
        <v>11</v>
      </c>
      <c r="B13" s="32" t="s">
        <v>37</v>
      </c>
      <c r="C13">
        <v>0.89</v>
      </c>
      <c r="D13">
        <v>0.02</v>
      </c>
      <c r="E13" s="33">
        <v>1250000000000000</v>
      </c>
      <c r="F13" s="34">
        <v>240</v>
      </c>
      <c r="G13" s="1"/>
      <c r="H13" s="39">
        <v>11</v>
      </c>
      <c r="I13" s="32" t="s">
        <v>38</v>
      </c>
      <c r="J13" s="32">
        <v>1.0720000000000001</v>
      </c>
      <c r="K13" s="32">
        <v>-0.02</v>
      </c>
      <c r="L13" s="40">
        <v>1145040000000000</v>
      </c>
      <c r="M13" s="41">
        <v>262</v>
      </c>
      <c r="N13" s="1"/>
      <c r="O13" s="31">
        <v>11</v>
      </c>
      <c r="P13" t="s">
        <v>39</v>
      </c>
      <c r="Q13">
        <v>0.59799999999999998</v>
      </c>
      <c r="R13">
        <v>-0.02</v>
      </c>
      <c r="S13" s="33">
        <v>1350000000000000</v>
      </c>
      <c r="T13" s="34">
        <v>222</v>
      </c>
      <c r="U13" s="61"/>
      <c r="V13" s="60"/>
    </row>
    <row r="14" spans="1:24" x14ac:dyDescent="0.25">
      <c r="A14" s="31">
        <v>12</v>
      </c>
      <c r="B14" s="32" t="s">
        <v>37</v>
      </c>
      <c r="C14">
        <v>0.97099999999999997</v>
      </c>
      <c r="D14">
        <v>-0.02</v>
      </c>
      <c r="E14" s="33">
        <v>1270000000000000</v>
      </c>
      <c r="F14" s="34">
        <v>236</v>
      </c>
      <c r="G14" s="1"/>
      <c r="H14" s="39">
        <v>12</v>
      </c>
      <c r="I14" s="32" t="s">
        <v>38</v>
      </c>
      <c r="J14" s="32">
        <v>1.21</v>
      </c>
      <c r="K14" s="32">
        <v>-0.01</v>
      </c>
      <c r="L14" s="40">
        <v>1176470000000000</v>
      </c>
      <c r="M14" s="41">
        <v>255</v>
      </c>
      <c r="N14" s="1"/>
      <c r="O14" s="31">
        <v>12</v>
      </c>
      <c r="P14" t="s">
        <v>39</v>
      </c>
      <c r="Q14">
        <v>0.67800000000000005</v>
      </c>
      <c r="R14">
        <v>0</v>
      </c>
      <c r="S14" s="33">
        <v>1370000000000000</v>
      </c>
      <c r="T14" s="34">
        <v>219</v>
      </c>
      <c r="U14" s="61"/>
      <c r="V14" s="60"/>
    </row>
    <row r="15" spans="1:24" x14ac:dyDescent="0.25">
      <c r="A15" s="31">
        <v>13</v>
      </c>
      <c r="B15" s="32" t="s">
        <v>37</v>
      </c>
      <c r="C15">
        <v>1.0900000000000001</v>
      </c>
      <c r="D15">
        <v>0</v>
      </c>
      <c r="E15" s="33">
        <v>1300000000000000</v>
      </c>
      <c r="F15" s="34">
        <v>231</v>
      </c>
      <c r="G15" s="1"/>
      <c r="H15" s="39">
        <v>13</v>
      </c>
      <c r="I15" s="32" t="s">
        <v>38</v>
      </c>
      <c r="J15" s="32">
        <v>1.3380000000000001</v>
      </c>
      <c r="K15" s="32">
        <v>-0.01</v>
      </c>
      <c r="L15" s="40">
        <v>1209680000000000</v>
      </c>
      <c r="M15" s="41">
        <v>248</v>
      </c>
      <c r="N15" s="1"/>
      <c r="O15" s="31">
        <v>13</v>
      </c>
      <c r="P15" t="s">
        <v>39</v>
      </c>
      <c r="Q15">
        <v>0.73199999999999998</v>
      </c>
      <c r="R15">
        <v>0</v>
      </c>
      <c r="S15" s="33">
        <v>1380000000000000</v>
      </c>
      <c r="T15" s="34">
        <v>217</v>
      </c>
      <c r="U15" s="61"/>
      <c r="V15" s="60"/>
    </row>
    <row r="16" spans="1:24" x14ac:dyDescent="0.25">
      <c r="A16" s="31">
        <v>14</v>
      </c>
      <c r="B16" s="32" t="s">
        <v>37</v>
      </c>
      <c r="C16">
        <v>1.18</v>
      </c>
      <c r="D16">
        <v>0.02</v>
      </c>
      <c r="E16" s="33">
        <v>1320000000000000</v>
      </c>
      <c r="F16" s="34">
        <v>227</v>
      </c>
      <c r="G16" s="1"/>
      <c r="H16" s="39">
        <v>14</v>
      </c>
      <c r="I16" s="32" t="s">
        <v>38</v>
      </c>
      <c r="J16" s="32">
        <v>1.492</v>
      </c>
      <c r="K16" s="32">
        <v>0</v>
      </c>
      <c r="L16" s="40">
        <v>1244810000000000</v>
      </c>
      <c r="M16" s="41">
        <v>241</v>
      </c>
      <c r="N16" s="1"/>
      <c r="O16" s="31">
        <v>14</v>
      </c>
      <c r="P16" t="s">
        <v>39</v>
      </c>
      <c r="Q16">
        <v>0.80800000000000005</v>
      </c>
      <c r="R16">
        <v>0</v>
      </c>
      <c r="S16" s="33">
        <v>1400000000000000</v>
      </c>
      <c r="T16" s="34">
        <v>214</v>
      </c>
      <c r="U16" s="61"/>
      <c r="V16" s="60"/>
    </row>
    <row r="17" spans="1:22" x14ac:dyDescent="0.25">
      <c r="A17" s="31">
        <v>15</v>
      </c>
      <c r="B17" s="32" t="s">
        <v>37</v>
      </c>
      <c r="C17">
        <v>1.3</v>
      </c>
      <c r="D17">
        <v>0</v>
      </c>
      <c r="E17" s="33">
        <v>1350000000000000</v>
      </c>
      <c r="F17" s="34">
        <v>222</v>
      </c>
      <c r="G17" s="1"/>
      <c r="H17" s="39">
        <v>15</v>
      </c>
      <c r="I17" s="32" t="s">
        <v>38</v>
      </c>
      <c r="J17" s="32">
        <v>1.64</v>
      </c>
      <c r="K17" s="32">
        <v>0.01</v>
      </c>
      <c r="L17" s="40">
        <v>1282050000000000</v>
      </c>
      <c r="M17" s="41">
        <v>234</v>
      </c>
      <c r="N17" s="1"/>
      <c r="O17" s="31">
        <v>15</v>
      </c>
      <c r="P17" t="s">
        <v>39</v>
      </c>
      <c r="Q17">
        <v>0.86799999999999999</v>
      </c>
      <c r="R17">
        <v>0</v>
      </c>
      <c r="S17" s="33">
        <v>1420000000000000</v>
      </c>
      <c r="T17" s="34">
        <v>212</v>
      </c>
      <c r="U17" s="61"/>
      <c r="V17" s="60"/>
    </row>
    <row r="18" spans="1:22" x14ac:dyDescent="0.25">
      <c r="A18" s="31">
        <v>16</v>
      </c>
      <c r="B18" s="32" t="s">
        <v>37</v>
      </c>
      <c r="C18">
        <v>1.4079999999999999</v>
      </c>
      <c r="D18">
        <v>-0.02</v>
      </c>
      <c r="E18" s="33">
        <v>1380000000000000</v>
      </c>
      <c r="F18" s="34">
        <v>218</v>
      </c>
      <c r="G18" s="1"/>
      <c r="H18" s="39">
        <v>16</v>
      </c>
      <c r="I18" s="32" t="s">
        <v>38</v>
      </c>
      <c r="J18" s="32">
        <v>1.798</v>
      </c>
      <c r="K18" s="32">
        <v>-0.02</v>
      </c>
      <c r="L18" s="40">
        <v>1321590000000000</v>
      </c>
      <c r="M18" s="41">
        <v>227</v>
      </c>
      <c r="N18" s="1"/>
      <c r="O18" s="31">
        <v>16</v>
      </c>
      <c r="P18" t="s">
        <v>39</v>
      </c>
      <c r="Q18">
        <v>0.91900000000000004</v>
      </c>
      <c r="R18">
        <v>0.02</v>
      </c>
      <c r="S18" s="33">
        <v>1430000000000000</v>
      </c>
      <c r="T18" s="34">
        <v>210</v>
      </c>
      <c r="U18" s="61"/>
      <c r="V18" s="60"/>
    </row>
    <row r="19" spans="1:22" x14ac:dyDescent="0.25">
      <c r="A19" s="31">
        <v>17</v>
      </c>
      <c r="B19" s="32" t="s">
        <v>37</v>
      </c>
      <c r="C19">
        <v>1.5580000000000001</v>
      </c>
      <c r="D19">
        <v>0.01</v>
      </c>
      <c r="E19" s="33">
        <v>1410000000000000</v>
      </c>
      <c r="F19" s="34">
        <v>213</v>
      </c>
      <c r="G19" s="1"/>
      <c r="H19" s="39">
        <v>17</v>
      </c>
      <c r="I19" s="32" t="s">
        <v>38</v>
      </c>
      <c r="J19" s="32">
        <v>1.948</v>
      </c>
      <c r="K19" s="32">
        <v>0.02</v>
      </c>
      <c r="L19" s="40">
        <v>1357470000000000</v>
      </c>
      <c r="M19" s="41">
        <v>221</v>
      </c>
      <c r="N19" s="1"/>
      <c r="O19" s="31">
        <v>17</v>
      </c>
      <c r="P19" t="s">
        <v>39</v>
      </c>
      <c r="Q19">
        <v>1.01</v>
      </c>
      <c r="R19">
        <v>0.01</v>
      </c>
      <c r="S19" s="33">
        <v>1450000000000000</v>
      </c>
      <c r="T19" s="34">
        <v>207</v>
      </c>
      <c r="U19" s="61"/>
      <c r="V19" s="60"/>
    </row>
    <row r="20" spans="1:22" x14ac:dyDescent="0.25">
      <c r="A20" s="31">
        <v>18</v>
      </c>
      <c r="B20" s="32" t="s">
        <v>37</v>
      </c>
      <c r="C20">
        <v>1.6519999999999999</v>
      </c>
      <c r="D20">
        <v>0.02</v>
      </c>
      <c r="E20" s="33">
        <v>1440000000000000</v>
      </c>
      <c r="F20" s="34">
        <v>209</v>
      </c>
      <c r="G20" s="1"/>
      <c r="H20" s="39">
        <v>18</v>
      </c>
      <c r="I20" s="32" t="s">
        <v>38</v>
      </c>
      <c r="J20" s="32">
        <v>2.13</v>
      </c>
      <c r="K20" s="32">
        <v>0</v>
      </c>
      <c r="L20" s="40">
        <v>1401870000000000</v>
      </c>
      <c r="M20" s="41">
        <v>214</v>
      </c>
      <c r="N20" s="1"/>
      <c r="O20" s="31">
        <v>18</v>
      </c>
      <c r="P20" t="s">
        <v>39</v>
      </c>
      <c r="Q20">
        <v>1.071</v>
      </c>
      <c r="R20">
        <v>-0.02</v>
      </c>
      <c r="S20" s="33">
        <v>1460000000000000</v>
      </c>
      <c r="T20" s="34">
        <v>205</v>
      </c>
      <c r="U20" s="61"/>
      <c r="V20" s="60"/>
    </row>
    <row r="21" spans="1:22" x14ac:dyDescent="0.25">
      <c r="A21" s="31">
        <v>19</v>
      </c>
      <c r="B21" s="32" t="s">
        <v>37</v>
      </c>
      <c r="C21">
        <v>1.8109999999999999</v>
      </c>
      <c r="D21">
        <v>-0.02</v>
      </c>
      <c r="E21" s="33">
        <v>1470000000000000</v>
      </c>
      <c r="F21" s="34">
        <v>204</v>
      </c>
      <c r="G21" s="1"/>
      <c r="H21" s="39">
        <v>19</v>
      </c>
      <c r="I21" s="32" t="s">
        <v>38</v>
      </c>
      <c r="J21" s="32">
        <v>2.331</v>
      </c>
      <c r="K21" s="32">
        <v>0.01</v>
      </c>
      <c r="L21" s="40">
        <v>1449280000000000</v>
      </c>
      <c r="M21" s="41">
        <v>207</v>
      </c>
      <c r="N21" s="1"/>
      <c r="O21" s="31">
        <v>19</v>
      </c>
      <c r="P21" t="s">
        <v>39</v>
      </c>
      <c r="Q21">
        <v>1.1619999999999999</v>
      </c>
      <c r="R21">
        <v>-0.01</v>
      </c>
      <c r="S21" s="33">
        <v>1490000000000000</v>
      </c>
      <c r="T21" s="34">
        <v>202</v>
      </c>
      <c r="U21" s="61"/>
      <c r="V21" s="60"/>
    </row>
    <row r="22" spans="1:22" ht="16.5" thickBot="1" x14ac:dyDescent="0.3">
      <c r="A22" s="75">
        <v>20</v>
      </c>
      <c r="B22" s="76" t="s">
        <v>37</v>
      </c>
      <c r="C22" s="77">
        <v>1.9319999999999999</v>
      </c>
      <c r="D22" s="77">
        <v>-0.01</v>
      </c>
      <c r="E22" s="78">
        <v>1500000000000000</v>
      </c>
      <c r="F22" s="79">
        <v>200</v>
      </c>
      <c r="G22" s="1"/>
      <c r="H22" s="80">
        <v>20</v>
      </c>
      <c r="I22" s="76" t="s">
        <v>38</v>
      </c>
      <c r="J22" s="76">
        <v>2.5390000000000001</v>
      </c>
      <c r="K22" s="76">
        <v>-0.01</v>
      </c>
      <c r="L22" s="81">
        <v>1500000000000000</v>
      </c>
      <c r="M22" s="82">
        <v>200</v>
      </c>
      <c r="N22" s="1"/>
      <c r="O22" s="83">
        <v>20</v>
      </c>
      <c r="P22" s="77" t="s">
        <v>39</v>
      </c>
      <c r="Q22" s="77">
        <v>1.218</v>
      </c>
      <c r="R22" s="77">
        <v>0.01</v>
      </c>
      <c r="S22" s="78">
        <v>1500000000000000</v>
      </c>
      <c r="T22" s="79">
        <v>200</v>
      </c>
      <c r="U22" s="61"/>
      <c r="V22" s="60"/>
    </row>
    <row r="23" spans="1:22" x14ac:dyDescent="0.25">
      <c r="A23" s="60"/>
      <c r="B23" s="60"/>
      <c r="C23" s="60"/>
      <c r="D23" s="60"/>
      <c r="E23" s="61"/>
      <c r="F23" s="60"/>
      <c r="G23" s="61"/>
      <c r="H23" s="60"/>
      <c r="I23" s="60"/>
      <c r="J23" s="60"/>
      <c r="K23" s="60"/>
      <c r="L23" s="61"/>
      <c r="M23" s="60"/>
      <c r="N23" s="61"/>
      <c r="O23" s="60"/>
      <c r="P23" s="60"/>
      <c r="Q23" s="60"/>
      <c r="R23" s="60"/>
      <c r="S23" s="61"/>
      <c r="T23" s="60"/>
      <c r="U23" s="61"/>
      <c r="V23" s="60"/>
    </row>
    <row r="24" spans="1:22" ht="16.5" thickBot="1" x14ac:dyDescent="0.3">
      <c r="A24" s="59" t="s">
        <v>7</v>
      </c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</row>
    <row r="25" spans="1:22" ht="17.25" thickTop="1" thickBot="1" x14ac:dyDescent="0.3">
      <c r="A25" s="87" t="s">
        <v>0</v>
      </c>
      <c r="B25" s="88" t="s">
        <v>8</v>
      </c>
      <c r="C25" s="7">
        <f>AVERAGE(C3:C22)</f>
        <v>0.89834999999999976</v>
      </c>
      <c r="D25" s="88" t="s">
        <v>9</v>
      </c>
      <c r="E25" s="8">
        <f>AVERAGE(E3:E22)</f>
        <v>1252500000000000</v>
      </c>
      <c r="F25" s="89" t="s">
        <v>15</v>
      </c>
      <c r="G25" s="89" t="s">
        <v>13</v>
      </c>
      <c r="H25" s="89" t="s">
        <v>0</v>
      </c>
      <c r="I25" s="88" t="s">
        <v>8</v>
      </c>
      <c r="J25" s="7">
        <f>AVERAGE(J3:J23)</f>
        <v>1.1257500000000003</v>
      </c>
      <c r="K25" s="88" t="s">
        <v>9</v>
      </c>
      <c r="L25" s="8">
        <f>AVERAGE(L3:L23)</f>
        <v>1157745000000000</v>
      </c>
      <c r="M25" s="89" t="s">
        <v>15</v>
      </c>
      <c r="N25" s="89" t="s">
        <v>13</v>
      </c>
      <c r="O25" s="90" t="s">
        <v>0</v>
      </c>
      <c r="P25" s="88" t="s">
        <v>8</v>
      </c>
      <c r="Q25" s="7">
        <f>AVERAGE(Q3:Q23)</f>
        <v>0.60709999999999997</v>
      </c>
      <c r="R25" s="88" t="s">
        <v>9</v>
      </c>
      <c r="S25" s="9">
        <f>AVERAGE(S3:S23)</f>
        <v>1351500000000000</v>
      </c>
      <c r="T25" s="89" t="s">
        <v>15</v>
      </c>
      <c r="U25" s="89" t="s">
        <v>13</v>
      </c>
    </row>
    <row r="26" spans="1:22" ht="17.25" thickTop="1" thickBot="1" x14ac:dyDescent="0.3">
      <c r="A26" s="2">
        <v>1</v>
      </c>
      <c r="B26" s="11" t="s">
        <v>11</v>
      </c>
      <c r="C26" s="12">
        <f>C3-$C$25</f>
        <v>-0.8303499999999997</v>
      </c>
      <c r="D26" s="11" t="s">
        <v>12</v>
      </c>
      <c r="E26" s="15">
        <f>E3-$E$25</f>
        <v>-202500000000000</v>
      </c>
      <c r="F26" s="10">
        <f>C26*E26</f>
        <v>168145874999999.94</v>
      </c>
      <c r="G26" s="10">
        <f>E26^2</f>
        <v>4.1006249999999997E+28</v>
      </c>
      <c r="H26" s="29">
        <v>1</v>
      </c>
      <c r="I26" s="11" t="s">
        <v>11</v>
      </c>
      <c r="J26" s="12">
        <f>J3-$J$25</f>
        <v>-1.0377500000000002</v>
      </c>
      <c r="K26" s="11" t="s">
        <v>12</v>
      </c>
      <c r="L26" s="15">
        <f>L3-$L$25</f>
        <v>-248655000000000</v>
      </c>
      <c r="M26" s="10">
        <f>J26*L26</f>
        <v>258041726250000.03</v>
      </c>
      <c r="N26" s="10">
        <f>L26^2</f>
        <v>6.1829309024999996E+28</v>
      </c>
      <c r="O26" s="3">
        <v>1</v>
      </c>
      <c r="P26" s="11" t="s">
        <v>11</v>
      </c>
      <c r="Q26" s="12">
        <f>Q3-$Q$25</f>
        <v>-0.53909999999999991</v>
      </c>
      <c r="R26" s="11" t="s">
        <v>12</v>
      </c>
      <c r="S26" s="15">
        <f>S3-$S$25</f>
        <v>-131500000000000</v>
      </c>
      <c r="T26" s="10">
        <f>Q26*S26</f>
        <v>70891649999999.984</v>
      </c>
      <c r="U26" s="10">
        <f>S26^2</f>
        <v>1.729225E+28</v>
      </c>
    </row>
    <row r="27" spans="1:22" ht="17.25" thickTop="1" thickBot="1" x14ac:dyDescent="0.3">
      <c r="A27" s="2">
        <v>2</v>
      </c>
      <c r="B27" s="13" t="s">
        <v>11</v>
      </c>
      <c r="C27" s="14">
        <f t="shared" ref="C27:C45" si="0">C4-$C$25</f>
        <v>-0.75734999999999975</v>
      </c>
      <c r="D27" s="13" t="s">
        <v>12</v>
      </c>
      <c r="E27" s="16">
        <f t="shared" ref="E27:E45" si="1">E4-$E$25</f>
        <v>-182500000000000</v>
      </c>
      <c r="F27" s="10">
        <f t="shared" ref="F27:F45" si="2">C27*E27</f>
        <v>138216374999999.95</v>
      </c>
      <c r="G27" s="10">
        <f t="shared" ref="G27:G45" si="3">E27^2</f>
        <v>3.3306250000000001E+28</v>
      </c>
      <c r="H27" s="29">
        <v>2</v>
      </c>
      <c r="I27" s="13" t="s">
        <v>11</v>
      </c>
      <c r="J27" s="12">
        <f t="shared" ref="J27:J45" si="4">J4-$J$25</f>
        <v>-0.95775000000000021</v>
      </c>
      <c r="K27" s="13" t="s">
        <v>12</v>
      </c>
      <c r="L27" s="15">
        <f t="shared" ref="L27:L45" si="5">L4-$L$25</f>
        <v>-228955000000000</v>
      </c>
      <c r="M27" s="10">
        <f t="shared" ref="M27:M45" si="6">J27*L27</f>
        <v>219281651250000.06</v>
      </c>
      <c r="N27" s="10">
        <f t="shared" ref="N27:N45" si="7">L27^2</f>
        <v>5.2420392024999999E+28</v>
      </c>
      <c r="O27" s="3">
        <v>2</v>
      </c>
      <c r="P27" s="13" t="s">
        <v>11</v>
      </c>
      <c r="Q27" s="12">
        <f t="shared" ref="Q27:Q45" si="8">Q4-$Q$25</f>
        <v>-0.47709999999999997</v>
      </c>
      <c r="R27" s="13" t="s">
        <v>12</v>
      </c>
      <c r="S27" s="15">
        <f t="shared" ref="S27:S45" si="9">S4-$S$25</f>
        <v>-121500000000000</v>
      </c>
      <c r="T27" s="10">
        <f t="shared" ref="T27:T45" si="10">Q27*S27</f>
        <v>57967650000000</v>
      </c>
      <c r="U27" s="10">
        <f t="shared" ref="U27:U45" si="11">S27^2</f>
        <v>1.476225E+28</v>
      </c>
    </row>
    <row r="28" spans="1:22" ht="17.25" thickTop="1" thickBot="1" x14ac:dyDescent="0.3">
      <c r="A28" s="2">
        <v>3</v>
      </c>
      <c r="B28" s="13" t="s">
        <v>11</v>
      </c>
      <c r="C28" s="14">
        <f t="shared" si="0"/>
        <v>-0.6893499999999998</v>
      </c>
      <c r="D28" s="13" t="s">
        <v>12</v>
      </c>
      <c r="E28" s="16">
        <f t="shared" si="1"/>
        <v>-162500000000000</v>
      </c>
      <c r="F28" s="10">
        <f t="shared" si="2"/>
        <v>112019374999999.97</v>
      </c>
      <c r="G28" s="10">
        <f t="shared" si="3"/>
        <v>2.6406250000000002E+28</v>
      </c>
      <c r="H28" s="29">
        <v>3</v>
      </c>
      <c r="I28" s="13" t="s">
        <v>11</v>
      </c>
      <c r="J28" s="12">
        <f t="shared" si="4"/>
        <v>-0.86375000000000024</v>
      </c>
      <c r="K28" s="13" t="s">
        <v>12</v>
      </c>
      <c r="L28" s="15">
        <f t="shared" si="5"/>
        <v>-208375000000000</v>
      </c>
      <c r="M28" s="10">
        <f t="shared" si="6"/>
        <v>179983906250000.06</v>
      </c>
      <c r="N28" s="10">
        <f t="shared" si="7"/>
        <v>4.3420140625000003E+28</v>
      </c>
      <c r="O28" s="3">
        <v>3</v>
      </c>
      <c r="P28" s="13" t="s">
        <v>11</v>
      </c>
      <c r="Q28" s="12">
        <f t="shared" si="8"/>
        <v>-0.43509999999999999</v>
      </c>
      <c r="R28" s="13" t="s">
        <v>12</v>
      </c>
      <c r="S28" s="15">
        <f t="shared" si="9"/>
        <v>-111500000000000</v>
      </c>
      <c r="T28" s="10">
        <f t="shared" si="10"/>
        <v>48513650000000</v>
      </c>
      <c r="U28" s="10">
        <f t="shared" si="11"/>
        <v>1.2432250000000001E+28</v>
      </c>
    </row>
    <row r="29" spans="1:22" ht="17.25" thickTop="1" thickBot="1" x14ac:dyDescent="0.3">
      <c r="A29" s="2">
        <v>4</v>
      </c>
      <c r="B29" s="13" t="s">
        <v>11</v>
      </c>
      <c r="C29" s="14">
        <f t="shared" si="0"/>
        <v>-0.60934999999999984</v>
      </c>
      <c r="D29" s="13" t="s">
        <v>12</v>
      </c>
      <c r="E29" s="16">
        <f t="shared" si="1"/>
        <v>-142500000000000</v>
      </c>
      <c r="F29" s="10">
        <f t="shared" si="2"/>
        <v>86832374999999.984</v>
      </c>
      <c r="G29" s="10">
        <f t="shared" si="3"/>
        <v>2.030625E+28</v>
      </c>
      <c r="H29" s="29">
        <v>4</v>
      </c>
      <c r="I29" s="13" t="s">
        <v>11</v>
      </c>
      <c r="J29" s="12">
        <f t="shared" si="4"/>
        <v>-0.75475000000000025</v>
      </c>
      <c r="K29" s="13" t="s">
        <v>12</v>
      </c>
      <c r="L29" s="15">
        <f t="shared" si="5"/>
        <v>-190005000000000</v>
      </c>
      <c r="M29" s="10">
        <f t="shared" si="6"/>
        <v>143406273750000.06</v>
      </c>
      <c r="N29" s="10">
        <f t="shared" si="7"/>
        <v>3.6101900024999998E+28</v>
      </c>
      <c r="O29" s="3">
        <v>4</v>
      </c>
      <c r="P29" s="13" t="s">
        <v>11</v>
      </c>
      <c r="Q29" s="12">
        <f t="shared" si="8"/>
        <v>-0.36809999999999998</v>
      </c>
      <c r="R29" s="13" t="s">
        <v>12</v>
      </c>
      <c r="S29" s="15">
        <f t="shared" si="9"/>
        <v>-91500000000000</v>
      </c>
      <c r="T29" s="10">
        <f t="shared" si="10"/>
        <v>33681150000000</v>
      </c>
      <c r="U29" s="10">
        <f t="shared" si="11"/>
        <v>8.3722499999999995E+27</v>
      </c>
    </row>
    <row r="30" spans="1:22" ht="17.25" thickTop="1" thickBot="1" x14ac:dyDescent="0.3">
      <c r="A30" s="2">
        <v>5</v>
      </c>
      <c r="B30" s="13" t="s">
        <v>11</v>
      </c>
      <c r="C30" s="14">
        <f t="shared" si="0"/>
        <v>-0.52734999999999976</v>
      </c>
      <c r="D30" s="13" t="s">
        <v>12</v>
      </c>
      <c r="E30" s="16">
        <f t="shared" si="1"/>
        <v>-132500000000000</v>
      </c>
      <c r="F30" s="10">
        <f t="shared" si="2"/>
        <v>69873874999999.969</v>
      </c>
      <c r="G30" s="10">
        <f t="shared" si="3"/>
        <v>1.7556250000000001E+28</v>
      </c>
      <c r="H30" s="29">
        <v>5</v>
      </c>
      <c r="I30" s="13" t="s">
        <v>11</v>
      </c>
      <c r="J30" s="12">
        <f t="shared" si="4"/>
        <v>-0.6967500000000002</v>
      </c>
      <c r="K30" s="13" t="s">
        <v>12</v>
      </c>
      <c r="L30" s="15">
        <f t="shared" si="5"/>
        <v>-167645000000000</v>
      </c>
      <c r="M30" s="10">
        <f t="shared" si="6"/>
        <v>116806653750000.03</v>
      </c>
      <c r="N30" s="10">
        <f t="shared" si="7"/>
        <v>2.8104846025000001E+28</v>
      </c>
      <c r="O30" s="3">
        <v>5</v>
      </c>
      <c r="P30" s="13" t="s">
        <v>11</v>
      </c>
      <c r="Q30" s="12">
        <f t="shared" si="8"/>
        <v>-0.33809999999999996</v>
      </c>
      <c r="R30" s="13" t="s">
        <v>12</v>
      </c>
      <c r="S30" s="15">
        <f t="shared" si="9"/>
        <v>-81500000000000</v>
      </c>
      <c r="T30" s="10">
        <f t="shared" si="10"/>
        <v>27555149999999.996</v>
      </c>
      <c r="U30" s="10">
        <f t="shared" si="11"/>
        <v>6.6422500000000005E+27</v>
      </c>
    </row>
    <row r="31" spans="1:22" ht="17.25" thickTop="1" thickBot="1" x14ac:dyDescent="0.3">
      <c r="A31" s="2">
        <v>6</v>
      </c>
      <c r="B31" s="13" t="s">
        <v>11</v>
      </c>
      <c r="C31" s="14">
        <f t="shared" si="0"/>
        <v>-0.45034999999999975</v>
      </c>
      <c r="D31" s="13" t="s">
        <v>12</v>
      </c>
      <c r="E31" s="16">
        <f t="shared" si="1"/>
        <v>-102500000000000</v>
      </c>
      <c r="F31" s="10">
        <f t="shared" si="2"/>
        <v>46160874999999.977</v>
      </c>
      <c r="G31" s="10">
        <f t="shared" si="3"/>
        <v>1.0506250000000001E+28</v>
      </c>
      <c r="H31" s="29">
        <v>6</v>
      </c>
      <c r="I31" s="13" t="s">
        <v>11</v>
      </c>
      <c r="J31" s="12">
        <f t="shared" si="4"/>
        <v>-0.59475000000000022</v>
      </c>
      <c r="K31" s="13" t="s">
        <v>12</v>
      </c>
      <c r="L31" s="15">
        <f t="shared" si="5"/>
        <v>-144235000000000</v>
      </c>
      <c r="M31" s="10">
        <f t="shared" si="6"/>
        <v>85783766250000.031</v>
      </c>
      <c r="N31" s="10">
        <f t="shared" si="7"/>
        <v>2.0803735224999999E+28</v>
      </c>
      <c r="O31" s="3">
        <v>6</v>
      </c>
      <c r="P31" s="13" t="s">
        <v>11</v>
      </c>
      <c r="Q31" s="12">
        <f t="shared" si="8"/>
        <v>-0.28509999999999996</v>
      </c>
      <c r="R31" s="13" t="s">
        <v>12</v>
      </c>
      <c r="S31" s="15">
        <f t="shared" si="9"/>
        <v>-71500000000000</v>
      </c>
      <c r="T31" s="10">
        <f t="shared" si="10"/>
        <v>20384649999999.996</v>
      </c>
      <c r="U31" s="10">
        <f t="shared" si="11"/>
        <v>5.1122499999999996E+27</v>
      </c>
    </row>
    <row r="32" spans="1:22" ht="17.25" thickTop="1" thickBot="1" x14ac:dyDescent="0.3">
      <c r="A32" s="2">
        <v>7</v>
      </c>
      <c r="B32" s="13" t="s">
        <v>11</v>
      </c>
      <c r="C32" s="14">
        <f t="shared" si="0"/>
        <v>-0.37734999999999974</v>
      </c>
      <c r="D32" s="13" t="s">
        <v>12</v>
      </c>
      <c r="E32" s="16">
        <f t="shared" si="1"/>
        <v>-92500000000000</v>
      </c>
      <c r="F32" s="10">
        <f t="shared" si="2"/>
        <v>34904874999999.977</v>
      </c>
      <c r="G32" s="10">
        <f t="shared" si="3"/>
        <v>8.5562499999999997E+27</v>
      </c>
      <c r="H32" s="29">
        <v>7</v>
      </c>
      <c r="I32" s="13" t="s">
        <v>11</v>
      </c>
      <c r="J32" s="12">
        <f t="shared" si="4"/>
        <v>-0.49775000000000025</v>
      </c>
      <c r="K32" s="13" t="s">
        <v>12</v>
      </c>
      <c r="L32" s="15">
        <f t="shared" si="5"/>
        <v>-119685000000000</v>
      </c>
      <c r="M32" s="10">
        <f t="shared" si="6"/>
        <v>59573208750000.031</v>
      </c>
      <c r="N32" s="10">
        <f t="shared" si="7"/>
        <v>1.4324499224999999E+28</v>
      </c>
      <c r="O32" s="3">
        <v>7</v>
      </c>
      <c r="P32" s="13" t="s">
        <v>11</v>
      </c>
      <c r="Q32" s="12">
        <f t="shared" si="8"/>
        <v>-0.21809999999999996</v>
      </c>
      <c r="R32" s="13" t="s">
        <v>12</v>
      </c>
      <c r="S32" s="15">
        <f t="shared" si="9"/>
        <v>-51500000000000</v>
      </c>
      <c r="T32" s="10">
        <f t="shared" si="10"/>
        <v>11232149999999.998</v>
      </c>
      <c r="U32" s="10">
        <f t="shared" si="11"/>
        <v>2.6522500000000001E+27</v>
      </c>
    </row>
    <row r="33" spans="1:22" ht="17.25" thickTop="1" thickBot="1" x14ac:dyDescent="0.3">
      <c r="A33" s="2">
        <v>8</v>
      </c>
      <c r="B33" s="13" t="s">
        <v>11</v>
      </c>
      <c r="C33" s="14">
        <f t="shared" si="0"/>
        <v>-0.28034999999999977</v>
      </c>
      <c r="D33" s="13" t="s">
        <v>12</v>
      </c>
      <c r="E33" s="16">
        <f t="shared" si="1"/>
        <v>-62500000000000</v>
      </c>
      <c r="F33" s="10">
        <f t="shared" si="2"/>
        <v>17521874999999.986</v>
      </c>
      <c r="G33" s="10">
        <f t="shared" si="3"/>
        <v>3.9062500000000001E+27</v>
      </c>
      <c r="H33" s="29">
        <v>8</v>
      </c>
      <c r="I33" s="13" t="s">
        <v>11</v>
      </c>
      <c r="J33" s="12">
        <f t="shared" si="4"/>
        <v>-0.38575000000000026</v>
      </c>
      <c r="K33" s="13" t="s">
        <v>12</v>
      </c>
      <c r="L33" s="15">
        <f t="shared" si="5"/>
        <v>-93915000000000</v>
      </c>
      <c r="M33" s="10">
        <f t="shared" si="6"/>
        <v>36227711250000.023</v>
      </c>
      <c r="N33" s="10">
        <f t="shared" si="7"/>
        <v>8.8200272250000002E+27</v>
      </c>
      <c r="O33" s="3">
        <v>8</v>
      </c>
      <c r="P33" s="13" t="s">
        <v>11</v>
      </c>
      <c r="Q33" s="12">
        <f t="shared" si="8"/>
        <v>-0.16809999999999997</v>
      </c>
      <c r="R33" s="13" t="s">
        <v>12</v>
      </c>
      <c r="S33" s="15">
        <f t="shared" si="9"/>
        <v>-41500000000000</v>
      </c>
      <c r="T33" s="10">
        <f t="shared" si="10"/>
        <v>6976149999999.999</v>
      </c>
      <c r="U33" s="10">
        <f t="shared" si="11"/>
        <v>1.7222500000000001E+27</v>
      </c>
    </row>
    <row r="34" spans="1:22" ht="17.25" thickTop="1" thickBot="1" x14ac:dyDescent="0.3">
      <c r="A34" s="2">
        <v>9</v>
      </c>
      <c r="B34" s="13" t="s">
        <v>11</v>
      </c>
      <c r="C34" s="14">
        <f t="shared" si="0"/>
        <v>-0.17734999999999979</v>
      </c>
      <c r="D34" s="13" t="s">
        <v>12</v>
      </c>
      <c r="E34" s="16">
        <f t="shared" si="1"/>
        <v>-52500000000000</v>
      </c>
      <c r="F34" s="10">
        <f t="shared" si="2"/>
        <v>9310874999999.9883</v>
      </c>
      <c r="G34" s="10">
        <f t="shared" si="3"/>
        <v>2.75625E+27</v>
      </c>
      <c r="H34" s="29">
        <v>9</v>
      </c>
      <c r="I34" s="13" t="s">
        <v>11</v>
      </c>
      <c r="J34" s="12">
        <f t="shared" si="4"/>
        <v>-0.28675000000000028</v>
      </c>
      <c r="K34" s="13" t="s">
        <v>12</v>
      </c>
      <c r="L34" s="15">
        <f t="shared" si="5"/>
        <v>-66835000000000</v>
      </c>
      <c r="M34" s="10">
        <f t="shared" si="6"/>
        <v>19164936250000.02</v>
      </c>
      <c r="N34" s="10">
        <f t="shared" si="7"/>
        <v>4.4669172249999998E+27</v>
      </c>
      <c r="O34" s="3">
        <v>9</v>
      </c>
      <c r="P34" s="13" t="s">
        <v>11</v>
      </c>
      <c r="Q34" s="12">
        <f t="shared" si="8"/>
        <v>-0.10909999999999997</v>
      </c>
      <c r="R34" s="13" t="s">
        <v>12</v>
      </c>
      <c r="S34" s="15">
        <f t="shared" si="9"/>
        <v>-21500000000000</v>
      </c>
      <c r="T34" s="10">
        <f t="shared" si="10"/>
        <v>2345649999999.9995</v>
      </c>
      <c r="U34" s="10">
        <f t="shared" si="11"/>
        <v>4.6224999999999998E+26</v>
      </c>
    </row>
    <row r="35" spans="1:22" ht="17.25" thickTop="1" thickBot="1" x14ac:dyDescent="0.3">
      <c r="A35" s="2">
        <v>10</v>
      </c>
      <c r="B35" s="13" t="s">
        <v>11</v>
      </c>
      <c r="C35" s="14">
        <f t="shared" si="0"/>
        <v>-0.10934999999999973</v>
      </c>
      <c r="D35" s="13" t="s">
        <v>12</v>
      </c>
      <c r="E35" s="16">
        <f t="shared" si="1"/>
        <v>-32500000000000</v>
      </c>
      <c r="F35" s="10">
        <f t="shared" si="2"/>
        <v>3553874999999.9912</v>
      </c>
      <c r="G35" s="10">
        <f t="shared" si="3"/>
        <v>1.0562500000000001E+27</v>
      </c>
      <c r="H35" s="29">
        <v>10</v>
      </c>
      <c r="I35" s="13" t="s">
        <v>11</v>
      </c>
      <c r="J35" s="12">
        <f t="shared" si="4"/>
        <v>-0.16475000000000029</v>
      </c>
      <c r="K35" s="13" t="s">
        <v>12</v>
      </c>
      <c r="L35" s="15">
        <f t="shared" si="5"/>
        <v>-42505000000000</v>
      </c>
      <c r="M35" s="10">
        <f t="shared" si="6"/>
        <v>7002698750000.0117</v>
      </c>
      <c r="N35" s="10">
        <f t="shared" si="7"/>
        <v>1.8066750250000001E+27</v>
      </c>
      <c r="O35" s="3">
        <v>10</v>
      </c>
      <c r="P35" s="13" t="s">
        <v>11</v>
      </c>
      <c r="Q35" s="12">
        <f t="shared" si="8"/>
        <v>-5.5099999999999927E-2</v>
      </c>
      <c r="R35" s="13" t="s">
        <v>12</v>
      </c>
      <c r="S35" s="15">
        <f t="shared" si="9"/>
        <v>-11500000000000</v>
      </c>
      <c r="T35" s="10">
        <f t="shared" si="10"/>
        <v>633649999999.99915</v>
      </c>
      <c r="U35" s="10">
        <f t="shared" si="11"/>
        <v>1.3225000000000001E+26</v>
      </c>
    </row>
    <row r="36" spans="1:22" ht="17.25" thickTop="1" thickBot="1" x14ac:dyDescent="0.3">
      <c r="A36" s="2">
        <v>11</v>
      </c>
      <c r="B36" s="13" t="s">
        <v>11</v>
      </c>
      <c r="C36" s="14">
        <f t="shared" si="0"/>
        <v>-8.3499999999997465E-3</v>
      </c>
      <c r="D36" s="13" t="s">
        <v>12</v>
      </c>
      <c r="E36" s="16">
        <f t="shared" si="1"/>
        <v>-2500000000000</v>
      </c>
      <c r="F36" s="10">
        <f t="shared" si="2"/>
        <v>20874999999.999367</v>
      </c>
      <c r="G36" s="10">
        <f t="shared" si="3"/>
        <v>6.2500000000000003E+24</v>
      </c>
      <c r="H36" s="29">
        <v>11</v>
      </c>
      <c r="I36" s="13" t="s">
        <v>11</v>
      </c>
      <c r="J36" s="12">
        <f t="shared" si="4"/>
        <v>-5.3750000000000187E-2</v>
      </c>
      <c r="K36" s="13" t="s">
        <v>12</v>
      </c>
      <c r="L36" s="15">
        <f t="shared" si="5"/>
        <v>-12705000000000</v>
      </c>
      <c r="M36" s="10">
        <f t="shared" si="6"/>
        <v>682893750000.00232</v>
      </c>
      <c r="N36" s="10">
        <f t="shared" si="7"/>
        <v>1.6141702500000001E+26</v>
      </c>
      <c r="O36" s="3">
        <v>11</v>
      </c>
      <c r="P36" s="13" t="s">
        <v>11</v>
      </c>
      <c r="Q36" s="12">
        <f t="shared" si="8"/>
        <v>-9.099999999999997E-3</v>
      </c>
      <c r="R36" s="13" t="s">
        <v>12</v>
      </c>
      <c r="S36" s="15">
        <f t="shared" si="9"/>
        <v>-1500000000000</v>
      </c>
      <c r="T36" s="10">
        <f t="shared" si="10"/>
        <v>13649999999.999996</v>
      </c>
      <c r="U36" s="10">
        <f t="shared" si="11"/>
        <v>2.2500000000000001E+24</v>
      </c>
    </row>
    <row r="37" spans="1:22" ht="17.25" thickTop="1" thickBot="1" x14ac:dyDescent="0.3">
      <c r="A37" s="2">
        <v>12</v>
      </c>
      <c r="B37" s="13" t="s">
        <v>11</v>
      </c>
      <c r="C37" s="14">
        <f t="shared" si="0"/>
        <v>7.2650000000000214E-2</v>
      </c>
      <c r="D37" s="13" t="s">
        <v>12</v>
      </c>
      <c r="E37" s="16">
        <f t="shared" si="1"/>
        <v>17500000000000</v>
      </c>
      <c r="F37" s="10">
        <f t="shared" si="2"/>
        <v>1271375000000.0037</v>
      </c>
      <c r="G37" s="10">
        <f t="shared" si="3"/>
        <v>3.0625000000000001E+26</v>
      </c>
      <c r="H37" s="29">
        <v>12</v>
      </c>
      <c r="I37" s="13" t="s">
        <v>11</v>
      </c>
      <c r="J37" s="12">
        <f t="shared" si="4"/>
        <v>8.4249999999999714E-2</v>
      </c>
      <c r="K37" s="13" t="s">
        <v>12</v>
      </c>
      <c r="L37" s="15">
        <f t="shared" si="5"/>
        <v>18725000000000</v>
      </c>
      <c r="M37" s="10">
        <f t="shared" si="6"/>
        <v>1577581249999.9946</v>
      </c>
      <c r="N37" s="10">
        <f t="shared" si="7"/>
        <v>3.5062562499999999E+26</v>
      </c>
      <c r="O37" s="3">
        <v>12</v>
      </c>
      <c r="P37" s="13" t="s">
        <v>11</v>
      </c>
      <c r="Q37" s="12">
        <f t="shared" si="8"/>
        <v>7.0900000000000074E-2</v>
      </c>
      <c r="R37" s="13" t="s">
        <v>12</v>
      </c>
      <c r="S37" s="15">
        <f t="shared" si="9"/>
        <v>18500000000000</v>
      </c>
      <c r="T37" s="10">
        <f t="shared" si="10"/>
        <v>1311650000000.0015</v>
      </c>
      <c r="U37" s="10">
        <f t="shared" si="11"/>
        <v>3.4225E+26</v>
      </c>
    </row>
    <row r="38" spans="1:22" ht="17.25" thickTop="1" thickBot="1" x14ac:dyDescent="0.3">
      <c r="A38" s="2">
        <v>13</v>
      </c>
      <c r="B38" s="13" t="s">
        <v>11</v>
      </c>
      <c r="C38" s="14">
        <f t="shared" si="0"/>
        <v>0.19165000000000032</v>
      </c>
      <c r="D38" s="13" t="s">
        <v>12</v>
      </c>
      <c r="E38" s="16">
        <f t="shared" si="1"/>
        <v>47500000000000</v>
      </c>
      <c r="F38" s="10">
        <f t="shared" si="2"/>
        <v>9103375000000.0156</v>
      </c>
      <c r="G38" s="10">
        <f t="shared" si="3"/>
        <v>2.2562499999999999E+27</v>
      </c>
      <c r="H38" s="29">
        <v>13</v>
      </c>
      <c r="I38" s="13" t="s">
        <v>11</v>
      </c>
      <c r="J38" s="12">
        <f t="shared" si="4"/>
        <v>0.21224999999999983</v>
      </c>
      <c r="K38" s="13" t="s">
        <v>12</v>
      </c>
      <c r="L38" s="15">
        <f t="shared" si="5"/>
        <v>51935000000000</v>
      </c>
      <c r="M38" s="10">
        <f t="shared" si="6"/>
        <v>11023203749999.99</v>
      </c>
      <c r="N38" s="10">
        <f t="shared" si="7"/>
        <v>2.6972442250000001E+27</v>
      </c>
      <c r="O38" s="3">
        <v>13</v>
      </c>
      <c r="P38" s="13" t="s">
        <v>11</v>
      </c>
      <c r="Q38" s="12">
        <f t="shared" si="8"/>
        <v>0.12490000000000001</v>
      </c>
      <c r="R38" s="13" t="s">
        <v>12</v>
      </c>
      <c r="S38" s="15">
        <f t="shared" si="9"/>
        <v>28500000000000</v>
      </c>
      <c r="T38" s="10">
        <f t="shared" si="10"/>
        <v>3559650000000.0005</v>
      </c>
      <c r="U38" s="10">
        <f t="shared" si="11"/>
        <v>8.1225000000000004E+26</v>
      </c>
    </row>
    <row r="39" spans="1:22" ht="17.25" thickTop="1" thickBot="1" x14ac:dyDescent="0.3">
      <c r="A39" s="2">
        <v>14</v>
      </c>
      <c r="B39" s="13" t="s">
        <v>11</v>
      </c>
      <c r="C39" s="14">
        <f t="shared" si="0"/>
        <v>0.28165000000000018</v>
      </c>
      <c r="D39" s="13" t="s">
        <v>12</v>
      </c>
      <c r="E39" s="16">
        <f t="shared" si="1"/>
        <v>67500000000000</v>
      </c>
      <c r="F39" s="10">
        <f t="shared" si="2"/>
        <v>19011375000000.012</v>
      </c>
      <c r="G39" s="10">
        <f t="shared" si="3"/>
        <v>4.5562500000000002E+27</v>
      </c>
      <c r="H39" s="29">
        <v>14</v>
      </c>
      <c r="I39" s="13" t="s">
        <v>11</v>
      </c>
      <c r="J39" s="12">
        <f t="shared" si="4"/>
        <v>0.36624999999999974</v>
      </c>
      <c r="K39" s="13" t="s">
        <v>12</v>
      </c>
      <c r="L39" s="15">
        <f t="shared" si="5"/>
        <v>87065000000000</v>
      </c>
      <c r="M39" s="10">
        <f t="shared" si="6"/>
        <v>31887556249999.977</v>
      </c>
      <c r="N39" s="10">
        <f t="shared" si="7"/>
        <v>7.5803142250000004E+27</v>
      </c>
      <c r="O39" s="3">
        <v>14</v>
      </c>
      <c r="P39" s="13" t="s">
        <v>11</v>
      </c>
      <c r="Q39" s="12">
        <f t="shared" si="8"/>
        <v>0.20090000000000008</v>
      </c>
      <c r="R39" s="13" t="s">
        <v>12</v>
      </c>
      <c r="S39" s="15">
        <f t="shared" si="9"/>
        <v>48500000000000</v>
      </c>
      <c r="T39" s="10">
        <f t="shared" si="10"/>
        <v>9743650000000.0039</v>
      </c>
      <c r="U39" s="10">
        <f t="shared" si="11"/>
        <v>2.3522500000000001E+27</v>
      </c>
    </row>
    <row r="40" spans="1:22" ht="17.25" thickTop="1" thickBot="1" x14ac:dyDescent="0.3">
      <c r="A40" s="2">
        <v>15</v>
      </c>
      <c r="B40" s="13" t="s">
        <v>11</v>
      </c>
      <c r="C40" s="14">
        <f t="shared" si="0"/>
        <v>0.40165000000000028</v>
      </c>
      <c r="D40" s="13" t="s">
        <v>12</v>
      </c>
      <c r="E40" s="16">
        <f t="shared" si="1"/>
        <v>97500000000000</v>
      </c>
      <c r="F40" s="10">
        <f t="shared" si="2"/>
        <v>39160875000000.031</v>
      </c>
      <c r="G40" s="10">
        <f t="shared" si="3"/>
        <v>9.5062499999999999E+27</v>
      </c>
      <c r="H40" s="29">
        <v>15</v>
      </c>
      <c r="I40" s="13" t="s">
        <v>11</v>
      </c>
      <c r="J40" s="12">
        <f t="shared" si="4"/>
        <v>0.51424999999999965</v>
      </c>
      <c r="K40" s="13" t="s">
        <v>12</v>
      </c>
      <c r="L40" s="15">
        <f t="shared" si="5"/>
        <v>124305000000000</v>
      </c>
      <c r="M40" s="10">
        <f t="shared" si="6"/>
        <v>63923846249999.953</v>
      </c>
      <c r="N40" s="10">
        <f t="shared" si="7"/>
        <v>1.5451733025000001E+28</v>
      </c>
      <c r="O40" s="3">
        <v>15</v>
      </c>
      <c r="P40" s="13" t="s">
        <v>11</v>
      </c>
      <c r="Q40" s="12">
        <f t="shared" si="8"/>
        <v>0.26090000000000002</v>
      </c>
      <c r="R40" s="13" t="s">
        <v>12</v>
      </c>
      <c r="S40" s="15">
        <f t="shared" si="9"/>
        <v>68500000000000</v>
      </c>
      <c r="T40" s="10">
        <f t="shared" si="10"/>
        <v>17871650000000</v>
      </c>
      <c r="U40" s="10">
        <f t="shared" si="11"/>
        <v>4.69225E+27</v>
      </c>
    </row>
    <row r="41" spans="1:22" ht="17.25" thickTop="1" thickBot="1" x14ac:dyDescent="0.3">
      <c r="A41" s="2">
        <v>16</v>
      </c>
      <c r="B41" s="13" t="s">
        <v>11</v>
      </c>
      <c r="C41" s="14">
        <f t="shared" si="0"/>
        <v>0.50965000000000016</v>
      </c>
      <c r="D41" s="13" t="s">
        <v>12</v>
      </c>
      <c r="E41" s="16">
        <f t="shared" si="1"/>
        <v>127500000000000</v>
      </c>
      <c r="F41" s="10">
        <f t="shared" si="2"/>
        <v>64980375000000.023</v>
      </c>
      <c r="G41" s="10">
        <f t="shared" si="3"/>
        <v>1.6256249999999999E+28</v>
      </c>
      <c r="H41" s="29">
        <v>16</v>
      </c>
      <c r="I41" s="13" t="s">
        <v>11</v>
      </c>
      <c r="J41" s="12">
        <f t="shared" si="4"/>
        <v>0.67224999999999979</v>
      </c>
      <c r="K41" s="13" t="s">
        <v>12</v>
      </c>
      <c r="L41" s="15">
        <f t="shared" si="5"/>
        <v>163845000000000</v>
      </c>
      <c r="M41" s="10">
        <f t="shared" si="6"/>
        <v>110144801249999.97</v>
      </c>
      <c r="N41" s="10">
        <f t="shared" si="7"/>
        <v>2.6845184025E+28</v>
      </c>
      <c r="O41" s="3">
        <v>16</v>
      </c>
      <c r="P41" s="13" t="s">
        <v>11</v>
      </c>
      <c r="Q41" s="12">
        <f t="shared" si="8"/>
        <v>0.31190000000000007</v>
      </c>
      <c r="R41" s="13" t="s">
        <v>12</v>
      </c>
      <c r="S41" s="15">
        <f t="shared" si="9"/>
        <v>78500000000000</v>
      </c>
      <c r="T41" s="10">
        <f t="shared" si="10"/>
        <v>24484150000000.004</v>
      </c>
      <c r="U41" s="10">
        <f t="shared" si="11"/>
        <v>6.16225E+27</v>
      </c>
    </row>
    <row r="42" spans="1:22" ht="17.25" thickTop="1" thickBot="1" x14ac:dyDescent="0.3">
      <c r="A42" s="2">
        <v>17</v>
      </c>
      <c r="B42" s="13" t="s">
        <v>11</v>
      </c>
      <c r="C42" s="14">
        <f t="shared" si="0"/>
        <v>0.65965000000000029</v>
      </c>
      <c r="D42" s="13" t="s">
        <v>12</v>
      </c>
      <c r="E42" s="16">
        <f t="shared" si="1"/>
        <v>157500000000000</v>
      </c>
      <c r="F42" s="10">
        <f t="shared" si="2"/>
        <v>103894875000000.05</v>
      </c>
      <c r="G42" s="10">
        <f t="shared" si="3"/>
        <v>2.4806249999999999E+28</v>
      </c>
      <c r="H42" s="29">
        <v>17</v>
      </c>
      <c r="I42" s="13" t="s">
        <v>11</v>
      </c>
      <c r="J42" s="12">
        <f t="shared" si="4"/>
        <v>0.8222499999999997</v>
      </c>
      <c r="K42" s="13" t="s">
        <v>12</v>
      </c>
      <c r="L42" s="15">
        <f t="shared" si="5"/>
        <v>199725000000000</v>
      </c>
      <c r="M42" s="10">
        <f t="shared" si="6"/>
        <v>164223881249999.94</v>
      </c>
      <c r="N42" s="10">
        <f t="shared" si="7"/>
        <v>3.9890075624999999E+28</v>
      </c>
      <c r="O42" s="3">
        <v>17</v>
      </c>
      <c r="P42" s="13" t="s">
        <v>11</v>
      </c>
      <c r="Q42" s="12">
        <f t="shared" si="8"/>
        <v>0.40290000000000004</v>
      </c>
      <c r="R42" s="13" t="s">
        <v>12</v>
      </c>
      <c r="S42" s="15">
        <f t="shared" si="9"/>
        <v>98500000000000</v>
      </c>
      <c r="T42" s="10">
        <f t="shared" si="10"/>
        <v>39685650000000</v>
      </c>
      <c r="U42" s="10">
        <f t="shared" si="11"/>
        <v>9.70225E+27</v>
      </c>
    </row>
    <row r="43" spans="1:22" ht="17.25" thickTop="1" thickBot="1" x14ac:dyDescent="0.3">
      <c r="A43" s="2">
        <v>18</v>
      </c>
      <c r="B43" s="13" t="s">
        <v>11</v>
      </c>
      <c r="C43" s="14">
        <f t="shared" si="0"/>
        <v>0.75365000000000015</v>
      </c>
      <c r="D43" s="13" t="s">
        <v>12</v>
      </c>
      <c r="E43" s="16">
        <f t="shared" si="1"/>
        <v>187500000000000</v>
      </c>
      <c r="F43" s="10">
        <f t="shared" si="2"/>
        <v>141309375000000.03</v>
      </c>
      <c r="G43" s="10">
        <f t="shared" si="3"/>
        <v>3.515625E+28</v>
      </c>
      <c r="H43" s="29">
        <v>18</v>
      </c>
      <c r="I43" s="13" t="s">
        <v>11</v>
      </c>
      <c r="J43" s="12">
        <f t="shared" si="4"/>
        <v>1.0042499999999996</v>
      </c>
      <c r="K43" s="13" t="s">
        <v>12</v>
      </c>
      <c r="L43" s="15">
        <f t="shared" si="5"/>
        <v>244125000000000</v>
      </c>
      <c r="M43" s="10">
        <f t="shared" si="6"/>
        <v>245162531249999.91</v>
      </c>
      <c r="N43" s="10">
        <f t="shared" si="7"/>
        <v>5.9597015625000001E+28</v>
      </c>
      <c r="O43" s="3">
        <v>18</v>
      </c>
      <c r="P43" s="13" t="s">
        <v>11</v>
      </c>
      <c r="Q43" s="12">
        <f t="shared" si="8"/>
        <v>0.46389999999999998</v>
      </c>
      <c r="R43" s="13" t="s">
        <v>12</v>
      </c>
      <c r="S43" s="15">
        <f t="shared" si="9"/>
        <v>108500000000000</v>
      </c>
      <c r="T43" s="10">
        <f t="shared" si="10"/>
        <v>50333150000000</v>
      </c>
      <c r="U43" s="10">
        <f t="shared" si="11"/>
        <v>1.177225E+28</v>
      </c>
    </row>
    <row r="44" spans="1:22" ht="17.25" thickTop="1" thickBot="1" x14ac:dyDescent="0.3">
      <c r="A44" s="2">
        <v>19</v>
      </c>
      <c r="B44" s="13" t="s">
        <v>11</v>
      </c>
      <c r="C44" s="14">
        <f t="shared" si="0"/>
        <v>0.91265000000000018</v>
      </c>
      <c r="D44" s="13" t="s">
        <v>12</v>
      </c>
      <c r="E44" s="16">
        <f t="shared" si="1"/>
        <v>217500000000000</v>
      </c>
      <c r="F44" s="10">
        <f t="shared" si="2"/>
        <v>198501375000000.03</v>
      </c>
      <c r="G44" s="10">
        <f t="shared" si="3"/>
        <v>4.7306249999999997E+28</v>
      </c>
      <c r="H44" s="29">
        <v>19</v>
      </c>
      <c r="I44" s="13" t="s">
        <v>11</v>
      </c>
      <c r="J44" s="12">
        <f t="shared" si="4"/>
        <v>1.2052499999999997</v>
      </c>
      <c r="K44" s="13" t="s">
        <v>12</v>
      </c>
      <c r="L44" s="15">
        <f t="shared" si="5"/>
        <v>291535000000000</v>
      </c>
      <c r="M44" s="10">
        <f t="shared" si="6"/>
        <v>351372558749999.94</v>
      </c>
      <c r="N44" s="10">
        <f t="shared" si="7"/>
        <v>8.4992656225000005E+28</v>
      </c>
      <c r="O44" s="3">
        <v>19</v>
      </c>
      <c r="P44" s="13" t="s">
        <v>11</v>
      </c>
      <c r="Q44" s="12">
        <f t="shared" si="8"/>
        <v>0.55489999999999995</v>
      </c>
      <c r="R44" s="13" t="s">
        <v>12</v>
      </c>
      <c r="S44" s="15">
        <f t="shared" si="9"/>
        <v>138500000000000</v>
      </c>
      <c r="T44" s="10">
        <f t="shared" si="10"/>
        <v>76853650000000</v>
      </c>
      <c r="U44" s="10">
        <f t="shared" si="11"/>
        <v>1.9182249999999999E+28</v>
      </c>
    </row>
    <row r="45" spans="1:22" ht="17.25" thickTop="1" thickBot="1" x14ac:dyDescent="0.3">
      <c r="A45" s="4">
        <v>20</v>
      </c>
      <c r="B45" s="13" t="s">
        <v>11</v>
      </c>
      <c r="C45" s="14">
        <f t="shared" si="0"/>
        <v>1.0336500000000002</v>
      </c>
      <c r="D45" s="13" t="s">
        <v>12</v>
      </c>
      <c r="E45" s="16">
        <f t="shared" si="1"/>
        <v>247500000000000</v>
      </c>
      <c r="F45" s="25">
        <f t="shared" si="2"/>
        <v>255828375000000.03</v>
      </c>
      <c r="G45" s="25">
        <f t="shared" si="3"/>
        <v>6.1256250000000001E+28</v>
      </c>
      <c r="H45" s="73">
        <v>20</v>
      </c>
      <c r="I45" s="13" t="s">
        <v>11</v>
      </c>
      <c r="J45" s="12">
        <f t="shared" si="4"/>
        <v>1.4132499999999999</v>
      </c>
      <c r="K45" s="13" t="s">
        <v>12</v>
      </c>
      <c r="L45" s="15">
        <f t="shared" si="5"/>
        <v>342255000000000</v>
      </c>
      <c r="M45" s="25">
        <f t="shared" si="6"/>
        <v>483691878749999.94</v>
      </c>
      <c r="N45" s="25">
        <f t="shared" si="7"/>
        <v>1.17138485025E+29</v>
      </c>
      <c r="O45" s="74">
        <v>20</v>
      </c>
      <c r="P45" s="13" t="s">
        <v>11</v>
      </c>
      <c r="Q45" s="12">
        <f t="shared" si="8"/>
        <v>0.6109</v>
      </c>
      <c r="R45" s="13" t="s">
        <v>12</v>
      </c>
      <c r="S45" s="15">
        <f t="shared" si="9"/>
        <v>148500000000000</v>
      </c>
      <c r="T45" s="25">
        <f t="shared" si="10"/>
        <v>90718650000000</v>
      </c>
      <c r="U45" s="25">
        <f t="shared" si="11"/>
        <v>2.2052249999999999E+28</v>
      </c>
    </row>
    <row r="46" spans="1:22" ht="16.5" thickBot="1" x14ac:dyDescent="0.3">
      <c r="A46" s="3"/>
      <c r="B46" s="3"/>
      <c r="C46" s="60"/>
      <c r="D46" s="3"/>
      <c r="E46" s="61"/>
      <c r="F46" s="61"/>
      <c r="G46" s="61"/>
      <c r="H46" s="3"/>
      <c r="I46" s="3"/>
      <c r="J46" s="60"/>
      <c r="K46" s="3"/>
      <c r="L46" s="61"/>
      <c r="M46" s="61"/>
      <c r="N46" s="61"/>
      <c r="O46" s="3"/>
      <c r="P46" s="3"/>
      <c r="Q46" s="60"/>
      <c r="R46" s="3"/>
      <c r="S46" s="61"/>
      <c r="T46" s="61"/>
      <c r="U46" s="61"/>
    </row>
    <row r="47" spans="1:22" ht="16.5" thickBot="1" x14ac:dyDescent="0.3">
      <c r="B47" s="85" t="s">
        <v>14</v>
      </c>
      <c r="C47" s="70">
        <f>SUM(F26:F46)/SUM(G26:G46)</f>
        <v>4.1432008724694973E-15</v>
      </c>
      <c r="D47" s="97" t="s">
        <v>16</v>
      </c>
      <c r="E47" s="71">
        <f>C25-C47*E25</f>
        <v>-4.2910090927680455</v>
      </c>
      <c r="F47" s="98" t="s">
        <v>25</v>
      </c>
      <c r="G47" s="91" t="s">
        <v>31</v>
      </c>
      <c r="I47" s="85" t="s">
        <v>14</v>
      </c>
      <c r="J47" s="70">
        <f>SUM(M26:M46)/SUM(N26:N46)</f>
        <v>4.1304245045402903E-15</v>
      </c>
      <c r="K47" s="97" t="s">
        <v>16</v>
      </c>
      <c r="L47" s="71">
        <f>J25-J47*L25</f>
        <v>-3.6562283180089983</v>
      </c>
      <c r="M47" s="98" t="s">
        <v>25</v>
      </c>
      <c r="N47" s="91" t="s">
        <v>31</v>
      </c>
      <c r="O47" s="3"/>
      <c r="P47" s="85" t="s">
        <v>14</v>
      </c>
      <c r="Q47" s="70">
        <f>SUM(T26:T46)/SUM(U26:U46)</f>
        <v>4.0554839589512799E-15</v>
      </c>
      <c r="R47" s="97" t="s">
        <v>16</v>
      </c>
      <c r="S47" s="71">
        <f>Q25-Q47*S25</f>
        <v>-4.8738865705226546</v>
      </c>
      <c r="T47" s="98" t="s">
        <v>25</v>
      </c>
      <c r="U47" s="91" t="s">
        <v>31</v>
      </c>
      <c r="V47" s="3"/>
    </row>
    <row r="48" spans="1:22" ht="16.5" thickBot="1" x14ac:dyDescent="0.3">
      <c r="B48" s="66" t="s">
        <v>17</v>
      </c>
      <c r="C48" s="67"/>
      <c r="D48" s="68" t="s">
        <v>20</v>
      </c>
      <c r="E48" s="69"/>
      <c r="F48" s="25">
        <f>C3-(E$47+C$47*E3)</f>
        <v>8.6481766750731714E-3</v>
      </c>
      <c r="G48" s="25">
        <f>F48^2</f>
        <v>7.4790959803279654E-5</v>
      </c>
      <c r="I48" s="66" t="s">
        <v>17</v>
      </c>
      <c r="J48" s="67"/>
      <c r="K48" s="68" t="s">
        <v>20</v>
      </c>
      <c r="L48" s="69"/>
      <c r="M48" s="25">
        <f>J3-(L$47+J$47*L3)</f>
        <v>-1.069929482353435E-2</v>
      </c>
      <c r="N48" s="25">
        <f>M48^2</f>
        <v>1.1447490972090893E-4</v>
      </c>
      <c r="O48" s="26"/>
      <c r="P48" s="66" t="s">
        <v>17</v>
      </c>
      <c r="Q48" s="67"/>
      <c r="R48" s="68" t="s">
        <v>20</v>
      </c>
      <c r="S48" s="69"/>
      <c r="T48" s="25">
        <f>Q3-(S$47+Q$47*S3)</f>
        <v>-5.8038593979064523E-3</v>
      </c>
      <c r="U48" s="25">
        <f>T48^2</f>
        <v>3.368478391066705E-5</v>
      </c>
      <c r="V48" s="27"/>
    </row>
    <row r="49" spans="2:21" ht="16.5" thickBot="1" x14ac:dyDescent="0.3">
      <c r="B49" s="91" t="s">
        <v>19</v>
      </c>
      <c r="C49" s="14">
        <f>0</f>
        <v>0</v>
      </c>
      <c r="D49" s="91" t="s">
        <v>19</v>
      </c>
      <c r="E49" s="19">
        <f>-E47/C47</f>
        <v>1035674886361580</v>
      </c>
      <c r="F49" s="21">
        <f t="shared" ref="F49:F62" si="12">C4-(E$47+C$47*E4)</f>
        <v>-1.2158407743161626E-3</v>
      </c>
      <c r="G49" s="21">
        <f t="shared" ref="G49:G68" si="13">F49^2</f>
        <v>1.4782687884897258E-6</v>
      </c>
      <c r="I49" s="91" t="s">
        <v>19</v>
      </c>
      <c r="J49" s="14">
        <f>0</f>
        <v>0</v>
      </c>
      <c r="K49" s="91" t="s">
        <v>19</v>
      </c>
      <c r="L49" s="19">
        <f>-L47/J47</f>
        <v>885194321791854.38</v>
      </c>
      <c r="M49" s="21">
        <f t="shared" ref="M49:M62" si="14">J4-(L$47+J$47*L4)</f>
        <v>-1.206865756297773E-2</v>
      </c>
      <c r="N49" s="21">
        <f t="shared" ref="N49:N68" si="15">M49^2</f>
        <v>1.4565249537241956E-4</v>
      </c>
      <c r="P49" s="91" t="s">
        <v>19</v>
      </c>
      <c r="Q49" s="14">
        <f>0</f>
        <v>0</v>
      </c>
      <c r="R49" s="91" t="s">
        <v>19</v>
      </c>
      <c r="S49" s="19">
        <f>-S47/Q47</f>
        <v>1201801466817540.5</v>
      </c>
      <c r="T49" s="21">
        <f t="shared" ref="T49:T62" si="16">Q4-(S$47+Q$47*S4)</f>
        <v>1.5641301012580766E-2</v>
      </c>
      <c r="U49" s="21">
        <f t="shared" ref="U49:U68" si="17">T49^2</f>
        <v>2.4465029736616008E-4</v>
      </c>
    </row>
    <row r="50" spans="2:21" ht="16.5" thickBot="1" x14ac:dyDescent="0.3">
      <c r="B50" s="92" t="s">
        <v>18</v>
      </c>
      <c r="C50" s="17">
        <f>E47</f>
        <v>-4.2910090927680455</v>
      </c>
      <c r="D50" s="92" t="s">
        <v>18</v>
      </c>
      <c r="E50" s="20">
        <f>0</f>
        <v>0</v>
      </c>
      <c r="F50" s="21">
        <f t="shared" si="12"/>
        <v>-1.6079858223706361E-2</v>
      </c>
      <c r="G50" s="21">
        <f t="shared" si="13"/>
        <v>2.5856184049449711E-4</v>
      </c>
      <c r="I50" s="92" t="s">
        <v>18</v>
      </c>
      <c r="J50" s="17">
        <f>L47</f>
        <v>-3.6562283180089983</v>
      </c>
      <c r="K50" s="92" t="s">
        <v>18</v>
      </c>
      <c r="L50" s="20">
        <f>0</f>
        <v>0</v>
      </c>
      <c r="M50" s="21">
        <f t="shared" si="14"/>
        <v>-3.0727938664170118E-3</v>
      </c>
      <c r="N50" s="21">
        <f t="shared" si="15"/>
        <v>9.4420621454900094E-6</v>
      </c>
      <c r="P50" s="92" t="s">
        <v>18</v>
      </c>
      <c r="Q50" s="17">
        <f>S47</f>
        <v>-4.8738865705226546</v>
      </c>
      <c r="R50" s="92" t="s">
        <v>18</v>
      </c>
      <c r="S50" s="20">
        <f>0</f>
        <v>0</v>
      </c>
      <c r="T50" s="21">
        <f t="shared" si="16"/>
        <v>1.7086461423067967E-2</v>
      </c>
      <c r="U50" s="21">
        <f t="shared" si="17"/>
        <v>2.9194716396198979E-4</v>
      </c>
    </row>
    <row r="51" spans="2:21" ht="17.25" thickTop="1" thickBot="1" x14ac:dyDescent="0.3">
      <c r="B51" s="48" t="s">
        <v>21</v>
      </c>
      <c r="C51" s="50"/>
      <c r="D51" s="48" t="s">
        <v>22</v>
      </c>
      <c r="E51" s="49"/>
      <c r="F51" s="21">
        <f t="shared" si="12"/>
        <v>-1.8943875673096577E-2</v>
      </c>
      <c r="G51" s="21">
        <f t="shared" si="13"/>
        <v>3.588704255177403E-4</v>
      </c>
      <c r="I51" s="48" t="s">
        <v>21</v>
      </c>
      <c r="J51" s="50"/>
      <c r="K51" s="48" t="s">
        <v>22</v>
      </c>
      <c r="L51" s="49"/>
      <c r="M51" s="21">
        <f t="shared" si="14"/>
        <v>3.0051307985177633E-2</v>
      </c>
      <c r="N51" s="21">
        <f t="shared" si="15"/>
        <v>9.0308111162000103E-4</v>
      </c>
      <c r="P51" s="48" t="s">
        <v>21</v>
      </c>
      <c r="Q51" s="50"/>
      <c r="R51" s="48" t="s">
        <v>22</v>
      </c>
      <c r="S51" s="49"/>
      <c r="T51" s="21">
        <f t="shared" si="16"/>
        <v>2.9767822440415204E-3</v>
      </c>
      <c r="U51" s="21">
        <f t="shared" si="17"/>
        <v>8.861232528440869E-6</v>
      </c>
    </row>
    <row r="52" spans="2:21" ht="16.5" thickBot="1" x14ac:dyDescent="0.3">
      <c r="B52" s="46">
        <f>-E47*$X$2</f>
        <v>4.2910090927680455</v>
      </c>
      <c r="C52" s="51"/>
      <c r="D52" s="46">
        <f>C47*$X$2</f>
        <v>4.1432008724694973E-15</v>
      </c>
      <c r="E52" s="47"/>
      <c r="F52" s="21">
        <f t="shared" si="12"/>
        <v>2.1624115602208338E-2</v>
      </c>
      <c r="G52" s="21">
        <f t="shared" si="13"/>
        <v>4.6760237557767005E-4</v>
      </c>
      <c r="I52" s="46">
        <f>-L47*$X$2</f>
        <v>3.6562283180089983</v>
      </c>
      <c r="J52" s="51"/>
      <c r="K52" s="46">
        <f>J47*$X$2</f>
        <v>4.1304245045402903E-15</v>
      </c>
      <c r="L52" s="47"/>
      <c r="M52" s="21">
        <f t="shared" si="14"/>
        <v>-4.3049839363427655E-3</v>
      </c>
      <c r="N52" s="21">
        <f t="shared" si="15"/>
        <v>1.8532886692169251E-5</v>
      </c>
      <c r="P52" s="46">
        <f>-S47*$X$2</f>
        <v>4.8738865705226546</v>
      </c>
      <c r="Q52" s="51"/>
      <c r="R52" s="46">
        <f>Q47*$X$2</f>
        <v>4.0554839589512799E-15</v>
      </c>
      <c r="S52" s="47"/>
      <c r="T52" s="21">
        <f t="shared" si="16"/>
        <v>-7.5780573454712341E-3</v>
      </c>
      <c r="U52" s="21">
        <f t="shared" si="17"/>
        <v>5.7426953131250529E-5</v>
      </c>
    </row>
    <row r="53" spans="2:21" ht="17.25" thickTop="1" thickBot="1" x14ac:dyDescent="0.3">
      <c r="E53" s="6"/>
      <c r="F53" s="21">
        <f t="shared" si="12"/>
        <v>-2.5671910571876067E-2</v>
      </c>
      <c r="G53" s="21">
        <f t="shared" si="13"/>
        <v>6.5904699241040217E-4</v>
      </c>
      <c r="L53" s="6"/>
      <c r="M53" s="21">
        <f t="shared" si="14"/>
        <v>1.0017784123691476E-3</v>
      </c>
      <c r="N53" s="21">
        <f t="shared" si="15"/>
        <v>1.0035599874888498E-6</v>
      </c>
      <c r="S53" s="6"/>
      <c r="T53" s="21">
        <f t="shared" si="16"/>
        <v>4.8671030650159763E-3</v>
      </c>
      <c r="U53" s="21">
        <f t="shared" si="17"/>
        <v>2.3688692245487913E-5</v>
      </c>
    </row>
    <row r="54" spans="2:21" ht="18" thickTop="1" thickBot="1" x14ac:dyDescent="0.35">
      <c r="B54" s="93" t="s">
        <v>29</v>
      </c>
      <c r="C54" s="12">
        <f>D57*$X$3</f>
        <v>6.1514149624178608E-17</v>
      </c>
      <c r="D54" s="95" t="s">
        <v>24</v>
      </c>
      <c r="E54" s="96" t="s">
        <v>27</v>
      </c>
      <c r="F54" s="21">
        <f t="shared" si="12"/>
        <v>5.8960807034288409E-3</v>
      </c>
      <c r="G54" s="21">
        <f t="shared" si="13"/>
        <v>3.4763767661345934E-5</v>
      </c>
      <c r="I54" s="93" t="s">
        <v>29</v>
      </c>
      <c r="J54" s="12">
        <f>K57*$X$3</f>
        <v>2.4719665418633333E-17</v>
      </c>
      <c r="K54" s="95" t="s">
        <v>24</v>
      </c>
      <c r="L54" s="96" t="s">
        <v>27</v>
      </c>
      <c r="M54" s="21">
        <f t="shared" si="14"/>
        <v>-3.400143174095871E-3</v>
      </c>
      <c r="N54" s="21">
        <f t="shared" si="15"/>
        <v>1.1560973604350745E-5</v>
      </c>
      <c r="P54" s="93" t="s">
        <v>29</v>
      </c>
      <c r="Q54" s="12">
        <f>R57*$X$3</f>
        <v>6.3656364534920197E-17</v>
      </c>
      <c r="R54" s="95" t="s">
        <v>24</v>
      </c>
      <c r="S54" s="96" t="s">
        <v>27</v>
      </c>
      <c r="T54" s="21">
        <f t="shared" si="16"/>
        <v>-9.2425761140095819E-3</v>
      </c>
      <c r="U54" s="21">
        <f t="shared" si="17"/>
        <v>8.5425213223260462E-5</v>
      </c>
    </row>
    <row r="55" spans="2:21" ht="19.5" thickBot="1" x14ac:dyDescent="0.4">
      <c r="B55" s="91" t="s">
        <v>32</v>
      </c>
      <c r="C55" s="14">
        <f>C54</f>
        <v>6.1514149624178608E-17</v>
      </c>
      <c r="D55" s="22">
        <f>SUM(G26:G46)</f>
        <v>3.6677500000000001E+29</v>
      </c>
      <c r="E55" s="23">
        <v>20</v>
      </c>
      <c r="F55" s="21">
        <f t="shared" si="12"/>
        <v>-2.139994547065649E-2</v>
      </c>
      <c r="G55" s="21">
        <f t="shared" si="13"/>
        <v>4.579576661470712E-4</v>
      </c>
      <c r="I55" s="91" t="s">
        <v>32</v>
      </c>
      <c r="J55" s="14">
        <f>J54</f>
        <v>2.4719665418633333E-17</v>
      </c>
      <c r="K55" s="22">
        <f>SUM(N26:N46)</f>
        <v>6.2680319230000005E+29</v>
      </c>
      <c r="L55" s="23">
        <v>20</v>
      </c>
      <c r="M55" s="21">
        <f t="shared" si="14"/>
        <v>2.1588173439013314E-3</v>
      </c>
      <c r="N55" s="21">
        <f t="shared" si="15"/>
        <v>4.6604923243291996E-6</v>
      </c>
      <c r="P55" s="91" t="s">
        <v>32</v>
      </c>
      <c r="Q55" s="14">
        <f>Q54</f>
        <v>6.3656364534920197E-17</v>
      </c>
      <c r="R55" s="22">
        <f>SUM(U26:U46)</f>
        <v>1.4665500000000001E+29</v>
      </c>
      <c r="S55" s="23">
        <v>20</v>
      </c>
      <c r="T55" s="21">
        <f t="shared" si="16"/>
        <v>2.0258429647762588E-4</v>
      </c>
      <c r="U55" s="21">
        <f t="shared" si="17"/>
        <v>4.1040397179334623E-8</v>
      </c>
    </row>
    <row r="56" spans="2:21" ht="18" thickTop="1" thickBot="1" x14ac:dyDescent="0.35">
      <c r="B56" s="94" t="s">
        <v>30</v>
      </c>
      <c r="C56" s="30">
        <f>C55/C47</f>
        <v>1.4847011167844719E-2</v>
      </c>
      <c r="D56" s="96" t="s">
        <v>26</v>
      </c>
      <c r="F56" s="21">
        <f t="shared" si="12"/>
        <v>4.0168045804648389E-2</v>
      </c>
      <c r="G56" s="21">
        <f t="shared" si="13"/>
        <v>1.613471903764331E-3</v>
      </c>
      <c r="I56" s="94" t="s">
        <v>30</v>
      </c>
      <c r="J56" s="28">
        <f>J55/J47</f>
        <v>5.9847759937170413E-3</v>
      </c>
      <c r="K56" s="96" t="s">
        <v>26</v>
      </c>
      <c r="M56" s="21">
        <f t="shared" si="14"/>
        <v>-1.0693078239050191E-2</v>
      </c>
      <c r="N56" s="21">
        <f t="shared" si="15"/>
        <v>1.1434192222644874E-4</v>
      </c>
      <c r="P56" s="94" t="s">
        <v>30</v>
      </c>
      <c r="Q56" s="28">
        <f>Q55/Q47</f>
        <v>1.5696366988314087E-2</v>
      </c>
      <c r="R56" s="96" t="s">
        <v>26</v>
      </c>
      <c r="T56" s="21">
        <f t="shared" si="16"/>
        <v>-2.1907094882547939E-2</v>
      </c>
      <c r="U56" s="21">
        <f t="shared" si="17"/>
        <v>4.7992080619295809E-4</v>
      </c>
    </row>
    <row r="57" spans="2:21" ht="17.25" thickTop="1" thickBot="1" x14ac:dyDescent="0.3">
      <c r="D57" s="23">
        <f>SQRT(SUM(G48:G68)/(D55*(E55-2)))</f>
        <v>2.9489562583028533E-17</v>
      </c>
      <c r="F57" s="21">
        <f t="shared" si="12"/>
        <v>2.5304028355259134E-2</v>
      </c>
      <c r="G57" s="21">
        <f t="shared" si="13"/>
        <v>6.4029385100375824E-4</v>
      </c>
      <c r="K57" s="23">
        <f>SQRT(SUM(N48:N68)/(K55*(L55-2)))</f>
        <v>1.1850478708524417E-17</v>
      </c>
      <c r="M57" s="21">
        <f t="shared" si="14"/>
        <v>1.0813693565485338E-2</v>
      </c>
      <c r="N57" s="21">
        <f t="shared" si="15"/>
        <v>1.1693596852821901E-4</v>
      </c>
      <c r="R57" s="23">
        <f>SQRT(SUM(U48:U68)/(R55*(S55-2)))</f>
        <v>3.0516529241310686E-17</v>
      </c>
      <c r="T57" s="21">
        <f t="shared" si="16"/>
        <v>-8.4619344720606726E-3</v>
      </c>
      <c r="U57" s="21">
        <f t="shared" si="17"/>
        <v>7.1604335009448731E-5</v>
      </c>
    </row>
    <row r="58" spans="2:21" ht="17.25" thickTop="1" thickBot="1" x14ac:dyDescent="0.3">
      <c r="F58" s="21">
        <f t="shared" si="12"/>
        <v>2.0080021811738069E-3</v>
      </c>
      <c r="G58" s="21">
        <f t="shared" si="13"/>
        <v>4.0320727595987658E-6</v>
      </c>
      <c r="M58" s="21">
        <f t="shared" si="14"/>
        <v>-1.2729566698155281E-3</v>
      </c>
      <c r="N58" s="21">
        <f t="shared" si="15"/>
        <v>1.6204186832278395E-6</v>
      </c>
      <c r="T58" s="21">
        <f t="shared" si="16"/>
        <v>-3.0167740615735239E-3</v>
      </c>
      <c r="U58" s="21">
        <f t="shared" si="17"/>
        <v>9.1009257385828158E-6</v>
      </c>
    </row>
    <row r="59" spans="2:21" ht="16.5" thickBot="1" x14ac:dyDescent="0.3">
      <c r="E59" s="6"/>
      <c r="F59" s="21">
        <f t="shared" si="12"/>
        <v>1.4398473178356408E-4</v>
      </c>
      <c r="G59" s="21">
        <f t="shared" si="13"/>
        <v>2.0731602986784889E-8</v>
      </c>
      <c r="M59" s="21">
        <f t="shared" si="14"/>
        <v>6.9078011524830174E-3</v>
      </c>
      <c r="N59" s="21">
        <f t="shared" si="15"/>
        <v>4.7717716762245704E-5</v>
      </c>
      <c r="T59" s="21">
        <f t="shared" si="16"/>
        <v>-4.1264532405990151E-3</v>
      </c>
      <c r="U59" s="21">
        <f t="shared" si="17"/>
        <v>1.7027616346850112E-5</v>
      </c>
    </row>
    <row r="60" spans="2:21" ht="16.5" thickBot="1" x14ac:dyDescent="0.3">
      <c r="D60" s="6"/>
      <c r="E60" s="6"/>
      <c r="F60" s="21">
        <f t="shared" si="12"/>
        <v>-5.1520414423007477E-3</v>
      </c>
      <c r="G60" s="21">
        <f t="shared" si="13"/>
        <v>2.6543531023184368E-5</v>
      </c>
      <c r="M60" s="21">
        <f t="shared" si="14"/>
        <v>-2.2635966433002253E-3</v>
      </c>
      <c r="N60" s="21">
        <f t="shared" si="15"/>
        <v>5.1238697635600471E-6</v>
      </c>
      <c r="T60" s="21">
        <f t="shared" si="16"/>
        <v>9.3187071698881407E-3</v>
      </c>
      <c r="U60" s="21">
        <f t="shared" si="17"/>
        <v>8.6838303318124643E-5</v>
      </c>
    </row>
    <row r="61" spans="2:21" ht="16.5" thickBot="1" x14ac:dyDescent="0.3">
      <c r="F61" s="21">
        <f t="shared" si="12"/>
        <v>1.9839411083089065E-3</v>
      </c>
      <c r="G61" s="21">
        <f t="shared" si="13"/>
        <v>3.9360223212379723E-6</v>
      </c>
      <c r="M61" s="21">
        <f t="shared" si="14"/>
        <v>6.6345905121991677E-3</v>
      </c>
      <c r="N61" s="21">
        <f t="shared" si="15"/>
        <v>4.4017791264563212E-5</v>
      </c>
      <c r="T61" s="21">
        <f t="shared" si="16"/>
        <v>4.209027990862646E-3</v>
      </c>
      <c r="U61" s="21">
        <f t="shared" si="17"/>
        <v>1.7715916627865244E-5</v>
      </c>
    </row>
    <row r="62" spans="2:21" ht="16.5" thickBot="1" x14ac:dyDescent="0.3">
      <c r="F62" s="21">
        <f t="shared" si="12"/>
        <v>-2.3120850657754044E-3</v>
      </c>
      <c r="G62" s="21">
        <f t="shared" si="13"/>
        <v>5.3457373513816561E-6</v>
      </c>
      <c r="M62" s="21">
        <f t="shared" si="14"/>
        <v>8.1758196311931819E-4</v>
      </c>
      <c r="N62" s="21">
        <f t="shared" si="15"/>
        <v>6.6844026641803816E-7</v>
      </c>
      <c r="T62" s="21">
        <f t="shared" si="16"/>
        <v>-1.6900651188162974E-2</v>
      </c>
      <c r="U62" s="21">
        <f t="shared" si="17"/>
        <v>2.8563201058395452E-4</v>
      </c>
    </row>
    <row r="63" spans="2:21" ht="16.5" thickBot="1" x14ac:dyDescent="0.3">
      <c r="F63" s="21">
        <f>C18-(E$47+C$47*E18)</f>
        <v>-1.8608111239860836E-2</v>
      </c>
      <c r="G63" s="21">
        <f t="shared" si="13"/>
        <v>3.4626180391503518E-4</v>
      </c>
      <c r="M63" s="21">
        <f>J18-(L$47+J$47*L18)</f>
        <v>-4.499402946404274E-3</v>
      </c>
      <c r="N63" s="21">
        <f t="shared" si="15"/>
        <v>2.0244626874111463E-5</v>
      </c>
      <c r="T63" s="21">
        <f>Q18-(S$47+Q$47*S18)</f>
        <v>-6.4554907776757098E-3</v>
      </c>
      <c r="U63" s="21">
        <f t="shared" si="17"/>
        <v>4.1673361180656142E-5</v>
      </c>
    </row>
    <row r="64" spans="2:21" ht="16.5" thickBot="1" x14ac:dyDescent="0.3">
      <c r="D64" s="6"/>
      <c r="F64" s="21">
        <f t="shared" ref="F64:F68" si="18">C19-(E$47+C$47*E19)</f>
        <v>7.0958625860539914E-3</v>
      </c>
      <c r="G64" s="21">
        <f t="shared" si="13"/>
        <v>5.0351265840160838E-5</v>
      </c>
      <c r="M64" s="21">
        <f t="shared" ref="M64:M68" si="19">J19-(L$47+J$47*L19)</f>
        <v>-2.6990341693093889E-3</v>
      </c>
      <c r="N64" s="21">
        <f t="shared" si="15"/>
        <v>7.2847854470996233E-6</v>
      </c>
      <c r="T64" s="21">
        <f t="shared" ref="T64:T68" si="20">Q19-(S$47+Q$47*S19)</f>
        <v>3.4348300432986978E-3</v>
      </c>
      <c r="U64" s="21">
        <f t="shared" si="17"/>
        <v>1.1798057426347334E-5</v>
      </c>
    </row>
    <row r="65" spans="6:21" ht="16.5" thickBot="1" x14ac:dyDescent="0.3">
      <c r="F65" s="21">
        <f t="shared" si="18"/>
        <v>-2.3200163588030565E-2</v>
      </c>
      <c r="G65" s="21">
        <f t="shared" si="13"/>
        <v>5.3824759051137921E-4</v>
      </c>
      <c r="M65" s="21">
        <f t="shared" si="19"/>
        <v>-4.0898821708985622E-3</v>
      </c>
      <c r="N65" s="21">
        <f t="shared" si="15"/>
        <v>1.6727136171833935E-5</v>
      </c>
      <c r="T65" s="21">
        <f t="shared" si="20"/>
        <v>2.387999045378586E-2</v>
      </c>
      <c r="U65" s="21">
        <f t="shared" si="17"/>
        <v>5.7025394407290379E-4</v>
      </c>
    </row>
    <row r="66" spans="6:21" ht="16.5" thickBot="1" x14ac:dyDescent="0.3">
      <c r="F66" s="62">
        <f t="shared" si="18"/>
        <v>1.150381023788416E-2</v>
      </c>
      <c r="G66" s="62">
        <f t="shared" si="13"/>
        <v>1.3233764998924841E-4</v>
      </c>
      <c r="M66" s="21">
        <f t="shared" si="19"/>
        <v>1.0866920688461512E-3</v>
      </c>
      <c r="N66" s="21">
        <f t="shared" si="15"/>
        <v>1.1808996524931282E-6</v>
      </c>
      <c r="T66" s="21">
        <f t="shared" si="20"/>
        <v>-6.7845283147525137E-3</v>
      </c>
      <c r="U66" s="21">
        <f t="shared" si="17"/>
        <v>4.6029824453678582E-5</v>
      </c>
    </row>
    <row r="67" spans="6:21" ht="17.25" thickTop="1" thickBot="1" x14ac:dyDescent="0.3">
      <c r="F67" s="100">
        <f t="shared" si="18"/>
        <v>8.207784063799739E-3</v>
      </c>
      <c r="G67" s="100">
        <f t="shared" si="13"/>
        <v>6.7367719237964956E-5</v>
      </c>
      <c r="I67" s="52" t="s">
        <v>33</v>
      </c>
      <c r="J67" s="53"/>
      <c r="K67" s="53"/>
      <c r="L67" s="53"/>
      <c r="M67" s="16">
        <f t="shared" si="19"/>
        <v>-4.0843880143670575E-4</v>
      </c>
      <c r="N67" s="72">
        <f t="shared" si="15"/>
        <v>1.6682225451905274E-7</v>
      </c>
      <c r="T67" s="16">
        <f t="shared" si="20"/>
        <v>8.6606320957347549E-3</v>
      </c>
      <c r="U67" s="72">
        <f t="shared" si="17"/>
        <v>7.5006548297670971E-5</v>
      </c>
    </row>
    <row r="68" spans="6:21" ht="16.5" thickBot="1" x14ac:dyDescent="0.3">
      <c r="F68" s="61"/>
      <c r="G68" s="61"/>
      <c r="I68" s="63">
        <f>(D52+K52+R52)/3</f>
        <v>4.1097031119870222E-15</v>
      </c>
      <c r="J68" s="64"/>
      <c r="K68" s="64"/>
      <c r="L68" s="65"/>
      <c r="M68" s="61"/>
      <c r="N68" s="61"/>
      <c r="O68" s="60"/>
      <c r="P68" s="60"/>
      <c r="Q68" s="60"/>
      <c r="R68" s="60"/>
      <c r="S68" s="60"/>
      <c r="T68" s="61"/>
      <c r="U68" s="61"/>
    </row>
    <row r="69" spans="6:21" ht="16.5" thickBot="1" x14ac:dyDescent="0.3">
      <c r="F69" s="6"/>
    </row>
    <row r="70" spans="6:21" ht="20.25" thickTop="1" thickBot="1" x14ac:dyDescent="0.4">
      <c r="I70" s="99" t="s">
        <v>34</v>
      </c>
      <c r="J70" s="12">
        <f>SQRT(C55^2+J55^2+Q55^2)/3</f>
        <v>3.0636189943336361E-17</v>
      </c>
      <c r="K70" s="54" t="s">
        <v>36</v>
      </c>
      <c r="L70" s="55"/>
    </row>
    <row r="71" spans="6:21" ht="19.5" thickBot="1" x14ac:dyDescent="0.4">
      <c r="I71" s="92" t="s">
        <v>35</v>
      </c>
      <c r="J71" s="28">
        <f>J70/I68</f>
        <v>7.4545993003674437E-3</v>
      </c>
      <c r="K71" s="56"/>
      <c r="L71" s="57"/>
    </row>
    <row r="72" spans="6:21" ht="16.5" thickTop="1" x14ac:dyDescent="0.25"/>
  </sheetData>
  <mergeCells count="23">
    <mergeCell ref="I67:L67"/>
    <mergeCell ref="I68:L68"/>
    <mergeCell ref="K70:L71"/>
    <mergeCell ref="A24:U24"/>
    <mergeCell ref="A1:U1"/>
    <mergeCell ref="B48:C48"/>
    <mergeCell ref="D48:E48"/>
    <mergeCell ref="I48:J48"/>
    <mergeCell ref="K48:L48"/>
    <mergeCell ref="P48:Q48"/>
    <mergeCell ref="R48:S48"/>
    <mergeCell ref="P51:Q51"/>
    <mergeCell ref="R51:S51"/>
    <mergeCell ref="P52:Q52"/>
    <mergeCell ref="R52:S52"/>
    <mergeCell ref="B52:C52"/>
    <mergeCell ref="D52:E52"/>
    <mergeCell ref="D51:E51"/>
    <mergeCell ref="B51:C51"/>
    <mergeCell ref="I51:J51"/>
    <mergeCell ref="K51:L51"/>
    <mergeCell ref="I52:J52"/>
    <mergeCell ref="K52:L5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Исходные данные</vt:lpstr>
      <vt:lpstr>Лист2</vt:lpstr>
      <vt:lpstr>Лист3</vt:lpstr>
      <vt:lpstr>НапряжениеЧастота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днсуфа</dc:creator>
  <cp:lastModifiedBy>Егор Митрофанов</cp:lastModifiedBy>
  <dcterms:created xsi:type="dcterms:W3CDTF">2020-05-31T14:17:08Z</dcterms:created>
  <dcterms:modified xsi:type="dcterms:W3CDTF">2020-06-03T14:26:40Z</dcterms:modified>
</cp:coreProperties>
</file>