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orm\YandexDisk\ИТМО\ЭПИ\"/>
    </mc:Choice>
  </mc:AlternateContent>
  <xr:revisionPtr revIDLastSave="0" documentId="13_ncr:1_{B2D3C7B9-16CF-46D0-BF48-78CB105D6E3E}" xr6:coauthVersionLast="47" xr6:coauthVersionMax="47" xr10:uidLastSave="{00000000-0000-0000-0000-000000000000}"/>
  <bookViews>
    <workbookView xWindow="-110" yWindow="-110" windowWidth="25420" windowHeight="16300" activeTab="4" xr2:uid="{949BCAA3-4E80-4E66-A5C8-D52CB7D03635}"/>
  </bookViews>
  <sheets>
    <sheet name="Требования" sheetId="1" r:id="rId1"/>
    <sheet name="Последовательность работ" sheetId="2" r:id="rId2"/>
    <sheet name="Расчет работ" sheetId="3" r:id="rId3"/>
    <sheet name="Функциональные точки" sheetId="4" r:id="rId4"/>
    <sheet name="UCP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75" i="5" l="1"/>
  <c r="L40" i="5"/>
  <c r="L41" i="5"/>
  <c r="L42" i="5"/>
  <c r="L43" i="5"/>
  <c r="L44" i="5"/>
  <c r="L45" i="5"/>
  <c r="L46" i="5"/>
  <c r="L47" i="5"/>
  <c r="L48" i="5"/>
  <c r="L49" i="5"/>
  <c r="L50" i="5"/>
  <c r="L51" i="5"/>
  <c r="L59" i="5"/>
  <c r="L60" i="5"/>
  <c r="J68" i="5" s="1"/>
  <c r="J69" i="5" s="1"/>
  <c r="L61" i="5"/>
  <c r="L62" i="5"/>
  <c r="L63" i="5"/>
  <c r="L64" i="5"/>
  <c r="L65" i="5"/>
  <c r="L66" i="5"/>
  <c r="L39" i="5"/>
  <c r="B52" i="5"/>
  <c r="E40" i="5"/>
  <c r="E41" i="5"/>
  <c r="E48" i="5"/>
  <c r="E49" i="5"/>
  <c r="E50" i="5"/>
  <c r="E39" i="5"/>
  <c r="B43" i="5" s="1"/>
  <c r="C26" i="5"/>
  <c r="J33" i="5"/>
  <c r="J32" i="5"/>
  <c r="L23" i="5"/>
  <c r="L24" i="5"/>
  <c r="L25" i="5"/>
  <c r="L26" i="5"/>
  <c r="L27" i="5"/>
  <c r="L28" i="5"/>
  <c r="L29" i="5"/>
  <c r="L30" i="5"/>
  <c r="L4" i="5"/>
  <c r="L5" i="5"/>
  <c r="L6" i="5"/>
  <c r="L7" i="5"/>
  <c r="L8" i="5"/>
  <c r="L9" i="5"/>
  <c r="L10" i="5"/>
  <c r="L11" i="5"/>
  <c r="L12" i="5"/>
  <c r="L13" i="5"/>
  <c r="L14" i="5"/>
  <c r="L15" i="5"/>
  <c r="L3" i="5"/>
  <c r="B16" i="5"/>
  <c r="E12" i="5"/>
  <c r="E13" i="5"/>
  <c r="E14" i="5"/>
  <c r="B7" i="5"/>
  <c r="E4" i="5"/>
  <c r="E5" i="5"/>
  <c r="E3" i="5"/>
  <c r="I20" i="4"/>
  <c r="F36" i="4"/>
  <c r="F35" i="4"/>
  <c r="J53" i="5" l="1"/>
  <c r="J54" i="5" s="1"/>
  <c r="C62" i="5" s="1"/>
  <c r="G74" i="5" s="1"/>
  <c r="J17" i="5"/>
  <c r="J18" i="5" s="1"/>
  <c r="B24" i="4"/>
  <c r="I8" i="4"/>
  <c r="K3" i="4"/>
  <c r="K8" i="4" s="1"/>
  <c r="M3" i="4"/>
  <c r="M8" i="4" s="1"/>
  <c r="K4" i="4"/>
  <c r="M4" i="4"/>
  <c r="K5" i="4"/>
  <c r="M5" i="4"/>
  <c r="K6" i="4"/>
  <c r="M6" i="4"/>
  <c r="K7" i="4"/>
  <c r="M7" i="4"/>
  <c r="I4" i="4"/>
  <c r="I5" i="4"/>
  <c r="I6" i="4"/>
  <c r="I7" i="4"/>
  <c r="I3" i="4"/>
  <c r="O8" i="4" l="1"/>
  <c r="I18" i="4" s="1"/>
  <c r="M3" i="3"/>
  <c r="N3" i="3" s="1" a="1"/>
  <c r="N3" i="3" s="1"/>
  <c r="M4" i="3"/>
  <c r="N4" i="3" s="1" a="1"/>
  <c r="N4" i="3" s="1"/>
  <c r="M5" i="3"/>
  <c r="M6" i="3"/>
  <c r="N6" i="3" s="1" a="1"/>
  <c r="N6" i="3" s="1"/>
  <c r="M7" i="3"/>
  <c r="M8" i="3"/>
  <c r="M9" i="3"/>
  <c r="M10" i="3"/>
  <c r="M11" i="3"/>
  <c r="M12" i="3"/>
  <c r="N12" i="3" s="1" a="1"/>
  <c r="N12" i="3" s="1"/>
  <c r="O12" i="3" s="1" a="1"/>
  <c r="O12" i="3" s="1"/>
  <c r="P12" i="3" s="1" a="1"/>
  <c r="P12" i="3" s="1"/>
  <c r="Q12" i="3" s="1" a="1"/>
  <c r="Q12" i="3" s="1"/>
  <c r="M13" i="3"/>
  <c r="N13" i="3" s="1" a="1"/>
  <c r="N13" i="3" s="1"/>
  <c r="M14" i="3"/>
  <c r="N14" i="3" s="1" a="1"/>
  <c r="N14" i="3" s="1"/>
  <c r="M15" i="3"/>
  <c r="M16" i="3"/>
  <c r="M17" i="3"/>
  <c r="M18" i="3"/>
  <c r="N18" i="3" s="1" a="1"/>
  <c r="N18" i="3" s="1"/>
  <c r="O18" i="3" s="1" a="1"/>
  <c r="O18" i="3" s="1"/>
  <c r="P18" i="3" s="1" a="1"/>
  <c r="P18" i="3" s="1"/>
  <c r="Q18" i="3" s="1" a="1"/>
  <c r="Q18" i="3" s="1"/>
  <c r="R18" i="3" s="1" a="1"/>
  <c r="R18" i="3" s="1"/>
  <c r="S18" i="3" s="1" a="1"/>
  <c r="S18" i="3" s="1"/>
  <c r="T18" i="3" s="1" a="1"/>
  <c r="T18" i="3" s="1"/>
  <c r="U18" i="3" s="1" a="1"/>
  <c r="U18" i="3" s="1"/>
  <c r="M19" i="3"/>
  <c r="M20" i="3"/>
  <c r="M21" i="3"/>
  <c r="M22" i="3"/>
  <c r="M23" i="3"/>
  <c r="M24" i="3"/>
  <c r="M25" i="3"/>
  <c r="N25" i="3" s="1" a="1"/>
  <c r="N25" i="3" s="1"/>
  <c r="M26" i="3"/>
  <c r="H3" i="1"/>
  <c r="H4" i="1"/>
  <c r="H5" i="1"/>
  <c r="H6" i="1"/>
  <c r="H7" i="1"/>
  <c r="H8" i="1"/>
  <c r="H9" i="1"/>
  <c r="J2" i="1" s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" i="1"/>
  <c r="I2" i="1" l="1"/>
  <c r="K2" i="1" s="1"/>
  <c r="N11" i="3" a="1"/>
  <c r="N11" i="3" s="1"/>
  <c r="O11" i="3" s="1" a="1"/>
  <c r="O11" i="3" s="1"/>
  <c r="P11" i="3" s="1" a="1"/>
  <c r="P11" i="3" s="1"/>
  <c r="Q11" i="3" s="1" a="1"/>
  <c r="Q11" i="3" s="1"/>
  <c r="R11" i="3" s="1" a="1"/>
  <c r="R11" i="3" s="1"/>
  <c r="S11" i="3" s="1" a="1"/>
  <c r="S11" i="3" s="1"/>
  <c r="T11" i="3" s="1" a="1"/>
  <c r="T11" i="3" s="1"/>
  <c r="U11" i="3" s="1" a="1"/>
  <c r="U11" i="3" s="1"/>
  <c r="V11" i="3" s="1" a="1"/>
  <c r="V11" i="3" s="1"/>
  <c r="W11" i="3" s="1" a="1"/>
  <c r="W11" i="3" s="1"/>
  <c r="N19" i="3" a="1"/>
  <c r="N19" i="3" s="1"/>
  <c r="O19" i="3" s="1" a="1"/>
  <c r="O19" i="3" s="1"/>
  <c r="P19" i="3" s="1" a="1"/>
  <c r="P19" i="3" s="1"/>
  <c r="Q19" i="3" s="1" a="1"/>
  <c r="Q19" i="3" s="1"/>
  <c r="R19" i="3" s="1" a="1"/>
  <c r="R19" i="3" s="1"/>
  <c r="S19" i="3" s="1" a="1"/>
  <c r="S19" i="3" s="1"/>
  <c r="T19" i="3" s="1" a="1"/>
  <c r="T19" i="3" s="1"/>
  <c r="U19" i="3" s="1" a="1"/>
  <c r="U19" i="3" s="1"/>
  <c r="V19" i="3" s="1" a="1"/>
  <c r="V19" i="3" s="1"/>
  <c r="W19" i="3" s="1" a="1"/>
  <c r="W19" i="3" s="1"/>
  <c r="N20" i="3" a="1"/>
  <c r="N20" i="3" s="1"/>
  <c r="O20" i="3" s="1" a="1"/>
  <c r="O20" i="3" s="1"/>
  <c r="P20" i="3" s="1" a="1"/>
  <c r="P20" i="3" s="1"/>
  <c r="Q20" i="3" s="1" a="1"/>
  <c r="Q20" i="3" s="1"/>
  <c r="R20" i="3" s="1" a="1"/>
  <c r="R20" i="3" s="1"/>
  <c r="S20" i="3" s="1" a="1"/>
  <c r="S20" i="3" s="1"/>
  <c r="T20" i="3" s="1" a="1"/>
  <c r="T20" i="3" s="1"/>
  <c r="U20" i="3" s="1" a="1"/>
  <c r="U20" i="3" s="1"/>
  <c r="V20" i="3" s="1" a="1"/>
  <c r="V20" i="3" s="1"/>
  <c r="W20" i="3" s="1" a="1"/>
  <c r="W20" i="3" s="1"/>
  <c r="N22" i="3" a="1"/>
  <c r="N22" i="3" s="1"/>
  <c r="O22" i="3" s="1" a="1"/>
  <c r="O22" i="3" s="1"/>
  <c r="P22" i="3" s="1" a="1"/>
  <c r="P22" i="3" s="1"/>
  <c r="Q22" i="3" s="1" a="1"/>
  <c r="Q22" i="3" s="1"/>
  <c r="R22" i="3" s="1" a="1"/>
  <c r="R22" i="3" s="1"/>
  <c r="S22" i="3" s="1" a="1"/>
  <c r="S22" i="3" s="1"/>
  <c r="T22" i="3" s="1" a="1"/>
  <c r="T22" i="3" s="1"/>
  <c r="U22" i="3" s="1" a="1"/>
  <c r="U22" i="3" s="1"/>
  <c r="V22" i="3" s="1" a="1"/>
  <c r="V22" i="3" s="1"/>
  <c r="W22" i="3" s="1" a="1"/>
  <c r="W22" i="3" s="1"/>
  <c r="N26" i="3" a="1"/>
  <c r="N26" i="3" s="1"/>
  <c r="O26" i="3" s="1" a="1"/>
  <c r="O26" i="3" s="1"/>
  <c r="P26" i="3" s="1" a="1"/>
  <c r="P26" i="3" s="1"/>
  <c r="Q26" i="3" s="1" a="1"/>
  <c r="Q26" i="3" s="1"/>
  <c r="R26" i="3" s="1" a="1"/>
  <c r="R26" i="3" s="1"/>
  <c r="S26" i="3" s="1" a="1"/>
  <c r="S26" i="3" s="1"/>
  <c r="T26" i="3" s="1" a="1"/>
  <c r="T26" i="3" s="1"/>
  <c r="U26" i="3" s="1" a="1"/>
  <c r="U26" i="3" s="1"/>
  <c r="V26" i="3" s="1" a="1"/>
  <c r="V26" i="3" s="1"/>
  <c r="W26" i="3" s="1" a="1"/>
  <c r="W26" i="3" s="1"/>
  <c r="N23" i="3" a="1"/>
  <c r="N23" i="3" s="1"/>
  <c r="N21" i="3" a="1"/>
  <c r="N21" i="3" s="1"/>
  <c r="O6" i="3" a="1"/>
  <c r="O6" i="3" s="1"/>
  <c r="P6" i="3" s="1" a="1"/>
  <c r="P6" i="3" s="1"/>
  <c r="Q6" i="3" s="1" a="1"/>
  <c r="Q6" i="3" s="1"/>
  <c r="R6" i="3" s="1" a="1"/>
  <c r="R6" i="3" s="1"/>
  <c r="S6" i="3" s="1" a="1"/>
  <c r="S6" i="3" s="1"/>
  <c r="T6" i="3" s="1" a="1"/>
  <c r="T6" i="3" s="1"/>
  <c r="U6" i="3" s="1" a="1"/>
  <c r="U6" i="3" s="1"/>
  <c r="V6" i="3" s="1" a="1"/>
  <c r="V6" i="3" s="1"/>
  <c r="W6" i="3" s="1" a="1"/>
  <c r="W6" i="3" s="1"/>
  <c r="O3" i="3" a="1"/>
  <c r="O3" i="3" s="1"/>
  <c r="P3" i="3" s="1" a="1"/>
  <c r="P3" i="3" s="1"/>
  <c r="Q3" i="3" s="1" a="1"/>
  <c r="Q3" i="3" s="1"/>
  <c r="R3" i="3" s="1" a="1"/>
  <c r="R3" i="3" s="1"/>
  <c r="S3" i="3" s="1" a="1"/>
  <c r="S3" i="3" s="1"/>
  <c r="T3" i="3" s="1" a="1"/>
  <c r="T3" i="3" s="1"/>
  <c r="U3" i="3" s="1" a="1"/>
  <c r="U3" i="3" s="1"/>
  <c r="V3" i="3" s="1" a="1"/>
  <c r="V3" i="3" s="1"/>
  <c r="W3" i="3" s="1" a="1"/>
  <c r="W3" i="3" s="1"/>
  <c r="N16" i="3" a="1"/>
  <c r="N16" i="3" s="1"/>
  <c r="O16" i="3" s="1" a="1"/>
  <c r="O16" i="3" s="1"/>
  <c r="O13" i="3" a="1"/>
  <c r="O13" i="3" s="1"/>
  <c r="P13" i="3" s="1" a="1"/>
  <c r="P13" i="3" s="1"/>
  <c r="Q13" i="3" s="1" a="1"/>
  <c r="Q13" i="3" s="1"/>
  <c r="R13" i="3" s="1" a="1"/>
  <c r="R13" i="3" s="1"/>
  <c r="S13" i="3" s="1" a="1"/>
  <c r="S13" i="3" s="1"/>
  <c r="T13" i="3" s="1" a="1"/>
  <c r="T13" i="3" s="1"/>
  <c r="U13" i="3" s="1" a="1"/>
  <c r="U13" i="3" s="1"/>
  <c r="V13" i="3" s="1" a="1"/>
  <c r="V13" i="3" s="1"/>
  <c r="W13" i="3" s="1" a="1"/>
  <c r="W13" i="3" s="1"/>
  <c r="O25" i="3" a="1"/>
  <c r="O25" i="3" s="1"/>
  <c r="P25" i="3" s="1" a="1"/>
  <c r="P25" i="3" s="1"/>
  <c r="Q25" i="3" s="1" a="1"/>
  <c r="Q25" i="3" s="1"/>
  <c r="R25" i="3" s="1" a="1"/>
  <c r="R25" i="3" s="1"/>
  <c r="S25" i="3" s="1" a="1"/>
  <c r="S25" i="3" s="1"/>
  <c r="T25" i="3" s="1" a="1"/>
  <c r="T25" i="3" s="1"/>
  <c r="U25" i="3" s="1" a="1"/>
  <c r="U25" i="3" s="1"/>
  <c r="V25" i="3" s="1" a="1"/>
  <c r="V25" i="3" s="1"/>
  <c r="W25" i="3" s="1" a="1"/>
  <c r="W25" i="3" s="1"/>
  <c r="O4" i="3" a="1"/>
  <c r="O4" i="3" s="1"/>
  <c r="P4" i="3" s="1" a="1"/>
  <c r="P4" i="3" s="1"/>
  <c r="Q4" i="3" s="1" a="1"/>
  <c r="Q4" i="3" s="1"/>
  <c r="R4" i="3" s="1" a="1"/>
  <c r="R4" i="3" s="1"/>
  <c r="S4" i="3" s="1" a="1"/>
  <c r="S4" i="3" s="1"/>
  <c r="T4" i="3" s="1" a="1"/>
  <c r="T4" i="3" s="1"/>
  <c r="U4" i="3" s="1" a="1"/>
  <c r="U4" i="3" s="1"/>
  <c r="V4" i="3" s="1" a="1"/>
  <c r="V4" i="3" s="1"/>
  <c r="W4" i="3" s="1" a="1"/>
  <c r="W4" i="3" s="1"/>
  <c r="N5" i="3" a="1"/>
  <c r="N5" i="3" s="1"/>
  <c r="O5" i="3" s="1" a="1"/>
  <c r="O5" i="3" s="1"/>
  <c r="P5" i="3" s="1" a="1"/>
  <c r="P5" i="3" s="1"/>
  <c r="Q5" i="3" s="1" a="1"/>
  <c r="Q5" i="3" s="1"/>
  <c r="R5" i="3" s="1" a="1"/>
  <c r="R5" i="3" s="1"/>
  <c r="S5" i="3" s="1" a="1"/>
  <c r="S5" i="3" s="1"/>
  <c r="T5" i="3" s="1" a="1"/>
  <c r="T5" i="3" s="1"/>
  <c r="U5" i="3" s="1" a="1"/>
  <c r="U5" i="3" s="1"/>
  <c r="V5" i="3" s="1" a="1"/>
  <c r="V5" i="3" s="1"/>
  <c r="W5" i="3" s="1" a="1"/>
  <c r="W5" i="3" s="1"/>
  <c r="N7" i="3" a="1"/>
  <c r="N7" i="3" s="1"/>
  <c r="O7" i="3" s="1" a="1"/>
  <c r="O7" i="3" s="1"/>
  <c r="N17" i="3" a="1"/>
  <c r="N17" i="3" s="1"/>
  <c r="O14" i="3" a="1"/>
  <c r="O14" i="3" s="1"/>
  <c r="P14" i="3" s="1" a="1"/>
  <c r="P14" i="3" s="1"/>
  <c r="Q14" i="3" s="1" a="1"/>
  <c r="Q14" i="3" s="1"/>
  <c r="R14" i="3" s="1" a="1"/>
  <c r="R14" i="3" s="1"/>
  <c r="S14" i="3" s="1" a="1"/>
  <c r="S14" i="3" s="1"/>
  <c r="T14" i="3" s="1" a="1"/>
  <c r="T14" i="3" s="1"/>
  <c r="U14" i="3" s="1" a="1"/>
  <c r="U14" i="3" s="1"/>
  <c r="V14" i="3" s="1" a="1"/>
  <c r="V14" i="3" s="1"/>
  <c r="W14" i="3" s="1" a="1"/>
  <c r="W14" i="3" s="1"/>
  <c r="N8" i="3" a="1"/>
  <c r="N8" i="3" s="1"/>
  <c r="N24" i="3" a="1"/>
  <c r="N24" i="3" s="1"/>
  <c r="O24" i="3" s="1" a="1"/>
  <c r="O24" i="3" s="1"/>
  <c r="P24" i="3" s="1" a="1"/>
  <c r="P24" i="3" s="1"/>
  <c r="Q24" i="3" s="1" a="1"/>
  <c r="Q24" i="3" s="1"/>
  <c r="R24" i="3" s="1" a="1"/>
  <c r="R24" i="3" s="1"/>
  <c r="S24" i="3" s="1" a="1"/>
  <c r="S24" i="3" s="1"/>
  <c r="T24" i="3" s="1" a="1"/>
  <c r="T24" i="3" s="1"/>
  <c r="U24" i="3" s="1" a="1"/>
  <c r="U24" i="3" s="1"/>
  <c r="V24" i="3" s="1" a="1"/>
  <c r="V24" i="3" s="1"/>
  <c r="W24" i="3" s="1" a="1"/>
  <c r="W24" i="3" s="1"/>
  <c r="V18" i="3" a="1"/>
  <c r="V18" i="3" s="1"/>
  <c r="W18" i="3" s="1" a="1"/>
  <c r="W18" i="3" s="1"/>
  <c r="R12" i="3" a="1"/>
  <c r="R12" i="3" s="1"/>
  <c r="S12" i="3" s="1" a="1"/>
  <c r="S12" i="3" s="1"/>
  <c r="T12" i="3" s="1" a="1"/>
  <c r="T12" i="3" s="1"/>
  <c r="U12" i="3" s="1" a="1"/>
  <c r="U12" i="3" s="1"/>
  <c r="V12" i="3" s="1" a="1"/>
  <c r="V12" i="3" s="1"/>
  <c r="W12" i="3" s="1" a="1"/>
  <c r="W12" i="3" s="1"/>
  <c r="O21" i="3" l="1" a="1"/>
  <c r="O21" i="3" s="1"/>
  <c r="P7" i="3" a="1"/>
  <c r="P7" i="3" s="1"/>
  <c r="Q7" i="3" s="1" a="1"/>
  <c r="Q7" i="3" s="1"/>
  <c r="R7" i="3" s="1" a="1"/>
  <c r="R7" i="3" s="1"/>
  <c r="S7" i="3" s="1" a="1"/>
  <c r="S7" i="3" s="1"/>
  <c r="T7" i="3" s="1" a="1"/>
  <c r="T7" i="3" s="1"/>
  <c r="U7" i="3" s="1" a="1"/>
  <c r="U7" i="3" s="1"/>
  <c r="V7" i="3" s="1" a="1"/>
  <c r="V7" i="3" s="1"/>
  <c r="W7" i="3" s="1" a="1"/>
  <c r="W7" i="3" s="1"/>
  <c r="P16" i="3" a="1"/>
  <c r="P16" i="3" s="1"/>
  <c r="Q16" i="3" s="1" a="1"/>
  <c r="Q16" i="3" s="1"/>
  <c r="R16" i="3" s="1" a="1"/>
  <c r="R16" i="3" s="1"/>
  <c r="S16" i="3" s="1" a="1"/>
  <c r="S16" i="3" s="1"/>
  <c r="T16" i="3" s="1" a="1"/>
  <c r="T16" i="3" s="1"/>
  <c r="U16" i="3" s="1" a="1"/>
  <c r="U16" i="3" s="1"/>
  <c r="V16" i="3" s="1" a="1"/>
  <c r="V16" i="3" s="1"/>
  <c r="W16" i="3" s="1" a="1"/>
  <c r="W16" i="3" s="1"/>
  <c r="N15" i="3" a="1"/>
  <c r="N15" i="3" s="1"/>
  <c r="O15" i="3" s="1" a="1"/>
  <c r="O15" i="3" s="1"/>
  <c r="P15" i="3" s="1" a="1"/>
  <c r="P15" i="3" s="1"/>
  <c r="Q15" i="3" s="1" a="1"/>
  <c r="Q15" i="3" s="1"/>
  <c r="R15" i="3" s="1" a="1"/>
  <c r="R15" i="3" s="1"/>
  <c r="S15" i="3" s="1" a="1"/>
  <c r="S15" i="3" s="1"/>
  <c r="T15" i="3" s="1" a="1"/>
  <c r="T15" i="3" s="1"/>
  <c r="O8" i="3" a="1"/>
  <c r="O8" i="3" s="1"/>
  <c r="P8" i="3" s="1" a="1"/>
  <c r="P8" i="3" s="1"/>
  <c r="Q8" i="3" s="1" a="1"/>
  <c r="Q8" i="3" s="1"/>
  <c r="R8" i="3" s="1" a="1"/>
  <c r="R8" i="3" s="1"/>
  <c r="S8" i="3" s="1" a="1"/>
  <c r="S8" i="3" s="1"/>
  <c r="T8" i="3" s="1" a="1"/>
  <c r="T8" i="3" s="1"/>
  <c r="U8" i="3" s="1" a="1"/>
  <c r="U8" i="3" s="1"/>
  <c r="V8" i="3" s="1" a="1"/>
  <c r="V8" i="3" s="1"/>
  <c r="W8" i="3" s="1" a="1"/>
  <c r="W8" i="3" s="1"/>
  <c r="O23" i="3" a="1"/>
  <c r="O23" i="3" s="1"/>
  <c r="N10" i="3" a="1"/>
  <c r="N10" i="3" s="1"/>
  <c r="N9" i="3" s="1" a="1"/>
  <c r="N9" i="3" s="1"/>
  <c r="O9" i="3" s="1" a="1"/>
  <c r="O9" i="3" s="1"/>
  <c r="P9" i="3" s="1" a="1"/>
  <c r="P9" i="3" s="1"/>
  <c r="O17" i="3" a="1"/>
  <c r="O17" i="3" s="1"/>
  <c r="P17" i="3" s="1" a="1"/>
  <c r="P17" i="3" s="1"/>
  <c r="Q17" i="3" s="1" a="1"/>
  <c r="Q17" i="3" s="1"/>
  <c r="R17" i="3" s="1" a="1"/>
  <c r="R17" i="3" s="1"/>
  <c r="S17" i="3" s="1" a="1"/>
  <c r="S17" i="3" s="1"/>
  <c r="T17" i="3" s="1" a="1"/>
  <c r="T17" i="3" s="1"/>
  <c r="U17" i="3" s="1" a="1"/>
  <c r="U17" i="3" s="1"/>
  <c r="V17" i="3" s="1" a="1"/>
  <c r="V17" i="3" s="1"/>
  <c r="W17" i="3" s="1" a="1"/>
  <c r="W17" i="3" s="1"/>
  <c r="U15" i="3" l="1" a="1"/>
  <c r="U15" i="3" s="1"/>
  <c r="V15" i="3" s="1" a="1"/>
  <c r="V15" i="3" s="1"/>
  <c r="W15" i="3" s="1" a="1"/>
  <c r="W15" i="3" s="1"/>
  <c r="Q9" i="3" a="1"/>
  <c r="Q9" i="3" s="1"/>
  <c r="R9" i="3" s="1" a="1"/>
  <c r="R9" i="3" s="1"/>
  <c r="S9" i="3" s="1" a="1"/>
  <c r="S9" i="3" s="1"/>
  <c r="T9" i="3" s="1" a="1"/>
  <c r="T9" i="3" s="1"/>
  <c r="U9" i="3" s="1" a="1"/>
  <c r="U9" i="3" s="1"/>
  <c r="V9" i="3" s="1" a="1"/>
  <c r="V9" i="3" s="1"/>
  <c r="W9" i="3" s="1" a="1"/>
  <c r="W9" i="3" s="1"/>
  <c r="P23" i="3" a="1"/>
  <c r="P23" i="3" s="1"/>
  <c r="Q23" i="3" s="1" a="1"/>
  <c r="Q23" i="3" s="1"/>
  <c r="R23" i="3" s="1" a="1"/>
  <c r="R23" i="3" s="1"/>
  <c r="S23" i="3" s="1" a="1"/>
  <c r="S23" i="3" s="1"/>
  <c r="T23" i="3" s="1" a="1"/>
  <c r="T23" i="3" s="1"/>
  <c r="U23" i="3" s="1" a="1"/>
  <c r="U23" i="3" s="1"/>
  <c r="V23" i="3" s="1" a="1"/>
  <c r="V23" i="3" s="1"/>
  <c r="W23" i="3" s="1" a="1"/>
  <c r="W23" i="3" s="1"/>
  <c r="P21" i="3" a="1"/>
  <c r="P21" i="3" s="1"/>
  <c r="Q21" i="3" s="1" a="1"/>
  <c r="Q21" i="3" s="1"/>
  <c r="R21" i="3" s="1" a="1"/>
  <c r="R21" i="3" s="1"/>
  <c r="S21" i="3" s="1" a="1"/>
  <c r="S21" i="3" s="1"/>
  <c r="T21" i="3" s="1" a="1"/>
  <c r="T21" i="3" s="1"/>
  <c r="U21" i="3" s="1" a="1"/>
  <c r="U21" i="3" s="1"/>
  <c r="V21" i="3" s="1" a="1"/>
  <c r="V21" i="3" s="1"/>
  <c r="W21" i="3" s="1" a="1"/>
  <c r="W21" i="3" s="1"/>
  <c r="L2" i="1" s="1"/>
  <c r="O10" i="3" a="1"/>
  <c r="O10" i="3" s="1"/>
  <c r="P10" i="3" s="1" a="1"/>
  <c r="P10" i="3" s="1"/>
  <c r="Q10" i="3" s="1" a="1"/>
  <c r="Q10" i="3" s="1"/>
  <c r="R10" i="3" s="1" a="1"/>
  <c r="R10" i="3" s="1"/>
  <c r="S10" i="3" s="1" a="1"/>
  <c r="S10" i="3" s="1"/>
  <c r="T10" i="3" s="1" a="1"/>
  <c r="T10" i="3" s="1"/>
  <c r="U10" i="3" s="1" a="1"/>
  <c r="U10" i="3" s="1"/>
  <c r="V10" i="3" s="1" a="1"/>
  <c r="V10" i="3" s="1"/>
  <c r="W10" i="3" s="1" a="1"/>
  <c r="W10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<sst xmlns="http://schemas.openxmlformats.org/spreadsheetml/2006/main" count="282" uniqueCount="168">
  <si>
    <t>№</t>
  </si>
  <si>
    <t>Функционал</t>
  </si>
  <si>
    <t>Оценка, мин. /чел. час</t>
  </si>
  <si>
    <t>Оценка, вероятн. /чел. час</t>
  </si>
  <si>
    <t>Оценка, макс. /чел. час</t>
  </si>
  <si>
    <t>Средняя трудоемкость</t>
  </si>
  <si>
    <t>СКО</t>
  </si>
  <si>
    <t>Общая оценка</t>
  </si>
  <si>
    <t>Суммарная СКО</t>
  </si>
  <si>
    <t>Суммарная трудоемкость</t>
  </si>
  <si>
    <t>Версия для слабовидящих</t>
  </si>
  <si>
    <t>Расписание</t>
  </si>
  <si>
    <t>Раздел «Электронная школа»</t>
  </si>
  <si>
    <t>Раздел «Обращения граждан»</t>
  </si>
  <si>
    <r>
      <t>Раздел «</t>
    </r>
    <r>
      <rPr>
        <sz val="12"/>
        <color rgb="FF000000"/>
        <rFont val="Calibri"/>
        <family val="2"/>
        <charset val="204"/>
      </rPr>
      <t>Сведения об организации»</t>
    </r>
  </si>
  <si>
    <r>
      <t>Раздел «</t>
    </r>
    <r>
      <rPr>
        <sz val="12"/>
        <color rgb="FF000000"/>
        <rFont val="Calibri"/>
        <family val="2"/>
        <charset val="204"/>
      </rPr>
      <t>Информация для поступающих»</t>
    </r>
  </si>
  <si>
    <r>
      <t>Раздел «</t>
    </r>
    <r>
      <rPr>
        <sz val="12"/>
        <color rgb="FF000000"/>
        <rFont val="Calibri"/>
        <family val="2"/>
        <charset val="204"/>
      </rPr>
      <t>Информация для педагогов»</t>
    </r>
  </si>
  <si>
    <r>
      <t>Раздел «</t>
    </r>
    <r>
      <rPr>
        <sz val="12"/>
        <color rgb="FF000000"/>
        <rFont val="Calibri"/>
        <family val="2"/>
        <charset val="204"/>
      </rPr>
      <t>Информация для обучающихся»</t>
    </r>
  </si>
  <si>
    <r>
      <t>Раздел «</t>
    </r>
    <r>
      <rPr>
        <sz val="12"/>
        <color rgb="FF000000"/>
        <rFont val="Calibri"/>
        <family val="2"/>
        <charset val="204"/>
      </rPr>
      <t>Телефоны горячей линии»</t>
    </r>
  </si>
  <si>
    <r>
      <t>Раздел «</t>
    </r>
    <r>
      <rPr>
        <sz val="12"/>
        <color rgb="FF000000"/>
        <rFont val="Calibri"/>
        <family val="2"/>
        <charset val="204"/>
      </rPr>
      <t>ГИА»</t>
    </r>
  </si>
  <si>
    <r>
      <t>Раздел «</t>
    </r>
    <r>
      <rPr>
        <sz val="12"/>
        <color rgb="FF000000"/>
        <rFont val="Calibri"/>
        <family val="2"/>
        <charset val="204"/>
      </rPr>
      <t>Новости»</t>
    </r>
  </si>
  <si>
    <r>
      <t>Раздел «</t>
    </r>
    <r>
      <rPr>
        <sz val="12"/>
        <color rgb="FF000000"/>
        <rFont val="Calibri"/>
        <family val="2"/>
        <charset val="204"/>
      </rPr>
      <t>Вакансии»</t>
    </r>
  </si>
  <si>
    <r>
      <t>Раздел «</t>
    </r>
    <r>
      <rPr>
        <sz val="12"/>
        <color rgb="FF000000"/>
        <rFont val="Calibri"/>
        <family val="2"/>
        <charset val="204"/>
      </rPr>
      <t>Информация для родителей»</t>
    </r>
  </si>
  <si>
    <r>
      <t>Раздел «</t>
    </r>
    <r>
      <rPr>
        <sz val="12"/>
        <color rgb="FF000000"/>
        <rFont val="Calibri"/>
        <family val="2"/>
        <charset val="204"/>
      </rPr>
      <t>Комплексная безопасность»</t>
    </r>
  </si>
  <si>
    <r>
      <t>Раздел «</t>
    </r>
    <r>
      <rPr>
        <sz val="12"/>
        <color rgb="FF000000"/>
        <rFont val="Calibri"/>
        <family val="2"/>
        <charset val="204"/>
      </rPr>
      <t>Нормативно-правовые акты»</t>
    </r>
  </si>
  <si>
    <r>
      <t>Раздел «</t>
    </r>
    <r>
      <rPr>
        <sz val="12"/>
        <color rgb="FF000000"/>
        <rFont val="Calibri"/>
        <family val="2"/>
        <charset val="204"/>
      </rPr>
      <t>Фотогалерея»</t>
    </r>
  </si>
  <si>
    <r>
      <t>Раздел «</t>
    </r>
    <r>
      <rPr>
        <sz val="12"/>
        <color rgb="FF000000"/>
        <rFont val="Calibri"/>
        <family val="2"/>
        <charset val="204"/>
      </rPr>
      <t>Контакты»</t>
    </r>
  </si>
  <si>
    <r>
      <t>Раздел «</t>
    </r>
    <r>
      <rPr>
        <sz val="12"/>
        <color rgb="FF000000"/>
        <rFont val="Calibri"/>
        <family val="2"/>
        <charset val="204"/>
      </rPr>
      <t>Школьное питание»</t>
    </r>
  </si>
  <si>
    <t>10 последних документов</t>
  </si>
  <si>
    <t>Новости за последнюю неделю</t>
  </si>
  <si>
    <t>Ссылки на наиболее актуальные страницы</t>
  </si>
  <si>
    <t>Переход на госсайты и сообщество VK</t>
  </si>
  <si>
    <t>Поддержка мобильных устройств</t>
  </si>
  <si>
    <t>Поиск по содержимому</t>
  </si>
  <si>
    <t>Предшествующие работы</t>
  </si>
  <si>
    <t>Количество человек</t>
  </si>
  <si>
    <t>Просто</t>
  </si>
  <si>
    <t>Средне</t>
  </si>
  <si>
    <t>Сложно</t>
  </si>
  <si>
    <t>Внешние входы</t>
  </si>
  <si>
    <t>Внешние выходы</t>
  </si>
  <si>
    <t>Внешние запросы</t>
  </si>
  <si>
    <t>Внешние логические файлы</t>
  </si>
  <si>
    <t>Количество</t>
  </si>
  <si>
    <t>Коэф-нт</t>
  </si>
  <si>
    <t>Параметр</t>
  </si>
  <si>
    <t>Внутренние логически файлы</t>
  </si>
  <si>
    <t>Характеристика</t>
  </si>
  <si>
    <t>Значение</t>
  </si>
  <si>
    <t>Резервное хранение данных</t>
  </si>
  <si>
    <t>Обмен данными</t>
  </si>
  <si>
    <t>Распределенные вычисления</t>
  </si>
  <si>
    <t>Важность производительности</t>
  </si>
  <si>
    <t>Загруженность оборудования</t>
  </si>
  <si>
    <t>Оперативный ввод данных</t>
  </si>
  <si>
    <t>Много форм для ввода данных</t>
  </si>
  <si>
    <t>Оперативное обновление БД</t>
  </si>
  <si>
    <t>Сложность вычислений</t>
  </si>
  <si>
    <t>Повторное использование</t>
  </si>
  <si>
    <t>Преобразование данных и установка</t>
  </si>
  <si>
    <t>Сложность запросов</t>
  </si>
  <si>
    <t>Количество установок в различных местах</t>
  </si>
  <si>
    <t>Необходимость настройки и простота</t>
  </si>
  <si>
    <t>Утонченный функционнальный размер</t>
  </si>
  <si>
    <t>КОЭФФИЦИЕНТ</t>
  </si>
  <si>
    <t>Size</t>
  </si>
  <si>
    <t>PREC</t>
  </si>
  <si>
    <t>FLEX</t>
  </si>
  <si>
    <t>RESL</t>
  </si>
  <si>
    <t>TEAM</t>
  </si>
  <si>
    <t>PMAT</t>
  </si>
  <si>
    <t>Трудоемкость</t>
  </si>
  <si>
    <t>PERS</t>
  </si>
  <si>
    <t>PREX</t>
  </si>
  <si>
    <t>RCPX</t>
  </si>
  <si>
    <t>Факторы масштаба</t>
  </si>
  <si>
    <t>RUSE</t>
  </si>
  <si>
    <t>RDIF</t>
  </si>
  <si>
    <t>FCIL</t>
  </si>
  <si>
    <t>SCED</t>
  </si>
  <si>
    <t>E</t>
  </si>
  <si>
    <t>Финальная трудоемкость</t>
  </si>
  <si>
    <t>Неадаптированный вес участника (UAW)</t>
  </si>
  <si>
    <t>Классификация</t>
  </si>
  <si>
    <t>Количество участников</t>
  </si>
  <si>
    <t>Вес</t>
  </si>
  <si>
    <t>Простой</t>
  </si>
  <si>
    <t>Среднее</t>
  </si>
  <si>
    <t>Сложный</t>
  </si>
  <si>
    <t>UAW</t>
  </si>
  <si>
    <t>Нескорректированный вес варианта использования (UUCW)</t>
  </si>
  <si>
    <t>Количество транзакций</t>
  </si>
  <si>
    <t>Простые</t>
  </si>
  <si>
    <t>Средние</t>
  </si>
  <si>
    <t>Сложные</t>
  </si>
  <si>
    <t>UUCW</t>
  </si>
  <si>
    <t>Фактор технической сложности (TCF)</t>
  </si>
  <si>
    <t>TF</t>
  </si>
  <si>
    <t>Описание</t>
  </si>
  <si>
    <t>T1</t>
  </si>
  <si>
    <t>T2</t>
  </si>
  <si>
    <t>T3</t>
  </si>
  <si>
    <t>T4</t>
  </si>
  <si>
    <t>T5</t>
  </si>
  <si>
    <t>Повторное использование кода</t>
  </si>
  <si>
    <t>T6</t>
  </si>
  <si>
    <t>Простота установки</t>
  </si>
  <si>
    <t>T7</t>
  </si>
  <si>
    <t>Простота использования</t>
  </si>
  <si>
    <t>Фактор</t>
  </si>
  <si>
    <t>Распределенная система</t>
  </si>
  <si>
    <t>Время отклика / целевые показатели производительности</t>
  </si>
  <si>
    <t>Эффективность для конечного пользователя</t>
  </si>
  <si>
    <t>Сложность внутренней обработки</t>
  </si>
  <si>
    <t>T8</t>
  </si>
  <si>
    <t>Переносимость на другие платформы</t>
  </si>
  <si>
    <t>T9</t>
  </si>
  <si>
    <t>Обслуживание системы</t>
  </si>
  <si>
    <t>T10</t>
  </si>
  <si>
    <t>T11</t>
  </si>
  <si>
    <t>Функции безопасности</t>
  </si>
  <si>
    <t>T12</t>
  </si>
  <si>
    <t>Доступ для третьих лиц</t>
  </si>
  <si>
    <t>T13</t>
  </si>
  <si>
    <t>Обучение конечных пользователей</t>
  </si>
  <si>
    <t>Сложность</t>
  </si>
  <si>
    <t>Параллельная обработка</t>
  </si>
  <si>
    <t>TCF</t>
  </si>
  <si>
    <t>Фактор сложности окружающей среды (ECF)</t>
  </si>
  <si>
    <t>E1</t>
  </si>
  <si>
    <t>E2</t>
  </si>
  <si>
    <t>Опыт применения</t>
  </si>
  <si>
    <t>E3</t>
  </si>
  <si>
    <t>Объектно-ориентированный опыт команды</t>
  </si>
  <si>
    <t>E4</t>
  </si>
  <si>
    <t>Возможности ведущего аналитика</t>
  </si>
  <si>
    <t>E5</t>
  </si>
  <si>
    <t>Мотивация команды</t>
  </si>
  <si>
    <t>E6</t>
  </si>
  <si>
    <t>Стабильность требований</t>
  </si>
  <si>
    <t>E7</t>
  </si>
  <si>
    <t>Персонал, занятый неполный рабочий день</t>
  </si>
  <si>
    <t>E8</t>
  </si>
  <si>
    <t>Сложный язык программирования</t>
  </si>
  <si>
    <t>Влияние</t>
  </si>
  <si>
    <t>Знакомство с использованным процессом разработки</t>
  </si>
  <si>
    <t>ECF</t>
  </si>
  <si>
    <t>EF</t>
  </si>
  <si>
    <t>Точки варианта использования (UCP)</t>
  </si>
  <si>
    <t>Исходный проект</t>
  </si>
  <si>
    <t>Проект курсовой работы</t>
  </si>
  <si>
    <t>Аутентификация пользователя</t>
  </si>
  <si>
    <t>Список прецедентов проекта</t>
  </si>
  <si>
    <t>Просмотр карты города</t>
  </si>
  <si>
    <t xml:space="preserve">Просмотр районов и зданий </t>
  </si>
  <si>
    <t>Создание и редактирование района</t>
  </si>
  <si>
    <t>Создание и редактирование улицы</t>
  </si>
  <si>
    <t>Создание и редактирование здания</t>
  </si>
  <si>
    <t>Создание и редактирование городский служб</t>
  </si>
  <si>
    <t>Создание и редактирование служб доставки</t>
  </si>
  <si>
    <t>Создание и редактирование стройматериалов</t>
  </si>
  <si>
    <t>Распределения стройматериалов по командам и зданиям</t>
  </si>
  <si>
    <t>Подключение служб к районам и зданиям</t>
  </si>
  <si>
    <t>Бизнес-функции подсчета стоимости</t>
  </si>
  <si>
    <t>Изменения цветовой темы интерфейса</t>
  </si>
  <si>
    <t>Время разработки проекта в часах</t>
  </si>
  <si>
    <t>Фактор продуктивности (PF)</t>
  </si>
  <si>
    <t>Скореллированное UCP данного проекта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</si>
</sst>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"/>
  </numFmts>
  <fonts count="19" x14ac:knownFonts="1">
    <font>
      <sz val="11"/>
      <color theme="1"/>
      <name val="Calibri"/>
      <family val="2"/>
      <charset val="204"/>
      <scheme val="minor"/>
    </font>
    <font>
      <sz val="12"/>
      <color rgb="FF000000"/>
      <name val="Calibri"/>
      <family val="2"/>
      <charset val="204"/>
    </font>
    <font>
      <b/>
      <sz val="12"/>
      <color rgb="FF000000"/>
      <name val="Calibri"/>
    </font>
    <font>
      <sz val="12"/>
      <color rgb="FF000000"/>
      <name val="Calibri"/>
    </font>
    <font>
      <sz val="12"/>
      <color theme="1"/>
      <name val="Calibri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Arial"/>
      <family val="2"/>
      <charset val="204"/>
    </font>
    <font>
      <sz val="14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2"/>
      <color rgb="FF000000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i/>
      <sz val="14"/>
      <color rgb="FF000000"/>
      <name val="Calibri"/>
      <family val="2"/>
      <charset val="204"/>
      <scheme val="minor"/>
    </font>
    <font>
      <i/>
      <sz val="14"/>
      <color theme="1"/>
      <name val="Calibri"/>
      <family val="2"/>
      <charset val="204"/>
      <scheme val="minor"/>
    </font>
    <font>
      <i/>
      <sz val="18"/>
      <color rgb="FF000000"/>
      <name val="Calibri"/>
      <family val="2"/>
      <charset val="204"/>
      <scheme val="minor"/>
    </font>
    <font>
      <i/>
      <sz val="18"/>
      <color theme="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AEAAAA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</fills>
  <borders count="80">
    <border>
      <left/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rgb="FF000000"/>
      </right>
      <top style="thin">
        <color rgb="FF000000"/>
      </top>
      <bottom style="medium">
        <color indexed="64"/>
      </bottom>
      <diagonal/>
    </border>
    <border>
      <left/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22">
    <xf numFmtId="0" fontId="0" fillId="0" borderId="0" xfId="0"/>
    <xf numFmtId="0" fontId="3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6" fillId="0" borderId="2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vertical="center"/>
    </xf>
    <xf numFmtId="0" fontId="6" fillId="0" borderId="10" xfId="0" applyFont="1" applyBorder="1" applyAlignment="1">
      <alignment vertical="center"/>
    </xf>
    <xf numFmtId="0" fontId="3" fillId="0" borderId="12" xfId="0" applyFont="1" applyBorder="1" applyAlignment="1">
      <alignment vertical="center" wrapText="1"/>
    </xf>
    <xf numFmtId="0" fontId="3" fillId="0" borderId="13" xfId="0" applyFont="1" applyBorder="1" applyAlignment="1">
      <alignment vertical="center" wrapText="1"/>
    </xf>
    <xf numFmtId="0" fontId="3" fillId="0" borderId="14" xfId="0" applyFont="1" applyBorder="1" applyAlignment="1">
      <alignment vertical="center" wrapText="1"/>
    </xf>
    <xf numFmtId="0" fontId="3" fillId="0" borderId="15" xfId="0" applyFont="1" applyBorder="1" applyAlignment="1">
      <alignment vertical="center" wrapText="1"/>
    </xf>
    <xf numFmtId="0" fontId="3" fillId="0" borderId="16" xfId="0" applyFont="1" applyBorder="1" applyAlignment="1">
      <alignment vertical="center" wrapText="1"/>
    </xf>
    <xf numFmtId="0" fontId="3" fillId="0" borderId="17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18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2" fontId="0" fillId="0" borderId="11" xfId="0" applyNumberFormat="1" applyBorder="1"/>
    <xf numFmtId="2" fontId="0" fillId="0" borderId="24" xfId="0" applyNumberFormat="1" applyBorder="1"/>
    <xf numFmtId="2" fontId="0" fillId="0" borderId="12" xfId="0" applyNumberFormat="1" applyBorder="1"/>
    <xf numFmtId="2" fontId="0" fillId="0" borderId="13" xfId="0" applyNumberFormat="1" applyBorder="1"/>
    <xf numFmtId="2" fontId="0" fillId="0" borderId="0" xfId="0" applyNumberFormat="1"/>
    <xf numFmtId="2" fontId="0" fillId="0" borderId="14" xfId="0" applyNumberFormat="1" applyBorder="1"/>
    <xf numFmtId="2" fontId="0" fillId="0" borderId="16" xfId="0" applyNumberFormat="1" applyBorder="1"/>
    <xf numFmtId="0" fontId="3" fillId="0" borderId="4" xfId="0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2" fillId="0" borderId="26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  <xf numFmtId="0" fontId="3" fillId="0" borderId="29" xfId="0" applyFont="1" applyBorder="1" applyAlignment="1">
      <alignment vertical="center" wrapText="1"/>
    </xf>
    <xf numFmtId="0" fontId="3" fillId="0" borderId="30" xfId="0" applyFont="1" applyBorder="1" applyAlignment="1">
      <alignment vertical="center" wrapText="1"/>
    </xf>
    <xf numFmtId="0" fontId="3" fillId="0" borderId="31" xfId="0" applyFont="1" applyBorder="1" applyAlignment="1">
      <alignment vertical="center" wrapText="1"/>
    </xf>
    <xf numFmtId="0" fontId="3" fillId="0" borderId="32" xfId="0" applyFont="1" applyBorder="1" applyAlignment="1">
      <alignment vertical="center" wrapText="1"/>
    </xf>
    <xf numFmtId="0" fontId="3" fillId="0" borderId="33" xfId="0" applyFont="1" applyBorder="1" applyAlignment="1">
      <alignment vertical="center" wrapText="1"/>
    </xf>
    <xf numFmtId="0" fontId="2" fillId="0" borderId="28" xfId="0" applyFont="1" applyBorder="1" applyAlignment="1">
      <alignment horizontal="center" vertical="center" wrapText="1"/>
    </xf>
    <xf numFmtId="0" fontId="6" fillId="0" borderId="37" xfId="0" applyFont="1" applyBorder="1" applyAlignment="1">
      <alignment vertical="center"/>
    </xf>
    <xf numFmtId="0" fontId="6" fillId="0" borderId="38" xfId="0" applyFont="1" applyBorder="1" applyAlignment="1">
      <alignment vertical="center"/>
    </xf>
    <xf numFmtId="0" fontId="6" fillId="0" borderId="39" xfId="0" applyFont="1" applyBorder="1" applyAlignment="1">
      <alignment vertical="center"/>
    </xf>
    <xf numFmtId="0" fontId="6" fillId="0" borderId="40" xfId="0" applyFont="1" applyBorder="1" applyAlignment="1">
      <alignment vertical="center"/>
    </xf>
    <xf numFmtId="0" fontId="6" fillId="0" borderId="41" xfId="0" applyFont="1" applyBorder="1" applyAlignment="1">
      <alignment vertical="center"/>
    </xf>
    <xf numFmtId="0" fontId="6" fillId="0" borderId="42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6" fillId="0" borderId="8" xfId="0" applyFont="1" applyBorder="1"/>
    <xf numFmtId="0" fontId="6" fillId="2" borderId="2" xfId="0" applyFont="1" applyFill="1" applyBorder="1" applyAlignment="1">
      <alignment vertical="center"/>
    </xf>
    <xf numFmtId="0" fontId="6" fillId="2" borderId="8" xfId="0" applyFont="1" applyFill="1" applyBorder="1"/>
    <xf numFmtId="2" fontId="7" fillId="0" borderId="19" xfId="0" applyNumberFormat="1" applyFont="1" applyBorder="1" applyAlignment="1">
      <alignment horizontal="center" vertical="center"/>
    </xf>
    <xf numFmtId="2" fontId="7" fillId="0" borderId="20" xfId="0" applyNumberFormat="1" applyFont="1" applyBorder="1" applyAlignment="1">
      <alignment horizontal="center" vertical="center"/>
    </xf>
    <xf numFmtId="2" fontId="7" fillId="0" borderId="21" xfId="0" applyNumberFormat="1" applyFont="1" applyBorder="1" applyAlignment="1">
      <alignment horizontal="center" vertical="center"/>
    </xf>
    <xf numFmtId="0" fontId="6" fillId="0" borderId="0" xfId="0" applyFont="1" applyBorder="1"/>
    <xf numFmtId="0" fontId="6" fillId="0" borderId="0" xfId="0" applyFont="1" applyBorder="1" applyAlignment="1">
      <alignment vertical="center"/>
    </xf>
    <xf numFmtId="0" fontId="6" fillId="0" borderId="0" xfId="0" applyFont="1" applyBorder="1" applyAlignment="1"/>
    <xf numFmtId="0" fontId="6" fillId="0" borderId="45" xfId="0" applyFont="1" applyBorder="1" applyAlignment="1">
      <alignment vertical="center"/>
    </xf>
    <xf numFmtId="0" fontId="6" fillId="0" borderId="46" xfId="0" applyFont="1" applyBorder="1" applyAlignment="1">
      <alignment vertical="center"/>
    </xf>
    <xf numFmtId="0" fontId="6" fillId="0" borderId="48" xfId="0" applyFont="1" applyBorder="1" applyAlignment="1">
      <alignment vertical="center"/>
    </xf>
    <xf numFmtId="0" fontId="6" fillId="2" borderId="48" xfId="0" applyFont="1" applyFill="1" applyBorder="1" applyAlignment="1">
      <alignment vertical="center"/>
    </xf>
    <xf numFmtId="0" fontId="6" fillId="0" borderId="32" xfId="0" applyFont="1" applyBorder="1" applyAlignment="1">
      <alignment vertical="center"/>
    </xf>
    <xf numFmtId="0" fontId="6" fillId="0" borderId="51" xfId="0" applyFont="1" applyBorder="1" applyAlignment="1">
      <alignment vertical="center"/>
    </xf>
    <xf numFmtId="0" fontId="6" fillId="0" borderId="52" xfId="0" applyFont="1" applyBorder="1"/>
    <xf numFmtId="0" fontId="6" fillId="0" borderId="44" xfId="0" applyFont="1" applyBorder="1"/>
    <xf numFmtId="0" fontId="6" fillId="0" borderId="53" xfId="0" applyFont="1" applyBorder="1"/>
    <xf numFmtId="0" fontId="6" fillId="0" borderId="54" xfId="0" applyFont="1" applyBorder="1"/>
    <xf numFmtId="0" fontId="6" fillId="0" borderId="55" xfId="0" applyFont="1" applyBorder="1"/>
    <xf numFmtId="0" fontId="6" fillId="2" borderId="54" xfId="0" applyFont="1" applyFill="1" applyBorder="1"/>
    <xf numFmtId="0" fontId="6" fillId="0" borderId="56" xfId="0" applyFont="1" applyBorder="1"/>
    <xf numFmtId="0" fontId="6" fillId="0" borderId="50" xfId="0" applyFont="1" applyBorder="1"/>
    <xf numFmtId="0" fontId="6" fillId="0" borderId="57" xfId="0" applyFont="1" applyBorder="1"/>
    <xf numFmtId="0" fontId="5" fillId="2" borderId="55" xfId="0" applyFont="1" applyFill="1" applyBorder="1" applyAlignment="1">
      <alignment horizontal="center" vertical="center"/>
    </xf>
    <xf numFmtId="0" fontId="0" fillId="0" borderId="0" xfId="0" applyBorder="1"/>
    <xf numFmtId="0" fontId="0" fillId="0" borderId="61" xfId="0" applyBorder="1"/>
    <xf numFmtId="0" fontId="0" fillId="0" borderId="60" xfId="0" applyBorder="1"/>
    <xf numFmtId="0" fontId="0" fillId="0" borderId="62" xfId="0" applyBorder="1"/>
    <xf numFmtId="0" fontId="0" fillId="0" borderId="63" xfId="0" applyBorder="1"/>
    <xf numFmtId="0" fontId="0" fillId="0" borderId="0" xfId="0" applyFill="1" applyBorder="1"/>
    <xf numFmtId="0" fontId="7" fillId="0" borderId="0" xfId="0" applyFont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0" borderId="40" xfId="0" applyBorder="1"/>
    <xf numFmtId="0" fontId="0" fillId="0" borderId="41" xfId="0" applyBorder="1"/>
    <xf numFmtId="0" fontId="0" fillId="0" borderId="42" xfId="0" applyBorder="1"/>
    <xf numFmtId="0" fontId="0" fillId="0" borderId="3" xfId="0" applyBorder="1"/>
    <xf numFmtId="0" fontId="0" fillId="0" borderId="1" xfId="0" applyBorder="1"/>
    <xf numFmtId="0" fontId="0" fillId="0" borderId="66" xfId="0" applyBorder="1"/>
    <xf numFmtId="0" fontId="0" fillId="0" borderId="67" xfId="0" applyBorder="1"/>
    <xf numFmtId="0" fontId="0" fillId="0" borderId="64" xfId="0" applyBorder="1" applyAlignment="1">
      <alignment horizontal="center"/>
    </xf>
    <xf numFmtId="0" fontId="0" fillId="0" borderId="65" xfId="0" applyBorder="1" applyAlignment="1">
      <alignment horizontal="center"/>
    </xf>
    <xf numFmtId="0" fontId="5" fillId="0" borderId="58" xfId="0" applyFont="1" applyFill="1" applyBorder="1" applyAlignment="1">
      <alignment horizontal="center" vertical="center" wrapText="1"/>
    </xf>
    <xf numFmtId="0" fontId="5" fillId="0" borderId="59" xfId="0" applyFont="1" applyFill="1" applyBorder="1" applyAlignment="1">
      <alignment horizontal="center" vertical="center" wrapText="1"/>
    </xf>
    <xf numFmtId="1" fontId="7" fillId="0" borderId="42" xfId="0" applyNumberFormat="1" applyFont="1" applyBorder="1" applyAlignment="1">
      <alignment horizontal="center" vertical="center"/>
    </xf>
    <xf numFmtId="1" fontId="7" fillId="0" borderId="1" xfId="0" applyNumberFormat="1" applyFont="1" applyBorder="1" applyAlignment="1">
      <alignment horizontal="center" vertical="center"/>
    </xf>
    <xf numFmtId="0" fontId="0" fillId="0" borderId="38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4" xfId="0" applyBorder="1" applyAlignment="1">
      <alignment horizontal="center"/>
    </xf>
    <xf numFmtId="0" fontId="0" fillId="0" borderId="65" xfId="0" applyBorder="1" applyAlignment="1">
      <alignment horizontal="center"/>
    </xf>
    <xf numFmtId="0" fontId="6" fillId="0" borderId="34" xfId="0" applyFont="1" applyBorder="1" applyAlignment="1">
      <alignment horizontal="center" vertical="center"/>
    </xf>
    <xf numFmtId="0" fontId="6" fillId="0" borderId="35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6" fillId="0" borderId="43" xfId="0" applyFont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6" fillId="0" borderId="47" xfId="0" applyFont="1" applyBorder="1" applyAlignment="1">
      <alignment horizontal="center"/>
    </xf>
    <xf numFmtId="0" fontId="6" fillId="0" borderId="8" xfId="0" applyFont="1" applyBorder="1" applyAlignment="1">
      <alignment horizontal="center"/>
    </xf>
    <xf numFmtId="0" fontId="6" fillId="0" borderId="49" xfId="0" applyFont="1" applyBorder="1" applyAlignment="1">
      <alignment horizontal="center"/>
    </xf>
    <xf numFmtId="0" fontId="6" fillId="0" borderId="50" xfId="0" applyFont="1" applyBorder="1" applyAlignment="1">
      <alignment horizontal="center"/>
    </xf>
    <xf numFmtId="0" fontId="6" fillId="2" borderId="4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0" fontId="0" fillId="0" borderId="68" xfId="0" applyBorder="1"/>
    <xf numFmtId="0" fontId="0" fillId="0" borderId="69" xfId="0" applyBorder="1"/>
    <xf numFmtId="0" fontId="0" fillId="0" borderId="71" xfId="0" applyBorder="1"/>
    <xf numFmtId="0" fontId="0" fillId="0" borderId="5" xfId="0" applyBorder="1" applyAlignment="1">
      <alignment horizontal="center"/>
    </xf>
    <xf numFmtId="0" fontId="0" fillId="0" borderId="72" xfId="0" applyBorder="1" applyAlignment="1">
      <alignment horizontal="center"/>
    </xf>
    <xf numFmtId="168" fontId="0" fillId="0" borderId="0" xfId="0" applyNumberFormat="1" applyBorder="1" applyAlignment="1">
      <alignment horizontal="right"/>
    </xf>
    <xf numFmtId="0" fontId="8" fillId="0" borderId="61" xfId="0" applyFont="1" applyBorder="1" applyAlignment="1">
      <alignment horizontal="right" vertical="center" wrapText="1"/>
    </xf>
    <xf numFmtId="168" fontId="0" fillId="0" borderId="71" xfId="0" applyNumberFormat="1" applyBorder="1" applyAlignment="1">
      <alignment horizontal="right"/>
    </xf>
    <xf numFmtId="0" fontId="8" fillId="0" borderId="63" xfId="0" applyFont="1" applyBorder="1" applyAlignment="1">
      <alignment horizontal="right" vertical="center" wrapText="1"/>
    </xf>
    <xf numFmtId="168" fontId="0" fillId="0" borderId="69" xfId="0" applyNumberFormat="1" applyBorder="1" applyAlignment="1">
      <alignment horizontal="right"/>
    </xf>
    <xf numFmtId="0" fontId="8" fillId="0" borderId="70" xfId="0" applyFont="1" applyBorder="1" applyAlignment="1">
      <alignment horizontal="right" vertical="center" wrapText="1"/>
    </xf>
    <xf numFmtId="168" fontId="0" fillId="0" borderId="0" xfId="0" applyNumberFormat="1" applyBorder="1"/>
    <xf numFmtId="168" fontId="0" fillId="0" borderId="71" xfId="0" applyNumberFormat="1" applyBorder="1"/>
    <xf numFmtId="0" fontId="0" fillId="0" borderId="0" xfId="0" applyBorder="1" applyAlignment="1">
      <alignment horizontal="right"/>
    </xf>
    <xf numFmtId="0" fontId="0" fillId="0" borderId="73" xfId="0" applyBorder="1" applyAlignment="1">
      <alignment horizontal="center"/>
    </xf>
    <xf numFmtId="0" fontId="0" fillId="0" borderId="40" xfId="0" applyBorder="1" applyAlignment="1">
      <alignment horizontal="right"/>
    </xf>
    <xf numFmtId="0" fontId="0" fillId="0" borderId="74" xfId="0" applyBorder="1" applyAlignment="1">
      <alignment horizontal="right"/>
    </xf>
    <xf numFmtId="0" fontId="7" fillId="3" borderId="0" xfId="0" applyFont="1" applyFill="1" applyBorder="1"/>
    <xf numFmtId="0" fontId="0" fillId="0" borderId="0" xfId="0" applyBorder="1" applyAlignment="1">
      <alignment horizontal="right"/>
    </xf>
    <xf numFmtId="0" fontId="10" fillId="0" borderId="0" xfId="0" applyFont="1"/>
    <xf numFmtId="0" fontId="10" fillId="0" borderId="38" xfId="0" applyFont="1" applyBorder="1"/>
    <xf numFmtId="0" fontId="10" fillId="0" borderId="39" xfId="0" applyFont="1" applyBorder="1"/>
    <xf numFmtId="0" fontId="10" fillId="0" borderId="73" xfId="0" applyFont="1" applyBorder="1" applyAlignment="1">
      <alignment horizontal="center"/>
    </xf>
    <xf numFmtId="0" fontId="10" fillId="0" borderId="72" xfId="0" applyFont="1" applyBorder="1" applyAlignment="1">
      <alignment horizontal="center"/>
    </xf>
    <xf numFmtId="0" fontId="10" fillId="0" borderId="65" xfId="0" applyFont="1" applyBorder="1" applyAlignment="1">
      <alignment horizontal="center"/>
    </xf>
    <xf numFmtId="0" fontId="10" fillId="0" borderId="64" xfId="0" applyFont="1" applyBorder="1" applyAlignment="1">
      <alignment horizontal="center"/>
    </xf>
    <xf numFmtId="0" fontId="10" fillId="0" borderId="41" xfId="0" applyFont="1" applyBorder="1"/>
    <xf numFmtId="0" fontId="10" fillId="0" borderId="40" xfId="0" applyFont="1" applyBorder="1" applyAlignment="1">
      <alignment horizontal="right"/>
    </xf>
    <xf numFmtId="0" fontId="10" fillId="0" borderId="61" xfId="0" applyFont="1" applyBorder="1"/>
    <xf numFmtId="0" fontId="10" fillId="0" borderId="60" xfId="0" applyFont="1" applyBorder="1"/>
    <xf numFmtId="168" fontId="10" fillId="0" borderId="0" xfId="0" applyNumberFormat="1" applyFont="1" applyAlignment="1">
      <alignment horizontal="right"/>
    </xf>
    <xf numFmtId="0" fontId="10" fillId="0" borderId="74" xfId="0" applyFont="1" applyBorder="1" applyAlignment="1">
      <alignment horizontal="right"/>
    </xf>
    <xf numFmtId="0" fontId="10" fillId="0" borderId="71" xfId="0" applyFont="1" applyBorder="1"/>
    <xf numFmtId="0" fontId="10" fillId="0" borderId="63" xfId="0" applyFont="1" applyBorder="1"/>
    <xf numFmtId="0" fontId="10" fillId="0" borderId="40" xfId="0" applyFont="1" applyBorder="1"/>
    <xf numFmtId="0" fontId="11" fillId="4" borderId="0" xfId="0" applyFont="1" applyFill="1"/>
    <xf numFmtId="0" fontId="10" fillId="0" borderId="62" xfId="0" applyFont="1" applyBorder="1"/>
    <xf numFmtId="168" fontId="10" fillId="0" borderId="71" xfId="0" applyNumberFormat="1" applyFont="1" applyBorder="1" applyAlignment="1">
      <alignment horizontal="right"/>
    </xf>
    <xf numFmtId="0" fontId="10" fillId="0" borderId="0" xfId="0" applyFont="1" applyAlignment="1">
      <alignment horizontal="right"/>
    </xf>
    <xf numFmtId="168" fontId="10" fillId="0" borderId="0" xfId="0" applyNumberFormat="1" applyFont="1"/>
    <xf numFmtId="168" fontId="10" fillId="0" borderId="71" xfId="0" applyNumberFormat="1" applyFont="1" applyBorder="1"/>
    <xf numFmtId="0" fontId="10" fillId="0" borderId="3" xfId="0" applyFont="1" applyBorder="1"/>
    <xf numFmtId="0" fontId="10" fillId="0" borderId="1" xfId="0" applyFont="1" applyBorder="1"/>
    <xf numFmtId="0" fontId="10" fillId="0" borderId="61" xfId="0" applyFont="1" applyBorder="1" applyAlignment="1">
      <alignment vertical="center" wrapText="1"/>
    </xf>
    <xf numFmtId="0" fontId="10" fillId="0" borderId="63" xfId="0" applyFont="1" applyBorder="1" applyAlignment="1">
      <alignment vertical="center" wrapText="1"/>
    </xf>
    <xf numFmtId="0" fontId="13" fillId="0" borderId="0" xfId="0" applyFont="1" applyBorder="1" applyAlignment="1">
      <alignment horizontal="center" vertical="center" wrapText="1"/>
    </xf>
    <xf numFmtId="0" fontId="10" fillId="0" borderId="0" xfId="0" applyFont="1" applyBorder="1" applyAlignment="1">
      <alignment vertical="center" wrapText="1"/>
    </xf>
    <xf numFmtId="0" fontId="10" fillId="0" borderId="68" xfId="0" applyFont="1" applyBorder="1" applyAlignment="1">
      <alignment horizontal="center" vertical="center" wrapText="1"/>
    </xf>
    <xf numFmtId="0" fontId="10" fillId="0" borderId="60" xfId="0" applyFont="1" applyBorder="1" applyAlignment="1">
      <alignment horizontal="center" vertical="center" wrapText="1"/>
    </xf>
    <xf numFmtId="0" fontId="10" fillId="0" borderId="62" xfId="0" applyFont="1" applyBorder="1" applyAlignment="1">
      <alignment horizontal="center" vertical="center" wrapText="1"/>
    </xf>
    <xf numFmtId="0" fontId="14" fillId="0" borderId="78" xfId="0" applyFont="1" applyFill="1" applyBorder="1" applyAlignment="1">
      <alignment horizontal="center" vertical="center" wrapText="1"/>
    </xf>
    <xf numFmtId="0" fontId="9" fillId="0" borderId="0" xfId="0" applyFont="1"/>
    <xf numFmtId="0" fontId="15" fillId="0" borderId="37" xfId="0" applyFont="1" applyBorder="1"/>
    <xf numFmtId="0" fontId="15" fillId="0" borderId="38" xfId="0" applyFont="1" applyBorder="1"/>
    <xf numFmtId="0" fontId="15" fillId="0" borderId="40" xfId="0" applyFont="1" applyBorder="1"/>
    <xf numFmtId="0" fontId="15" fillId="0" borderId="0" xfId="0" applyFont="1"/>
    <xf numFmtId="0" fontId="16" fillId="0" borderId="0" xfId="0" applyFont="1" applyBorder="1"/>
    <xf numFmtId="0" fontId="16" fillId="0" borderId="40" xfId="0" applyFont="1" applyBorder="1"/>
    <xf numFmtId="0" fontId="16" fillId="0" borderId="37" xfId="0" applyFont="1" applyBorder="1"/>
    <xf numFmtId="0" fontId="16" fillId="0" borderId="38" xfId="0" applyFont="1" applyBorder="1"/>
    <xf numFmtId="0" fontId="0" fillId="5" borderId="75" xfId="0" applyFill="1" applyBorder="1"/>
    <xf numFmtId="0" fontId="0" fillId="5" borderId="69" xfId="0" applyFill="1" applyBorder="1"/>
    <xf numFmtId="0" fontId="0" fillId="5" borderId="70" xfId="0" applyFill="1" applyBorder="1"/>
    <xf numFmtId="0" fontId="6" fillId="5" borderId="40" xfId="0" applyFont="1" applyFill="1" applyBorder="1" applyAlignment="1">
      <alignment horizontal="right"/>
    </xf>
    <xf numFmtId="0" fontId="6" fillId="5" borderId="0" xfId="0" applyFont="1" applyFill="1" applyBorder="1" applyAlignment="1">
      <alignment horizontal="right"/>
    </xf>
    <xf numFmtId="0" fontId="7" fillId="5" borderId="61" xfId="0" applyFont="1" applyFill="1" applyBorder="1"/>
    <xf numFmtId="0" fontId="0" fillId="5" borderId="74" xfId="0" applyFill="1" applyBorder="1"/>
    <xf numFmtId="0" fontId="0" fillId="5" borderId="71" xfId="0" applyFill="1" applyBorder="1"/>
    <xf numFmtId="0" fontId="0" fillId="5" borderId="63" xfId="0" applyFill="1" applyBorder="1"/>
    <xf numFmtId="0" fontId="10" fillId="5" borderId="75" xfId="0" applyFont="1" applyFill="1" applyBorder="1"/>
    <xf numFmtId="0" fontId="10" fillId="5" borderId="69" xfId="0" applyFont="1" applyFill="1" applyBorder="1"/>
    <xf numFmtId="0" fontId="10" fillId="5" borderId="70" xfId="0" applyFont="1" applyFill="1" applyBorder="1"/>
    <xf numFmtId="0" fontId="12" fillId="5" borderId="40" xfId="0" applyFont="1" applyFill="1" applyBorder="1" applyAlignment="1">
      <alignment horizontal="right"/>
    </xf>
    <xf numFmtId="0" fontId="12" fillId="5" borderId="0" xfId="0" applyFont="1" applyFill="1" applyBorder="1" applyAlignment="1">
      <alignment horizontal="right"/>
    </xf>
    <xf numFmtId="0" fontId="10" fillId="5" borderId="74" xfId="0" applyFont="1" applyFill="1" applyBorder="1"/>
    <xf numFmtId="0" fontId="10" fillId="5" borderId="71" xfId="0" applyFont="1" applyFill="1" applyBorder="1"/>
    <xf numFmtId="0" fontId="10" fillId="5" borderId="63" xfId="0" applyFont="1" applyFill="1" applyBorder="1"/>
    <xf numFmtId="0" fontId="14" fillId="0" borderId="79" xfId="0" applyFont="1" applyFill="1" applyBorder="1" applyAlignment="1">
      <alignment horizontal="center" vertical="center" wrapText="1"/>
    </xf>
    <xf numFmtId="0" fontId="10" fillId="0" borderId="69" xfId="0" applyFont="1" applyBorder="1" applyAlignment="1">
      <alignment vertical="center" wrapText="1"/>
    </xf>
    <xf numFmtId="0" fontId="0" fillId="5" borderId="37" xfId="0" applyFill="1" applyBorder="1"/>
    <xf numFmtId="0" fontId="0" fillId="5" borderId="38" xfId="0" applyFill="1" applyBorder="1"/>
    <xf numFmtId="0" fontId="0" fillId="5" borderId="39" xfId="0" applyFill="1" applyBorder="1"/>
    <xf numFmtId="0" fontId="0" fillId="5" borderId="40" xfId="0" applyFill="1" applyBorder="1"/>
    <xf numFmtId="0" fontId="0" fillId="5" borderId="0" xfId="0" applyFill="1" applyBorder="1"/>
    <xf numFmtId="0" fontId="0" fillId="5" borderId="0" xfId="0" applyFill="1" applyBorder="1" applyAlignment="1">
      <alignment horizontal="right"/>
    </xf>
    <xf numFmtId="0" fontId="7" fillId="5" borderId="41" xfId="0" applyFont="1" applyFill="1" applyBorder="1"/>
    <xf numFmtId="0" fontId="0" fillId="5" borderId="0" xfId="0" applyFill="1" applyBorder="1" applyAlignment="1">
      <alignment horizontal="right" vertical="center"/>
    </xf>
    <xf numFmtId="0" fontId="7" fillId="5" borderId="41" xfId="0" applyFont="1" applyFill="1" applyBorder="1" applyAlignment="1">
      <alignment vertical="center"/>
    </xf>
    <xf numFmtId="0" fontId="0" fillId="5" borderId="42" xfId="0" applyFill="1" applyBorder="1"/>
    <xf numFmtId="0" fontId="0" fillId="5" borderId="3" xfId="0" applyFill="1" applyBorder="1"/>
    <xf numFmtId="0" fontId="0" fillId="5" borderId="1" xfId="0" applyFill="1" applyBorder="1"/>
    <xf numFmtId="0" fontId="7" fillId="6" borderId="41" xfId="0" applyFont="1" applyFill="1" applyBorder="1" applyAlignment="1">
      <alignment vertical="center"/>
    </xf>
    <xf numFmtId="0" fontId="17" fillId="0" borderId="40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76" xfId="0" applyFont="1" applyBorder="1" applyAlignment="1">
      <alignment horizontal="center" vertical="center"/>
    </xf>
    <xf numFmtId="0" fontId="17" fillId="0" borderId="77" xfId="0" applyFont="1" applyBorder="1" applyAlignment="1">
      <alignment horizontal="center" vertical="center"/>
    </xf>
    <xf numFmtId="0" fontId="18" fillId="0" borderId="40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18" fillId="0" borderId="3" xfId="0" applyFont="1" applyBorder="1" applyAlignment="1">
      <alignment horizontal="center" vertical="center"/>
    </xf>
    <xf numFmtId="0" fontId="7" fillId="0" borderId="0" xfId="0" applyFont="1" applyBorder="1"/>
    <xf numFmtId="0" fontId="7" fillId="5" borderId="0" xfId="0" applyFont="1" applyFill="1" applyBorder="1"/>
    <xf numFmtId="0" fontId="0" fillId="5" borderId="41" xfId="0" applyFill="1" applyBorder="1"/>
    <xf numFmtId="0" fontId="7" fillId="5" borderId="3" xfId="0" applyFont="1" applyFill="1" applyBorder="1"/>
    <xf numFmtId="0" fontId="0" fillId="0" borderId="58" xfId="0" applyBorder="1" applyAlignment="1">
      <alignment horizontal="center"/>
    </xf>
    <xf numFmtId="0" fontId="0" fillId="0" borderId="59" xfId="0" applyBorder="1" applyAlignment="1">
      <alignment horizontal="center"/>
    </xf>
    <xf numFmtId="0" fontId="0" fillId="0" borderId="13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82550</xdr:colOff>
      <xdr:row>0</xdr:row>
      <xdr:rowOff>412750</xdr:rowOff>
    </xdr:from>
    <xdr:to>
      <xdr:col>30</xdr:col>
      <xdr:colOff>5380</xdr:colOff>
      <xdr:row>26</xdr:row>
      <xdr:rowOff>25383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02AD5DD-DEB6-4C6D-BD2D-1CDC803CC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79300" y="412750"/>
          <a:ext cx="7847630" cy="727708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3BE5C-A4D8-4681-8F29-8DE153ADF48E}">
  <dimension ref="A1:M25"/>
  <sheetViews>
    <sheetView topLeftCell="C1" workbookViewId="0">
      <selection activeCell="O8" sqref="O8"/>
    </sheetView>
  </sheetViews>
  <sheetFormatPr defaultRowHeight="14.5" x14ac:dyDescent="0.35"/>
  <cols>
    <col min="1" max="1" width="3.54296875" bestFit="1" customWidth="1"/>
    <col min="2" max="2" width="35.7265625" customWidth="1"/>
    <col min="9" max="9" width="9.26953125" bestFit="1" customWidth="1"/>
    <col min="10" max="10" width="11.6328125" customWidth="1"/>
    <col min="11" max="11" width="17" customWidth="1"/>
  </cols>
  <sheetData>
    <row r="1" spans="1:13" ht="62.5" thickBot="1" x14ac:dyDescent="0.4">
      <c r="A1" s="18" t="s">
        <v>0</v>
      </c>
      <c r="B1" s="19" t="s">
        <v>1</v>
      </c>
      <c r="C1" s="19" t="s">
        <v>2</v>
      </c>
      <c r="D1" s="19" t="s">
        <v>3</v>
      </c>
      <c r="E1" s="20" t="s">
        <v>4</v>
      </c>
      <c r="G1" s="21" t="s">
        <v>5</v>
      </c>
      <c r="H1" s="22" t="s">
        <v>6</v>
      </c>
      <c r="I1" s="23" t="s">
        <v>7</v>
      </c>
      <c r="J1" s="23" t="s">
        <v>8</v>
      </c>
      <c r="K1" s="24" t="s">
        <v>9</v>
      </c>
      <c r="L1" s="94" t="s">
        <v>35</v>
      </c>
      <c r="M1" s="95"/>
    </row>
    <row r="2" spans="1:13" ht="24" customHeight="1" thickBot="1" x14ac:dyDescent="0.4">
      <c r="A2" s="15">
        <v>1</v>
      </c>
      <c r="B2" s="16" t="s">
        <v>10</v>
      </c>
      <c r="C2" s="16">
        <v>3</v>
      </c>
      <c r="D2" s="16">
        <v>4</v>
      </c>
      <c r="E2" s="17">
        <v>5</v>
      </c>
      <c r="G2" s="25">
        <f>(C2+4*D2+E2)/6</f>
        <v>4</v>
      </c>
      <c r="H2" s="26">
        <f>(E2-C2)/6</f>
        <v>0.33333333333333331</v>
      </c>
      <c r="I2" s="53">
        <f>SUM(G2:G25)</f>
        <v>109.66666666666664</v>
      </c>
      <c r="J2" s="54">
        <f>SQRT(SUMSQ(H2:H21))</f>
        <v>1.9578900207451218</v>
      </c>
      <c r="K2" s="55">
        <f>I2+2*J2</f>
        <v>113.58244670815688</v>
      </c>
      <c r="L2" s="96">
        <f>K2/'Расчет работ'!W21</f>
        <v>6.3101359282309382</v>
      </c>
      <c r="M2" s="97"/>
    </row>
    <row r="3" spans="1:13" ht="15.5" x14ac:dyDescent="0.35">
      <c r="A3" s="10">
        <v>2</v>
      </c>
      <c r="B3" s="1" t="s">
        <v>11</v>
      </c>
      <c r="C3" s="1">
        <v>2</v>
      </c>
      <c r="D3" s="1">
        <v>3</v>
      </c>
      <c r="E3" s="11">
        <v>4</v>
      </c>
      <c r="G3" s="27">
        <f t="shared" ref="G3:G25" si="0">(C3+4*D3+E3)/6</f>
        <v>3</v>
      </c>
      <c r="H3" s="28">
        <f t="shared" ref="H3:H25" si="1">(E3-C3)/6</f>
        <v>0.33333333333333331</v>
      </c>
      <c r="I3" s="29"/>
      <c r="J3" s="29"/>
      <c r="K3" s="29"/>
    </row>
    <row r="4" spans="1:13" ht="15.5" x14ac:dyDescent="0.35">
      <c r="A4" s="10">
        <v>3</v>
      </c>
      <c r="B4" s="2" t="s">
        <v>12</v>
      </c>
      <c r="C4" s="1">
        <v>1</v>
      </c>
      <c r="D4" s="1">
        <v>1</v>
      </c>
      <c r="E4" s="11">
        <v>1</v>
      </c>
      <c r="G4" s="27">
        <f t="shared" si="0"/>
        <v>1</v>
      </c>
      <c r="H4" s="28">
        <f t="shared" si="1"/>
        <v>0</v>
      </c>
      <c r="I4" s="29"/>
      <c r="J4" s="29"/>
      <c r="K4" s="29"/>
    </row>
    <row r="5" spans="1:13" ht="15.5" x14ac:dyDescent="0.35">
      <c r="A5" s="10">
        <v>4</v>
      </c>
      <c r="B5" s="2" t="s">
        <v>13</v>
      </c>
      <c r="C5" s="1">
        <v>5</v>
      </c>
      <c r="D5" s="1">
        <v>6</v>
      </c>
      <c r="E5" s="11">
        <v>8</v>
      </c>
      <c r="G5" s="27">
        <f t="shared" si="0"/>
        <v>6.166666666666667</v>
      </c>
      <c r="H5" s="28">
        <f t="shared" si="1"/>
        <v>0.5</v>
      </c>
      <c r="I5" s="29"/>
      <c r="J5" s="29"/>
      <c r="K5" s="29"/>
    </row>
    <row r="6" spans="1:13" ht="15.5" x14ac:dyDescent="0.35">
      <c r="A6" s="10">
        <v>5</v>
      </c>
      <c r="B6" s="2" t="s">
        <v>14</v>
      </c>
      <c r="C6" s="1">
        <v>3</v>
      </c>
      <c r="D6" s="1">
        <v>4</v>
      </c>
      <c r="E6" s="11">
        <v>5</v>
      </c>
      <c r="G6" s="27">
        <f t="shared" si="0"/>
        <v>4</v>
      </c>
      <c r="H6" s="28">
        <f t="shared" si="1"/>
        <v>0.33333333333333331</v>
      </c>
      <c r="I6" s="29"/>
      <c r="J6" s="29"/>
      <c r="K6" s="29"/>
    </row>
    <row r="7" spans="1:13" ht="31" x14ac:dyDescent="0.35">
      <c r="A7" s="10">
        <v>6</v>
      </c>
      <c r="B7" s="2" t="s">
        <v>15</v>
      </c>
      <c r="C7" s="1">
        <v>3</v>
      </c>
      <c r="D7" s="1">
        <v>4</v>
      </c>
      <c r="E7" s="11">
        <v>5</v>
      </c>
      <c r="G7" s="27">
        <f t="shared" si="0"/>
        <v>4</v>
      </c>
      <c r="H7" s="28">
        <f t="shared" si="1"/>
        <v>0.33333333333333331</v>
      </c>
      <c r="I7" s="29"/>
      <c r="J7" s="29"/>
      <c r="K7" s="29"/>
    </row>
    <row r="8" spans="1:13" ht="31" x14ac:dyDescent="0.35">
      <c r="A8" s="10">
        <v>7</v>
      </c>
      <c r="B8" s="2" t="s">
        <v>16</v>
      </c>
      <c r="C8" s="1">
        <v>3</v>
      </c>
      <c r="D8" s="1">
        <v>4</v>
      </c>
      <c r="E8" s="11">
        <v>5</v>
      </c>
      <c r="G8" s="27">
        <f t="shared" si="0"/>
        <v>4</v>
      </c>
      <c r="H8" s="28">
        <f t="shared" si="1"/>
        <v>0.33333333333333331</v>
      </c>
      <c r="I8" s="29"/>
      <c r="J8" s="29"/>
      <c r="K8" s="29"/>
    </row>
    <row r="9" spans="1:13" ht="31" x14ac:dyDescent="0.35">
      <c r="A9" s="10">
        <v>8</v>
      </c>
      <c r="B9" s="2" t="s">
        <v>17</v>
      </c>
      <c r="C9" s="1">
        <v>6</v>
      </c>
      <c r="D9" s="1">
        <v>7</v>
      </c>
      <c r="E9" s="11">
        <v>10</v>
      </c>
      <c r="G9" s="27">
        <f t="shared" si="0"/>
        <v>7.333333333333333</v>
      </c>
      <c r="H9" s="28">
        <f t="shared" si="1"/>
        <v>0.66666666666666663</v>
      </c>
      <c r="I9" s="29"/>
      <c r="J9" s="29"/>
      <c r="K9" s="29"/>
    </row>
    <row r="10" spans="1:13" ht="15.5" x14ac:dyDescent="0.35">
      <c r="A10" s="10">
        <v>9</v>
      </c>
      <c r="B10" s="2" t="s">
        <v>18</v>
      </c>
      <c r="C10" s="1">
        <v>1</v>
      </c>
      <c r="D10" s="1">
        <v>1</v>
      </c>
      <c r="E10" s="11">
        <v>2</v>
      </c>
      <c r="G10" s="27">
        <f t="shared" si="0"/>
        <v>1.1666666666666667</v>
      </c>
      <c r="H10" s="28">
        <f t="shared" si="1"/>
        <v>0.16666666666666666</v>
      </c>
      <c r="I10" s="29"/>
      <c r="J10" s="29"/>
      <c r="K10" s="29"/>
    </row>
    <row r="11" spans="1:13" ht="15.5" x14ac:dyDescent="0.35">
      <c r="A11" s="10">
        <v>10</v>
      </c>
      <c r="B11" s="2" t="s">
        <v>19</v>
      </c>
      <c r="C11" s="1">
        <v>4</v>
      </c>
      <c r="D11" s="1">
        <v>5</v>
      </c>
      <c r="E11" s="11">
        <v>7</v>
      </c>
      <c r="G11" s="27">
        <f t="shared" si="0"/>
        <v>5.166666666666667</v>
      </c>
      <c r="H11" s="28">
        <f t="shared" si="1"/>
        <v>0.5</v>
      </c>
      <c r="I11" s="29"/>
      <c r="J11" s="29"/>
      <c r="K11" s="29"/>
    </row>
    <row r="12" spans="1:13" ht="15.5" x14ac:dyDescent="0.35">
      <c r="A12" s="10">
        <v>11</v>
      </c>
      <c r="B12" s="2" t="s">
        <v>20</v>
      </c>
      <c r="C12" s="1">
        <v>5</v>
      </c>
      <c r="D12" s="1">
        <v>7</v>
      </c>
      <c r="E12" s="11">
        <v>10</v>
      </c>
      <c r="G12" s="27">
        <f t="shared" si="0"/>
        <v>7.166666666666667</v>
      </c>
      <c r="H12" s="28">
        <f t="shared" si="1"/>
        <v>0.83333333333333337</v>
      </c>
      <c r="I12" s="29"/>
      <c r="J12" s="29"/>
      <c r="K12" s="29"/>
    </row>
    <row r="13" spans="1:13" ht="15.5" x14ac:dyDescent="0.35">
      <c r="A13" s="10">
        <v>12</v>
      </c>
      <c r="B13" s="2" t="s">
        <v>21</v>
      </c>
      <c r="C13" s="1">
        <v>1</v>
      </c>
      <c r="D13" s="1">
        <v>1</v>
      </c>
      <c r="E13" s="11">
        <v>1</v>
      </c>
      <c r="G13" s="27">
        <f t="shared" si="0"/>
        <v>1</v>
      </c>
      <c r="H13" s="28">
        <f t="shared" si="1"/>
        <v>0</v>
      </c>
      <c r="I13" s="29"/>
      <c r="J13" s="29"/>
      <c r="K13" s="29"/>
    </row>
    <row r="14" spans="1:13" ht="31" x14ac:dyDescent="0.35">
      <c r="A14" s="10">
        <v>13</v>
      </c>
      <c r="B14" s="2" t="s">
        <v>22</v>
      </c>
      <c r="C14" s="1">
        <v>6</v>
      </c>
      <c r="D14" s="1">
        <v>7</v>
      </c>
      <c r="E14" s="11">
        <v>10</v>
      </c>
      <c r="G14" s="27">
        <f t="shared" si="0"/>
        <v>7.333333333333333</v>
      </c>
      <c r="H14" s="28">
        <f t="shared" si="1"/>
        <v>0.66666666666666663</v>
      </c>
      <c r="I14" s="29"/>
      <c r="J14" s="29"/>
      <c r="K14" s="29"/>
    </row>
    <row r="15" spans="1:13" ht="31" x14ac:dyDescent="0.35">
      <c r="A15" s="10">
        <v>14</v>
      </c>
      <c r="B15" s="2" t="s">
        <v>23</v>
      </c>
      <c r="C15" s="1">
        <v>4</v>
      </c>
      <c r="D15" s="1">
        <v>5</v>
      </c>
      <c r="E15" s="11">
        <v>6</v>
      </c>
      <c r="G15" s="27">
        <f t="shared" si="0"/>
        <v>5</v>
      </c>
      <c r="H15" s="28">
        <f t="shared" si="1"/>
        <v>0.33333333333333331</v>
      </c>
      <c r="I15" s="29"/>
      <c r="J15" s="29"/>
      <c r="K15" s="29"/>
    </row>
    <row r="16" spans="1:13" ht="31" x14ac:dyDescent="0.35">
      <c r="A16" s="10">
        <v>15</v>
      </c>
      <c r="B16" s="2" t="s">
        <v>24</v>
      </c>
      <c r="C16" s="1">
        <v>7</v>
      </c>
      <c r="D16" s="1">
        <v>9</v>
      </c>
      <c r="E16" s="11">
        <v>10</v>
      </c>
      <c r="G16" s="27">
        <f t="shared" si="0"/>
        <v>8.8333333333333339</v>
      </c>
      <c r="H16" s="28">
        <f t="shared" si="1"/>
        <v>0.5</v>
      </c>
      <c r="I16" s="29"/>
      <c r="J16" s="29"/>
      <c r="K16" s="29"/>
    </row>
    <row r="17" spans="1:11" ht="15.5" x14ac:dyDescent="0.35">
      <c r="A17" s="10">
        <v>16</v>
      </c>
      <c r="B17" s="2" t="s">
        <v>25</v>
      </c>
      <c r="C17" s="1">
        <v>7</v>
      </c>
      <c r="D17" s="1">
        <v>9</v>
      </c>
      <c r="E17" s="11">
        <v>10</v>
      </c>
      <c r="G17" s="27">
        <f t="shared" si="0"/>
        <v>8.8333333333333339</v>
      </c>
      <c r="H17" s="28">
        <f t="shared" si="1"/>
        <v>0.5</v>
      </c>
      <c r="I17" s="29"/>
      <c r="J17" s="29"/>
      <c r="K17" s="29"/>
    </row>
    <row r="18" spans="1:11" ht="15.5" x14ac:dyDescent="0.35">
      <c r="A18" s="10">
        <v>17</v>
      </c>
      <c r="B18" s="2" t="s">
        <v>26</v>
      </c>
      <c r="C18" s="1">
        <v>1</v>
      </c>
      <c r="D18" s="1">
        <v>1</v>
      </c>
      <c r="E18" s="11">
        <v>2</v>
      </c>
      <c r="G18" s="27">
        <f t="shared" si="0"/>
        <v>1.1666666666666667</v>
      </c>
      <c r="H18" s="28">
        <f t="shared" si="1"/>
        <v>0.16666666666666666</v>
      </c>
      <c r="I18" s="29"/>
      <c r="J18" s="29"/>
      <c r="K18" s="29"/>
    </row>
    <row r="19" spans="1:11" ht="15.5" x14ac:dyDescent="0.35">
      <c r="A19" s="10">
        <v>18</v>
      </c>
      <c r="B19" s="2" t="s">
        <v>27</v>
      </c>
      <c r="C19" s="1">
        <v>1</v>
      </c>
      <c r="D19" s="1">
        <v>1</v>
      </c>
      <c r="E19" s="11">
        <v>2</v>
      </c>
      <c r="G19" s="27">
        <f t="shared" si="0"/>
        <v>1.1666666666666667</v>
      </c>
      <c r="H19" s="28">
        <f t="shared" si="1"/>
        <v>0.16666666666666666</v>
      </c>
      <c r="I19" s="29"/>
      <c r="J19" s="29"/>
      <c r="K19" s="29"/>
    </row>
    <row r="20" spans="1:11" ht="15.5" x14ac:dyDescent="0.35">
      <c r="A20" s="10">
        <v>19</v>
      </c>
      <c r="B20" s="1" t="s">
        <v>28</v>
      </c>
      <c r="C20" s="1">
        <v>2</v>
      </c>
      <c r="D20" s="1">
        <v>4</v>
      </c>
      <c r="E20" s="11">
        <v>5</v>
      </c>
      <c r="G20" s="27">
        <f t="shared" si="0"/>
        <v>3.8333333333333335</v>
      </c>
      <c r="H20" s="28">
        <f t="shared" si="1"/>
        <v>0.5</v>
      </c>
      <c r="I20" s="29"/>
      <c r="J20" s="29"/>
      <c r="K20" s="29"/>
    </row>
    <row r="21" spans="1:11" ht="15.5" x14ac:dyDescent="0.35">
      <c r="A21" s="10">
        <v>20</v>
      </c>
      <c r="B21" s="1" t="s">
        <v>29</v>
      </c>
      <c r="C21" s="1">
        <v>2</v>
      </c>
      <c r="D21" s="1">
        <v>4</v>
      </c>
      <c r="E21" s="11">
        <v>5</v>
      </c>
      <c r="G21" s="27">
        <f t="shared" si="0"/>
        <v>3.8333333333333335</v>
      </c>
      <c r="H21" s="28">
        <f t="shared" si="1"/>
        <v>0.5</v>
      </c>
      <c r="I21" s="29"/>
      <c r="J21" s="29"/>
      <c r="K21" s="29"/>
    </row>
    <row r="22" spans="1:11" ht="31" x14ac:dyDescent="0.35">
      <c r="A22" s="10">
        <v>21</v>
      </c>
      <c r="B22" s="1" t="s">
        <v>30</v>
      </c>
      <c r="C22" s="1">
        <v>1</v>
      </c>
      <c r="D22" s="1">
        <v>1</v>
      </c>
      <c r="E22" s="11">
        <v>2</v>
      </c>
      <c r="G22" s="27">
        <f t="shared" si="0"/>
        <v>1.1666666666666667</v>
      </c>
      <c r="H22" s="28">
        <f t="shared" si="1"/>
        <v>0.16666666666666666</v>
      </c>
      <c r="I22" s="29"/>
      <c r="J22" s="29"/>
      <c r="K22" s="29"/>
    </row>
    <row r="23" spans="1:11" ht="31" x14ac:dyDescent="0.35">
      <c r="A23" s="10">
        <v>22</v>
      </c>
      <c r="B23" s="1" t="s">
        <v>31</v>
      </c>
      <c r="C23" s="1">
        <v>1</v>
      </c>
      <c r="D23" s="1">
        <v>1</v>
      </c>
      <c r="E23" s="11">
        <v>3</v>
      </c>
      <c r="G23" s="27">
        <f t="shared" si="0"/>
        <v>1.3333333333333333</v>
      </c>
      <c r="H23" s="28">
        <f t="shared" si="1"/>
        <v>0.33333333333333331</v>
      </c>
      <c r="I23" s="29"/>
      <c r="J23" s="29"/>
      <c r="K23" s="29"/>
    </row>
    <row r="24" spans="1:11" ht="15.5" x14ac:dyDescent="0.35">
      <c r="A24" s="10">
        <v>23</v>
      </c>
      <c r="B24" s="1" t="s">
        <v>32</v>
      </c>
      <c r="C24" s="1">
        <v>7</v>
      </c>
      <c r="D24" s="1">
        <v>13</v>
      </c>
      <c r="E24" s="11">
        <v>15</v>
      </c>
      <c r="G24" s="27">
        <f t="shared" si="0"/>
        <v>12.333333333333334</v>
      </c>
      <c r="H24" s="28">
        <f t="shared" si="1"/>
        <v>1.3333333333333333</v>
      </c>
      <c r="I24" s="29"/>
      <c r="J24" s="29"/>
      <c r="K24" s="29"/>
    </row>
    <row r="25" spans="1:11" ht="16" thickBot="1" x14ac:dyDescent="0.4">
      <c r="A25" s="12">
        <v>24</v>
      </c>
      <c r="B25" s="13" t="s">
        <v>33</v>
      </c>
      <c r="C25" s="13">
        <v>5</v>
      </c>
      <c r="D25" s="13">
        <v>7</v>
      </c>
      <c r="E25" s="14">
        <v>8</v>
      </c>
      <c r="G25" s="30">
        <f t="shared" si="0"/>
        <v>6.833333333333333</v>
      </c>
      <c r="H25" s="31">
        <f t="shared" si="1"/>
        <v>0.5</v>
      </c>
      <c r="I25" s="29"/>
      <c r="J25" s="29"/>
      <c r="K25" s="29"/>
    </row>
  </sheetData>
  <mergeCells count="2">
    <mergeCell ref="L1:M1"/>
    <mergeCell ref="L2:M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D4B1F-98AA-4F4D-8807-DD4BE033A9BB}">
  <dimension ref="A1:P37"/>
  <sheetViews>
    <sheetView topLeftCell="A4" workbookViewId="0">
      <selection activeCell="B21" sqref="B21"/>
    </sheetView>
  </sheetViews>
  <sheetFormatPr defaultRowHeight="14.5" x14ac:dyDescent="0.35"/>
  <cols>
    <col min="2" max="2" width="33.54296875" customWidth="1"/>
  </cols>
  <sheetData>
    <row r="1" spans="1:16" ht="62" x14ac:dyDescent="0.35">
      <c r="A1" s="34" t="s">
        <v>0</v>
      </c>
      <c r="B1" s="35" t="s">
        <v>1</v>
      </c>
      <c r="C1" s="35" t="s">
        <v>2</v>
      </c>
      <c r="D1" s="35" t="s">
        <v>3</v>
      </c>
      <c r="E1" s="41" t="s">
        <v>4</v>
      </c>
      <c r="F1" s="104" t="s">
        <v>34</v>
      </c>
      <c r="G1" s="105"/>
      <c r="H1" s="105"/>
      <c r="I1" s="105"/>
      <c r="J1" s="105"/>
      <c r="K1" s="105"/>
      <c r="L1" s="105"/>
      <c r="M1" s="105"/>
      <c r="N1" s="105"/>
      <c r="O1" s="106"/>
      <c r="P1" s="9"/>
    </row>
    <row r="2" spans="1:16" ht="15.5" x14ac:dyDescent="0.35">
      <c r="A2" s="36">
        <v>1</v>
      </c>
      <c r="B2" s="32" t="s">
        <v>10</v>
      </c>
      <c r="C2" s="32">
        <v>3</v>
      </c>
      <c r="D2" s="32">
        <v>5</v>
      </c>
      <c r="E2" s="33">
        <v>5</v>
      </c>
      <c r="F2" s="42"/>
      <c r="G2" s="43"/>
      <c r="H2" s="43"/>
      <c r="I2" s="43"/>
      <c r="J2" s="43"/>
      <c r="K2" s="43"/>
      <c r="L2" s="43"/>
      <c r="M2" s="43"/>
      <c r="N2" s="43"/>
      <c r="O2" s="44"/>
      <c r="P2" s="8"/>
    </row>
    <row r="3" spans="1:16" ht="15.5" x14ac:dyDescent="0.35">
      <c r="A3" s="37">
        <v>2</v>
      </c>
      <c r="B3" s="3" t="s">
        <v>11</v>
      </c>
      <c r="C3" s="3">
        <v>2</v>
      </c>
      <c r="D3" s="3">
        <v>3</v>
      </c>
      <c r="E3" s="6">
        <v>4</v>
      </c>
      <c r="F3" s="45"/>
      <c r="G3" s="8"/>
      <c r="H3" s="8"/>
      <c r="I3" s="8"/>
      <c r="J3" s="8"/>
      <c r="K3" s="8"/>
      <c r="L3" s="8"/>
      <c r="M3" s="8"/>
      <c r="N3" s="8"/>
      <c r="O3" s="46"/>
      <c r="P3" s="8"/>
    </row>
    <row r="4" spans="1:16" ht="15.5" x14ac:dyDescent="0.35">
      <c r="A4" s="37">
        <v>3</v>
      </c>
      <c r="B4" s="5" t="s">
        <v>12</v>
      </c>
      <c r="C4" s="3">
        <v>1</v>
      </c>
      <c r="D4" s="3">
        <v>1</v>
      </c>
      <c r="E4" s="6">
        <v>1</v>
      </c>
      <c r="F4" s="45"/>
      <c r="G4" s="8"/>
      <c r="H4" s="8"/>
      <c r="I4" s="8"/>
      <c r="J4" s="8"/>
      <c r="K4" s="8"/>
      <c r="L4" s="8"/>
      <c r="M4" s="8"/>
      <c r="N4" s="8"/>
      <c r="O4" s="46"/>
      <c r="P4" s="8"/>
    </row>
    <row r="5" spans="1:16" ht="15.5" x14ac:dyDescent="0.35">
      <c r="A5" s="37">
        <v>4</v>
      </c>
      <c r="B5" s="5" t="s">
        <v>13</v>
      </c>
      <c r="C5" s="3">
        <v>5</v>
      </c>
      <c r="D5" s="3">
        <v>6</v>
      </c>
      <c r="E5" s="6">
        <v>8</v>
      </c>
      <c r="F5" s="45"/>
      <c r="G5" s="8"/>
      <c r="H5" s="8"/>
      <c r="I5" s="8"/>
      <c r="J5" s="8"/>
      <c r="K5" s="8"/>
      <c r="L5" s="8"/>
      <c r="M5" s="8"/>
      <c r="N5" s="8"/>
      <c r="O5" s="46"/>
      <c r="P5" s="8"/>
    </row>
    <row r="6" spans="1:16" ht="31" x14ac:dyDescent="0.35">
      <c r="A6" s="37">
        <v>5</v>
      </c>
      <c r="B6" s="5" t="s">
        <v>14</v>
      </c>
      <c r="C6" s="3">
        <v>3</v>
      </c>
      <c r="D6" s="3">
        <v>4</v>
      </c>
      <c r="E6" s="6">
        <v>5</v>
      </c>
      <c r="F6" s="45"/>
      <c r="G6" s="8"/>
      <c r="H6" s="8"/>
      <c r="I6" s="8"/>
      <c r="J6" s="8"/>
      <c r="K6" s="8"/>
      <c r="L6" s="8"/>
      <c r="M6" s="8"/>
      <c r="N6" s="8"/>
      <c r="O6" s="46"/>
      <c r="P6" s="8"/>
    </row>
    <row r="7" spans="1:16" ht="31" x14ac:dyDescent="0.35">
      <c r="A7" s="37">
        <v>6</v>
      </c>
      <c r="B7" s="5" t="s">
        <v>15</v>
      </c>
      <c r="C7" s="3">
        <v>3</v>
      </c>
      <c r="D7" s="3">
        <v>4</v>
      </c>
      <c r="E7" s="6">
        <v>5</v>
      </c>
      <c r="F7" s="45"/>
      <c r="G7" s="8"/>
      <c r="H7" s="8"/>
      <c r="I7" s="8"/>
      <c r="J7" s="8"/>
      <c r="K7" s="8"/>
      <c r="L7" s="8"/>
      <c r="M7" s="8"/>
      <c r="N7" s="8"/>
      <c r="O7" s="46"/>
      <c r="P7" s="8"/>
    </row>
    <row r="8" spans="1:16" ht="31" x14ac:dyDescent="0.35">
      <c r="A8" s="37">
        <v>7</v>
      </c>
      <c r="B8" s="5" t="s">
        <v>16</v>
      </c>
      <c r="C8" s="3">
        <v>3</v>
      </c>
      <c r="D8" s="3">
        <v>4</v>
      </c>
      <c r="E8" s="6">
        <v>5</v>
      </c>
      <c r="F8" s="45">
        <v>8</v>
      </c>
      <c r="G8" s="8"/>
      <c r="H8" s="8"/>
      <c r="I8" s="8"/>
      <c r="J8" s="8"/>
      <c r="K8" s="8"/>
      <c r="L8" s="8"/>
      <c r="M8" s="8"/>
      <c r="N8" s="8"/>
      <c r="O8" s="46"/>
      <c r="P8" s="8"/>
    </row>
    <row r="9" spans="1:16" ht="31" x14ac:dyDescent="0.35">
      <c r="A9" s="37">
        <v>8</v>
      </c>
      <c r="B9" s="5" t="s">
        <v>17</v>
      </c>
      <c r="C9" s="3">
        <v>6</v>
      </c>
      <c r="D9" s="3">
        <v>7</v>
      </c>
      <c r="E9" s="6">
        <v>10</v>
      </c>
      <c r="F9" s="45">
        <v>15</v>
      </c>
      <c r="G9" s="8">
        <v>14</v>
      </c>
      <c r="H9" s="8">
        <v>2</v>
      </c>
      <c r="I9" s="8">
        <v>10</v>
      </c>
      <c r="J9" s="8"/>
      <c r="K9" s="8"/>
      <c r="L9" s="8"/>
      <c r="M9" s="8"/>
      <c r="N9" s="8"/>
      <c r="O9" s="46"/>
      <c r="P9" s="8"/>
    </row>
    <row r="10" spans="1:16" ht="31" x14ac:dyDescent="0.35">
      <c r="A10" s="37">
        <v>9</v>
      </c>
      <c r="B10" s="5" t="s">
        <v>18</v>
      </c>
      <c r="C10" s="3">
        <v>1</v>
      </c>
      <c r="D10" s="3">
        <v>1</v>
      </c>
      <c r="E10" s="6">
        <v>2</v>
      </c>
      <c r="F10" s="45"/>
      <c r="G10" s="8"/>
      <c r="H10" s="8"/>
      <c r="I10" s="8"/>
      <c r="J10" s="8"/>
      <c r="K10" s="8"/>
      <c r="L10" s="8"/>
      <c r="M10" s="8"/>
      <c r="N10" s="8"/>
      <c r="O10" s="46"/>
      <c r="P10" s="8"/>
    </row>
    <row r="11" spans="1:16" ht="15.5" x14ac:dyDescent="0.35">
      <c r="A11" s="37">
        <v>10</v>
      </c>
      <c r="B11" s="5" t="s">
        <v>19</v>
      </c>
      <c r="C11" s="3">
        <v>4</v>
      </c>
      <c r="D11" s="3">
        <v>5</v>
      </c>
      <c r="E11" s="6">
        <v>7</v>
      </c>
      <c r="F11" s="45"/>
      <c r="G11" s="8"/>
      <c r="H11" s="8"/>
      <c r="I11" s="8"/>
      <c r="J11" s="8"/>
      <c r="K11" s="8"/>
      <c r="L11" s="8"/>
      <c r="M11" s="8"/>
      <c r="N11" s="8"/>
      <c r="O11" s="46"/>
      <c r="P11" s="8"/>
    </row>
    <row r="12" spans="1:16" ht="15.5" x14ac:dyDescent="0.35">
      <c r="A12" s="37">
        <v>11</v>
      </c>
      <c r="B12" s="5" t="s">
        <v>20</v>
      </c>
      <c r="C12" s="3">
        <v>5</v>
      </c>
      <c r="D12" s="3">
        <v>7</v>
      </c>
      <c r="E12" s="6">
        <v>10</v>
      </c>
      <c r="F12" s="45"/>
      <c r="G12" s="8"/>
      <c r="H12" s="8"/>
      <c r="I12" s="8"/>
      <c r="J12" s="8"/>
      <c r="K12" s="8"/>
      <c r="L12" s="8"/>
      <c r="M12" s="8"/>
      <c r="N12" s="8"/>
      <c r="O12" s="46"/>
      <c r="P12" s="8"/>
    </row>
    <row r="13" spans="1:16" ht="15.5" x14ac:dyDescent="0.35">
      <c r="A13" s="37">
        <v>12</v>
      </c>
      <c r="B13" s="5" t="s">
        <v>21</v>
      </c>
      <c r="C13" s="3">
        <v>1</v>
      </c>
      <c r="D13" s="3">
        <v>1</v>
      </c>
      <c r="E13" s="6">
        <v>1</v>
      </c>
      <c r="F13" s="45"/>
      <c r="G13" s="8"/>
      <c r="H13" s="8"/>
      <c r="I13" s="8"/>
      <c r="J13" s="8"/>
      <c r="K13" s="8"/>
      <c r="L13" s="8"/>
      <c r="M13" s="8"/>
      <c r="N13" s="8"/>
      <c r="O13" s="46"/>
      <c r="P13" s="8"/>
    </row>
    <row r="14" spans="1:16" ht="31" x14ac:dyDescent="0.35">
      <c r="A14" s="37">
        <v>13</v>
      </c>
      <c r="B14" s="5" t="s">
        <v>22</v>
      </c>
      <c r="C14" s="3">
        <v>6</v>
      </c>
      <c r="D14" s="3">
        <v>7</v>
      </c>
      <c r="E14" s="6">
        <v>10</v>
      </c>
      <c r="F14" s="45">
        <v>6</v>
      </c>
      <c r="G14" s="8">
        <v>14</v>
      </c>
      <c r="H14" s="8">
        <v>3</v>
      </c>
      <c r="I14" s="8"/>
      <c r="J14" s="8"/>
      <c r="K14" s="8"/>
      <c r="L14" s="8"/>
      <c r="M14" s="8"/>
      <c r="N14" s="8"/>
      <c r="O14" s="46"/>
      <c r="P14" s="8"/>
    </row>
    <row r="15" spans="1:16" ht="31" x14ac:dyDescent="0.35">
      <c r="A15" s="37">
        <v>14</v>
      </c>
      <c r="B15" s="5" t="s">
        <v>23</v>
      </c>
      <c r="C15" s="3">
        <v>4</v>
      </c>
      <c r="D15" s="3">
        <v>5</v>
      </c>
      <c r="E15" s="6">
        <v>6</v>
      </c>
      <c r="F15" s="45"/>
      <c r="G15" s="8"/>
      <c r="H15" s="8"/>
      <c r="I15" s="8"/>
      <c r="J15" s="8"/>
      <c r="K15" s="8"/>
      <c r="L15" s="8"/>
      <c r="M15" s="8"/>
      <c r="N15" s="8"/>
      <c r="O15" s="46"/>
      <c r="P15" s="8"/>
    </row>
    <row r="16" spans="1:16" ht="31" x14ac:dyDescent="0.35">
      <c r="A16" s="37">
        <v>15</v>
      </c>
      <c r="B16" s="5" t="s">
        <v>24</v>
      </c>
      <c r="C16" s="3">
        <v>7</v>
      </c>
      <c r="D16" s="3">
        <v>9</v>
      </c>
      <c r="E16" s="6">
        <v>10</v>
      </c>
      <c r="F16" s="45"/>
      <c r="G16" s="8"/>
      <c r="H16" s="8"/>
      <c r="I16" s="8"/>
      <c r="J16" s="8"/>
      <c r="K16" s="8"/>
      <c r="L16" s="8"/>
      <c r="M16" s="8"/>
      <c r="N16" s="8"/>
      <c r="O16" s="46"/>
      <c r="P16" s="8"/>
    </row>
    <row r="17" spans="1:16" ht="15.5" x14ac:dyDescent="0.35">
      <c r="A17" s="37">
        <v>16</v>
      </c>
      <c r="B17" s="5" t="s">
        <v>25</v>
      </c>
      <c r="C17" s="3">
        <v>7</v>
      </c>
      <c r="D17" s="3">
        <v>9</v>
      </c>
      <c r="E17" s="6">
        <v>10</v>
      </c>
      <c r="F17" s="45"/>
      <c r="G17" s="8"/>
      <c r="H17" s="8"/>
      <c r="I17" s="8"/>
      <c r="J17" s="8"/>
      <c r="K17" s="8"/>
      <c r="L17" s="8"/>
      <c r="M17" s="8"/>
      <c r="N17" s="8"/>
      <c r="O17" s="46"/>
      <c r="P17" s="8"/>
    </row>
    <row r="18" spans="1:16" ht="15.5" x14ac:dyDescent="0.35">
      <c r="A18" s="37">
        <v>17</v>
      </c>
      <c r="B18" s="5" t="s">
        <v>26</v>
      </c>
      <c r="C18" s="3">
        <v>1</v>
      </c>
      <c r="D18" s="3">
        <v>1</v>
      </c>
      <c r="E18" s="6">
        <v>2</v>
      </c>
      <c r="F18" s="45"/>
      <c r="G18" s="8"/>
      <c r="H18" s="8"/>
      <c r="I18" s="8"/>
      <c r="J18" s="8"/>
      <c r="K18" s="8"/>
      <c r="L18" s="8"/>
      <c r="M18" s="8"/>
      <c r="N18" s="8"/>
      <c r="O18" s="46"/>
      <c r="P18" s="8"/>
    </row>
    <row r="19" spans="1:16" ht="15.5" x14ac:dyDescent="0.35">
      <c r="A19" s="37">
        <v>18</v>
      </c>
      <c r="B19" s="5" t="s">
        <v>27</v>
      </c>
      <c r="C19" s="3">
        <v>1</v>
      </c>
      <c r="D19" s="3">
        <v>1</v>
      </c>
      <c r="E19" s="6">
        <v>2</v>
      </c>
      <c r="F19" s="45"/>
      <c r="G19" s="8"/>
      <c r="H19" s="8"/>
      <c r="I19" s="8"/>
      <c r="J19" s="8"/>
      <c r="K19" s="8"/>
      <c r="L19" s="8"/>
      <c r="M19" s="8"/>
      <c r="N19" s="8"/>
      <c r="O19" s="46"/>
      <c r="P19" s="8"/>
    </row>
    <row r="20" spans="1:16" ht="15.5" x14ac:dyDescent="0.35">
      <c r="A20" s="37">
        <v>19</v>
      </c>
      <c r="B20" s="3" t="s">
        <v>28</v>
      </c>
      <c r="C20" s="3">
        <v>2</v>
      </c>
      <c r="D20" s="3">
        <v>4</v>
      </c>
      <c r="E20" s="6">
        <v>5</v>
      </c>
      <c r="F20" s="45">
        <v>4</v>
      </c>
      <c r="G20" s="8">
        <v>5</v>
      </c>
      <c r="H20" s="8">
        <v>7</v>
      </c>
      <c r="I20" s="8">
        <v>9</v>
      </c>
      <c r="J20" s="8">
        <v>11</v>
      </c>
      <c r="K20" s="8">
        <v>12</v>
      </c>
      <c r="L20" s="8">
        <v>13</v>
      </c>
      <c r="M20" s="8">
        <v>16</v>
      </c>
      <c r="N20" s="8">
        <v>17</v>
      </c>
      <c r="O20" s="46">
        <v>18</v>
      </c>
      <c r="P20" s="8"/>
    </row>
    <row r="21" spans="1:16" ht="15.5" x14ac:dyDescent="0.35">
      <c r="A21" s="37">
        <v>20</v>
      </c>
      <c r="B21" s="3" t="s">
        <v>29</v>
      </c>
      <c r="C21" s="3">
        <v>2</v>
      </c>
      <c r="D21" s="3">
        <v>4</v>
      </c>
      <c r="E21" s="6">
        <v>5</v>
      </c>
      <c r="F21" s="45">
        <v>11</v>
      </c>
      <c r="G21" s="8"/>
      <c r="H21" s="8"/>
      <c r="I21" s="8"/>
      <c r="J21" s="8"/>
      <c r="K21" s="8"/>
      <c r="L21" s="8"/>
      <c r="M21" s="8"/>
      <c r="N21" s="8"/>
      <c r="O21" s="46"/>
      <c r="P21" s="8"/>
    </row>
    <row r="22" spans="1:16" ht="31" x14ac:dyDescent="0.35">
      <c r="A22" s="37">
        <v>21</v>
      </c>
      <c r="B22" s="3" t="s">
        <v>30</v>
      </c>
      <c r="C22" s="3">
        <v>1</v>
      </c>
      <c r="D22" s="3">
        <v>1</v>
      </c>
      <c r="E22" s="6">
        <v>2</v>
      </c>
      <c r="F22" s="45">
        <v>4</v>
      </c>
      <c r="G22" s="8">
        <v>5</v>
      </c>
      <c r="H22" s="8">
        <v>7</v>
      </c>
      <c r="I22" s="8">
        <v>9</v>
      </c>
      <c r="J22" s="8">
        <v>12</v>
      </c>
      <c r="K22" s="8">
        <v>13</v>
      </c>
      <c r="L22" s="8">
        <v>16</v>
      </c>
      <c r="M22" s="8">
        <v>17</v>
      </c>
      <c r="N22" s="8">
        <v>18</v>
      </c>
      <c r="O22" s="46">
        <v>18</v>
      </c>
      <c r="P22" s="8"/>
    </row>
    <row r="23" spans="1:16" ht="31" x14ac:dyDescent="0.35">
      <c r="A23" s="37">
        <v>22</v>
      </c>
      <c r="B23" s="3" t="s">
        <v>31</v>
      </c>
      <c r="C23" s="3">
        <v>1</v>
      </c>
      <c r="D23" s="3">
        <v>1</v>
      </c>
      <c r="E23" s="6">
        <v>3</v>
      </c>
      <c r="F23" s="45"/>
      <c r="G23" s="8"/>
      <c r="H23" s="8"/>
      <c r="I23" s="8"/>
      <c r="J23" s="8"/>
      <c r="K23" s="8"/>
      <c r="L23" s="8"/>
      <c r="M23" s="8"/>
      <c r="N23" s="8"/>
      <c r="O23" s="46"/>
      <c r="P23" s="8"/>
    </row>
    <row r="24" spans="1:16" ht="15.5" x14ac:dyDescent="0.35">
      <c r="A24" s="37">
        <v>23</v>
      </c>
      <c r="B24" s="3" t="s">
        <v>32</v>
      </c>
      <c r="C24" s="3">
        <v>7</v>
      </c>
      <c r="D24" s="3">
        <v>13</v>
      </c>
      <c r="E24" s="6">
        <v>15</v>
      </c>
      <c r="F24" s="45"/>
      <c r="G24" s="8"/>
      <c r="H24" s="8"/>
      <c r="I24" s="8"/>
      <c r="J24" s="8"/>
      <c r="K24" s="8"/>
      <c r="L24" s="8"/>
      <c r="M24" s="8"/>
      <c r="N24" s="8"/>
      <c r="O24" s="46"/>
      <c r="P24" s="8"/>
    </row>
    <row r="25" spans="1:16" ht="15.5" x14ac:dyDescent="0.35">
      <c r="A25" s="38">
        <v>24</v>
      </c>
      <c r="B25" s="39" t="s">
        <v>33</v>
      </c>
      <c r="C25" s="39">
        <v>5</v>
      </c>
      <c r="D25" s="39">
        <v>7</v>
      </c>
      <c r="E25" s="40">
        <v>8</v>
      </c>
      <c r="F25" s="47"/>
      <c r="G25" s="48"/>
      <c r="H25" s="48"/>
      <c r="I25" s="48"/>
      <c r="J25" s="48"/>
      <c r="K25" s="48"/>
      <c r="L25" s="48"/>
      <c r="M25" s="48"/>
      <c r="N25" s="48"/>
      <c r="O25" s="49"/>
      <c r="P25" s="8"/>
    </row>
    <row r="36" spans="4:4" x14ac:dyDescent="0.35">
      <c r="D36" s="7"/>
    </row>
    <row r="37" spans="4:4" x14ac:dyDescent="0.35">
      <c r="D37" s="7"/>
    </row>
  </sheetData>
  <mergeCells count="1">
    <mergeCell ref="F1:O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A6037-108C-487F-BAFB-4728E7992F86}">
  <dimension ref="A1:W26"/>
  <sheetViews>
    <sheetView zoomScale="102" workbookViewId="0">
      <selection activeCell="S32" sqref="S32"/>
    </sheetView>
  </sheetViews>
  <sheetFormatPr defaultRowHeight="14.5" x14ac:dyDescent="0.35"/>
  <cols>
    <col min="2" max="2" width="7.81640625" customWidth="1"/>
  </cols>
  <sheetData>
    <row r="1" spans="1:23" ht="15.5" x14ac:dyDescent="0.35">
      <c r="A1" s="56"/>
      <c r="B1" s="56"/>
      <c r="C1" s="57"/>
      <c r="D1" s="57"/>
      <c r="E1" s="57"/>
      <c r="F1" s="57"/>
      <c r="G1" s="57"/>
      <c r="H1" s="57"/>
      <c r="I1" s="57"/>
      <c r="J1" s="57"/>
      <c r="K1" s="57"/>
      <c r="L1" s="57"/>
      <c r="M1" s="56"/>
      <c r="N1" s="56"/>
    </row>
    <row r="2" spans="1:23" ht="16" thickBot="1" x14ac:dyDescent="0.4">
      <c r="A2" s="58"/>
      <c r="B2" s="58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</row>
    <row r="3" spans="1:23" ht="15.5" x14ac:dyDescent="0.35">
      <c r="A3" s="107">
        <v>1</v>
      </c>
      <c r="B3" s="108"/>
      <c r="C3" s="59"/>
      <c r="D3" s="59"/>
      <c r="E3" s="59"/>
      <c r="F3" s="59"/>
      <c r="G3" s="59"/>
      <c r="H3" s="59"/>
      <c r="I3" s="59"/>
      <c r="J3" s="59"/>
      <c r="K3" s="59"/>
      <c r="L3" s="60"/>
      <c r="M3" s="65">
        <f>Требования!C2</f>
        <v>3</v>
      </c>
      <c r="N3" s="66" cm="1">
        <f t="array" ref="N3">IF(C3&gt;0,INDEX(N$3:N$26, C3),0)+M3</f>
        <v>3</v>
      </c>
      <c r="O3" s="66" cm="1">
        <f t="array" ref="O3">MAX(IF(D3&gt;0,INDEX(O$3:O$26, D3),0) + $M3, N3)</f>
        <v>3</v>
      </c>
      <c r="P3" s="66" cm="1">
        <f t="array" ref="P3">MAX(IF(E3&gt;0,INDEX(P$3:P$26, E3),0) + $M3, O3)</f>
        <v>3</v>
      </c>
      <c r="Q3" s="66" cm="1">
        <f t="array" ref="Q3">MAX(IF(F3&gt;0,INDEX(Q$3:Q$26, F3),0) + $M3, P3)</f>
        <v>3</v>
      </c>
      <c r="R3" s="66" cm="1">
        <f t="array" ref="R3">MAX(IF(G3&gt;0,INDEX(R$3:R$26, G3),0) + $M3, Q3)</f>
        <v>3</v>
      </c>
      <c r="S3" s="66" cm="1">
        <f t="array" ref="S3">MAX(IF(H3&gt;0,INDEX(S$3:S$26, H3),0) + $M3, R3)</f>
        <v>3</v>
      </c>
      <c r="T3" s="66" cm="1">
        <f t="array" ref="T3">MAX(IF(I3&gt;0,INDEX(T$3:T$26, I3),0) + $M3, S3)</f>
        <v>3</v>
      </c>
      <c r="U3" s="66" cm="1">
        <f t="array" ref="U3">MAX(IF(J3&gt;0,INDEX(U$3:U$26, J3),0) + $M3, T3)</f>
        <v>3</v>
      </c>
      <c r="V3" s="66" cm="1">
        <f t="array" ref="V3">MAX(IF(K3&gt;0,INDEX(V$3:V$26, K3),0) + $M3, U3)</f>
        <v>3</v>
      </c>
      <c r="W3" s="67" cm="1">
        <f t="array" ref="W3">MAX(IF(L3&gt;0,INDEX(W$3:W$26, L3),0) + $M3, V3)</f>
        <v>3</v>
      </c>
    </row>
    <row r="4" spans="1:23" ht="15.5" x14ac:dyDescent="0.35">
      <c r="A4" s="109">
        <v>2</v>
      </c>
      <c r="B4" s="110"/>
      <c r="C4" s="4"/>
      <c r="D4" s="4"/>
      <c r="E4" s="4"/>
      <c r="F4" s="4"/>
      <c r="G4" s="4"/>
      <c r="H4" s="4"/>
      <c r="I4" s="4"/>
      <c r="J4" s="4"/>
      <c r="K4" s="4"/>
      <c r="L4" s="61"/>
      <c r="M4" s="68">
        <f>Требования!C3</f>
        <v>2</v>
      </c>
      <c r="N4" s="50" cm="1">
        <f t="array" ref="N4">IF(C4&gt;0,INDEX(N$3:N$26, C4),0)+M4</f>
        <v>2</v>
      </c>
      <c r="O4" s="50" cm="1">
        <f t="array" ref="O4">MAX(IF(D4&gt;0,INDEX(O$3:O$26, D4),0) + $M4, N4)</f>
        <v>2</v>
      </c>
      <c r="P4" s="50" cm="1">
        <f t="array" ref="P4">MAX(IF(E4&gt;0,INDEX(P$3:P$26, E4),0) + $M4, O4)</f>
        <v>2</v>
      </c>
      <c r="Q4" s="50" cm="1">
        <f t="array" ref="Q4">MAX(IF(F4&gt;0,INDEX(Q$3:Q$26, F4),0) + $M4, P4)</f>
        <v>2</v>
      </c>
      <c r="R4" s="50" cm="1">
        <f t="array" ref="R4">MAX(IF(G4&gt;0,INDEX(R$3:R$26, G4),0) + $M4, Q4)</f>
        <v>2</v>
      </c>
      <c r="S4" s="50" cm="1">
        <f t="array" ref="S4">MAX(IF(H4&gt;0,INDEX(S$3:S$26, H4),0) + $M4, R4)</f>
        <v>2</v>
      </c>
      <c r="T4" s="50" cm="1">
        <f t="array" ref="T4">MAX(IF(I4&gt;0,INDEX(T$3:T$26, I4),0) + $M4, S4)</f>
        <v>2</v>
      </c>
      <c r="U4" s="50" cm="1">
        <f t="array" ref="U4">MAX(IF(J4&gt;0,INDEX(U$3:U$26, J4),0) + $M4, T4)</f>
        <v>2</v>
      </c>
      <c r="V4" s="50" cm="1">
        <f t="array" ref="V4">MAX(IF(K4&gt;0,INDEX(V$3:V$26, K4),0) + $M4, U4)</f>
        <v>2</v>
      </c>
      <c r="W4" s="69" cm="1">
        <f t="array" ref="W4">MAX(IF(L4&gt;0,INDEX(W$3:W$26, L4),0) + $M4, V4)</f>
        <v>2</v>
      </c>
    </row>
    <row r="5" spans="1:23" ht="15.5" x14ac:dyDescent="0.35">
      <c r="A5" s="109">
        <v>3</v>
      </c>
      <c r="B5" s="110"/>
      <c r="C5" s="4"/>
      <c r="D5" s="4"/>
      <c r="E5" s="4"/>
      <c r="F5" s="4"/>
      <c r="G5" s="4"/>
      <c r="H5" s="4"/>
      <c r="I5" s="4"/>
      <c r="J5" s="4"/>
      <c r="K5" s="4"/>
      <c r="L5" s="61"/>
      <c r="M5" s="68">
        <f>Требования!C4</f>
        <v>1</v>
      </c>
      <c r="N5" s="50" cm="1">
        <f t="array" ref="N5">IF(C5&gt;0,INDEX(N$3:N$26, C5),0)+M5</f>
        <v>1</v>
      </c>
      <c r="O5" s="50" cm="1">
        <f t="array" ref="O5">MAX(IF(D5&gt;0,INDEX(O$3:O$26, D5),0) + $M5, N5)</f>
        <v>1</v>
      </c>
      <c r="P5" s="50" cm="1">
        <f t="array" ref="P5">MAX(IF(E5&gt;0,INDEX(P$3:P$26, E5),0) + $M5, O5)</f>
        <v>1</v>
      </c>
      <c r="Q5" s="50" cm="1">
        <f t="array" ref="Q5">MAX(IF(F5&gt;0,INDEX(Q$3:Q$26, F5),0) + $M5, P5)</f>
        <v>1</v>
      </c>
      <c r="R5" s="50" cm="1">
        <f t="array" ref="R5">MAX(IF(G5&gt;0,INDEX(R$3:R$26, G5),0) + $M5, Q5)</f>
        <v>1</v>
      </c>
      <c r="S5" s="50" cm="1">
        <f t="array" ref="S5">MAX(IF(H5&gt;0,INDEX(S$3:S$26, H5),0) + $M5, R5)</f>
        <v>1</v>
      </c>
      <c r="T5" s="50" cm="1">
        <f t="array" ref="T5">MAX(IF(I5&gt;0,INDEX(T$3:T$26, I5),0) + $M5, S5)</f>
        <v>1</v>
      </c>
      <c r="U5" s="50" cm="1">
        <f t="array" ref="U5">MAX(IF(J5&gt;0,INDEX(U$3:U$26, J5),0) + $M5, T5)</f>
        <v>1</v>
      </c>
      <c r="V5" s="50" cm="1">
        <f t="array" ref="V5">MAX(IF(K5&gt;0,INDEX(V$3:V$26, K5),0) + $M5, U5)</f>
        <v>1</v>
      </c>
      <c r="W5" s="69" cm="1">
        <f t="array" ref="W5">MAX(IF(L5&gt;0,INDEX(W$3:W$26, L5),0) + $M5, V5)</f>
        <v>1</v>
      </c>
    </row>
    <row r="6" spans="1:23" ht="15.5" x14ac:dyDescent="0.35">
      <c r="A6" s="109">
        <v>4</v>
      </c>
      <c r="B6" s="110"/>
      <c r="C6" s="4"/>
      <c r="D6" s="4"/>
      <c r="E6" s="4"/>
      <c r="F6" s="4"/>
      <c r="G6" s="4"/>
      <c r="H6" s="4"/>
      <c r="I6" s="4"/>
      <c r="J6" s="4"/>
      <c r="K6" s="4"/>
      <c r="L6" s="61"/>
      <c r="M6" s="68">
        <f>Требования!C5</f>
        <v>5</v>
      </c>
      <c r="N6" s="50" cm="1">
        <f t="array" ref="N6">IF(C6&gt;0,INDEX(N$3:N$26, C6),0)+M6</f>
        <v>5</v>
      </c>
      <c r="O6" s="50" cm="1">
        <f t="array" ref="O6">MAX(IF(D6&gt;0,INDEX(O$3:O$26, D6),0) + $M6, N6)</f>
        <v>5</v>
      </c>
      <c r="P6" s="50" cm="1">
        <f t="array" ref="P6">MAX(IF(E6&gt;0,INDEX(P$3:P$26, E6),0) + $M6, O6)</f>
        <v>5</v>
      </c>
      <c r="Q6" s="50" cm="1">
        <f t="array" ref="Q6">MAX(IF(F6&gt;0,INDEX(Q$3:Q$26, F6),0) + $M6, P6)</f>
        <v>5</v>
      </c>
      <c r="R6" s="50" cm="1">
        <f t="array" ref="R6">MAX(IF(G6&gt;0,INDEX(R$3:R$26, G6),0) + $M6, Q6)</f>
        <v>5</v>
      </c>
      <c r="S6" s="50" cm="1">
        <f t="array" ref="S6">MAX(IF(H6&gt;0,INDEX(S$3:S$26, H6),0) + $M6, R6)</f>
        <v>5</v>
      </c>
      <c r="T6" s="50" cm="1">
        <f t="array" ref="T6">MAX(IF(I6&gt;0,INDEX(T$3:T$26, I6),0) + $M6, S6)</f>
        <v>5</v>
      </c>
      <c r="U6" s="50" cm="1">
        <f t="array" ref="U6">MAX(IF(J6&gt;0,INDEX(U$3:U$26, J6),0) + $M6, T6)</f>
        <v>5</v>
      </c>
      <c r="V6" s="50" cm="1">
        <f t="array" ref="V6">MAX(IF(K6&gt;0,INDEX(V$3:V$26, K6),0) + $M6, U6)</f>
        <v>5</v>
      </c>
      <c r="W6" s="69" cm="1">
        <f t="array" ref="W6">MAX(IF(L6&gt;0,INDEX(W$3:W$26, L6),0) + $M6, V6)</f>
        <v>5</v>
      </c>
    </row>
    <row r="7" spans="1:23" ht="15.5" x14ac:dyDescent="0.35">
      <c r="A7" s="109">
        <v>5</v>
      </c>
      <c r="B7" s="110"/>
      <c r="C7" s="4"/>
      <c r="D7" s="4"/>
      <c r="E7" s="4"/>
      <c r="F7" s="4"/>
      <c r="G7" s="4"/>
      <c r="H7" s="4"/>
      <c r="I7" s="4"/>
      <c r="J7" s="4"/>
      <c r="K7" s="4"/>
      <c r="L7" s="61"/>
      <c r="M7" s="68">
        <f>Требования!C6</f>
        <v>3</v>
      </c>
      <c r="N7" s="50" cm="1">
        <f t="array" ref="N7">IF(C7&gt;0,INDEX(N$3:N$26, C7),0)+M7</f>
        <v>3</v>
      </c>
      <c r="O7" s="50" cm="1">
        <f t="array" ref="O7">MAX(IF(D7&gt;0,INDEX(O$3:O$26, D7),0) + $M7, N7)</f>
        <v>3</v>
      </c>
      <c r="P7" s="50" cm="1">
        <f t="array" ref="P7">MAX(IF(E7&gt;0,INDEX(P$3:P$26, E7),0) + $M7, O7)</f>
        <v>3</v>
      </c>
      <c r="Q7" s="50" cm="1">
        <f t="array" ref="Q7">MAX(IF(F7&gt;0,INDEX(Q$3:Q$26, F7),0) + $M7, P7)</f>
        <v>3</v>
      </c>
      <c r="R7" s="50" cm="1">
        <f t="array" ref="R7">MAX(IF(G7&gt;0,INDEX(R$3:R$26, G7),0) + $M7, Q7)</f>
        <v>3</v>
      </c>
      <c r="S7" s="50" cm="1">
        <f t="array" ref="S7">MAX(IF(H7&gt;0,INDEX(S$3:S$26, H7),0) + $M7, R7)</f>
        <v>3</v>
      </c>
      <c r="T7" s="50" cm="1">
        <f t="array" ref="T7">MAX(IF(I7&gt;0,INDEX(T$3:T$26, I7),0) + $M7, S7)</f>
        <v>3</v>
      </c>
      <c r="U7" s="50" cm="1">
        <f t="array" ref="U7">MAX(IF(J7&gt;0,INDEX(U$3:U$26, J7),0) + $M7, T7)</f>
        <v>3</v>
      </c>
      <c r="V7" s="50" cm="1">
        <f t="array" ref="V7">MAX(IF(K7&gt;0,INDEX(V$3:V$26, K7),0) + $M7, U7)</f>
        <v>3</v>
      </c>
      <c r="W7" s="69" cm="1">
        <f t="array" ref="W7">MAX(IF(L7&gt;0,INDEX(W$3:W$26, L7),0) + $M7, V7)</f>
        <v>3</v>
      </c>
    </row>
    <row r="8" spans="1:23" ht="15.5" x14ac:dyDescent="0.35">
      <c r="A8" s="109">
        <v>6</v>
      </c>
      <c r="B8" s="110"/>
      <c r="C8" s="4"/>
      <c r="D8" s="4"/>
      <c r="E8" s="4"/>
      <c r="F8" s="4"/>
      <c r="G8" s="4"/>
      <c r="H8" s="4"/>
      <c r="I8" s="4"/>
      <c r="J8" s="4"/>
      <c r="K8" s="4"/>
      <c r="L8" s="61"/>
      <c r="M8" s="68">
        <f>Требования!C7</f>
        <v>3</v>
      </c>
      <c r="N8" s="50" cm="1">
        <f t="array" ref="N8">IF(C8&gt;0,INDEX(N$3:N$26, C8),0)+M8</f>
        <v>3</v>
      </c>
      <c r="O8" s="50" cm="1">
        <f t="array" ref="O8">MAX(IF(D8&gt;0,INDEX(O$3:O$26, D8),0) + $M8, N8)</f>
        <v>3</v>
      </c>
      <c r="P8" s="50" cm="1">
        <f t="array" ref="P8">MAX(IF(E8&gt;0,INDEX(P$3:P$26, E8),0) + $M8, O8)</f>
        <v>3</v>
      </c>
      <c r="Q8" s="50" cm="1">
        <f t="array" ref="Q8">MAX(IF(F8&gt;0,INDEX(Q$3:Q$26, F8),0) + $M8, P8)</f>
        <v>3</v>
      </c>
      <c r="R8" s="50" cm="1">
        <f t="array" ref="R8">MAX(IF(G8&gt;0,INDEX(R$3:R$26, G8),0) + $M8, Q8)</f>
        <v>3</v>
      </c>
      <c r="S8" s="50" cm="1">
        <f t="array" ref="S8">MAX(IF(H8&gt;0,INDEX(S$3:S$26, H8),0) + $M8, R8)</f>
        <v>3</v>
      </c>
      <c r="T8" s="50" cm="1">
        <f t="array" ref="T8">MAX(IF(I8&gt;0,INDEX(T$3:T$26, I8),0) + $M8, S8)</f>
        <v>3</v>
      </c>
      <c r="U8" s="50" cm="1">
        <f t="array" ref="U8">MAX(IF(J8&gt;0,INDEX(U$3:U$26, J8),0) + $M8, T8)</f>
        <v>3</v>
      </c>
      <c r="V8" s="50" cm="1">
        <f t="array" ref="V8">MAX(IF(K8&gt;0,INDEX(V$3:V$26, K8),0) + $M8, U8)</f>
        <v>3</v>
      </c>
      <c r="W8" s="69" cm="1">
        <f t="array" ref="W8">MAX(IF(L8&gt;0,INDEX(W$3:W$26, L8),0) + $M8, V8)</f>
        <v>3</v>
      </c>
    </row>
    <row r="9" spans="1:23" ht="15.5" x14ac:dyDescent="0.35">
      <c r="A9" s="109">
        <v>7</v>
      </c>
      <c r="B9" s="110"/>
      <c r="C9" s="4">
        <v>8</v>
      </c>
      <c r="D9" s="4"/>
      <c r="E9" s="4"/>
      <c r="F9" s="4"/>
      <c r="G9" s="4"/>
      <c r="H9" s="4"/>
      <c r="I9" s="4"/>
      <c r="J9" s="4"/>
      <c r="K9" s="4"/>
      <c r="L9" s="61"/>
      <c r="M9" s="68">
        <f>Требования!C8</f>
        <v>3</v>
      </c>
      <c r="N9" s="50" cm="1">
        <f t="array" ref="N9">IF(C9&gt;0,INDEX(N$3:N$26, C9),0)+M9</f>
        <v>16</v>
      </c>
      <c r="O9" s="50" cm="1">
        <f t="array" ref="O9">MAX(IF(D9&gt;0,INDEX(O$3:O$26, D9),0) + $M9, N9)</f>
        <v>16</v>
      </c>
      <c r="P9" s="50" cm="1">
        <f t="array" ref="P9">MAX(IF(E9&gt;0,INDEX(P$3:P$26, E9),0) + $M9, O9)</f>
        <v>16</v>
      </c>
      <c r="Q9" s="50" cm="1">
        <f t="array" ref="Q9">MAX(IF(F9&gt;0,INDEX(Q$3:Q$26, F9),0) + $M9, P9)</f>
        <v>16</v>
      </c>
      <c r="R9" s="50" cm="1">
        <f t="array" ref="R9">MAX(IF(G9&gt;0,INDEX(R$3:R$26, G9),0) + $M9, Q9)</f>
        <v>16</v>
      </c>
      <c r="S9" s="50" cm="1">
        <f t="array" ref="S9">MAX(IF(H9&gt;0,INDEX(S$3:S$26, H9),0) + $M9, R9)</f>
        <v>16</v>
      </c>
      <c r="T9" s="50" cm="1">
        <f t="array" ref="T9">MAX(IF(I9&gt;0,INDEX(T$3:T$26, I9),0) + $M9, S9)</f>
        <v>16</v>
      </c>
      <c r="U9" s="50" cm="1">
        <f t="array" ref="U9">MAX(IF(J9&gt;0,INDEX(U$3:U$26, J9),0) + $M9, T9)</f>
        <v>16</v>
      </c>
      <c r="V9" s="50" cm="1">
        <f t="array" ref="V9">MAX(IF(K9&gt;0,INDEX(V$3:V$26, K9),0) + $M9, U9)</f>
        <v>16</v>
      </c>
      <c r="W9" s="69" cm="1">
        <f t="array" ref="W9">MAX(IF(L9&gt;0,INDEX(W$3:W$26, L9),0) + $M9, V9)</f>
        <v>16</v>
      </c>
    </row>
    <row r="10" spans="1:23" ht="15.5" x14ac:dyDescent="0.35">
      <c r="A10" s="109">
        <v>8</v>
      </c>
      <c r="B10" s="110"/>
      <c r="C10" s="4">
        <v>15</v>
      </c>
      <c r="D10" s="4">
        <v>14</v>
      </c>
      <c r="E10" s="4">
        <v>2</v>
      </c>
      <c r="F10" s="4">
        <v>10</v>
      </c>
      <c r="G10" s="4"/>
      <c r="H10" s="4"/>
      <c r="I10" s="4"/>
      <c r="J10" s="4"/>
      <c r="K10" s="4"/>
      <c r="L10" s="61"/>
      <c r="M10" s="68">
        <f>Требования!C9</f>
        <v>6</v>
      </c>
      <c r="N10" s="50" cm="1">
        <f t="array" ref="N10">IF(C10&gt;0,INDEX(N$3:N$26, C10),0)+M10</f>
        <v>13</v>
      </c>
      <c r="O10" s="50" cm="1">
        <f t="array" ref="O10">MAX(IF(D10&gt;0,INDEX(O$3:O$26, D10),0) + $M10, N10)</f>
        <v>13</v>
      </c>
      <c r="P10" s="50" cm="1">
        <f t="array" ref="P10">MAX(IF(E10&gt;0,INDEX(P$3:P$26, E10),0) + $M10, O10)</f>
        <v>13</v>
      </c>
      <c r="Q10" s="50" cm="1">
        <f t="array" ref="Q10">MAX(IF(F10&gt;0,INDEX(Q$3:Q$26, F10),0) + $M10, P10)</f>
        <v>13</v>
      </c>
      <c r="R10" s="50" cm="1">
        <f t="array" ref="R10">MAX(IF(G10&gt;0,INDEX(R$3:R$26, G10),0) + $M10, Q10)</f>
        <v>13</v>
      </c>
      <c r="S10" s="50" cm="1">
        <f t="array" ref="S10">MAX(IF(H10&gt;0,INDEX(S$3:S$26, H10),0) + $M10, R10)</f>
        <v>13</v>
      </c>
      <c r="T10" s="50" cm="1">
        <f t="array" ref="T10">MAX(IF(I10&gt;0,INDEX(T$3:T$26, I10),0) + $M10, S10)</f>
        <v>13</v>
      </c>
      <c r="U10" s="50" cm="1">
        <f t="array" ref="U10">MAX(IF(J10&gt;0,INDEX(U$3:U$26, J10),0) + $M10, T10)</f>
        <v>13</v>
      </c>
      <c r="V10" s="50" cm="1">
        <f t="array" ref="V10">MAX(IF(K10&gt;0,INDEX(V$3:V$26, K10),0) + $M10, U10)</f>
        <v>13</v>
      </c>
      <c r="W10" s="69" cm="1">
        <f t="array" ref="W10">MAX(IF(L10&gt;0,INDEX(W$3:W$26, L10),0) + $M10, V10)</f>
        <v>13</v>
      </c>
    </row>
    <row r="11" spans="1:23" ht="15.5" x14ac:dyDescent="0.35">
      <c r="A11" s="109">
        <v>9</v>
      </c>
      <c r="B11" s="110"/>
      <c r="C11" s="4"/>
      <c r="D11" s="4"/>
      <c r="E11" s="4"/>
      <c r="F11" s="4"/>
      <c r="G11" s="4"/>
      <c r="H11" s="4"/>
      <c r="I11" s="4"/>
      <c r="J11" s="4"/>
      <c r="K11" s="4"/>
      <c r="L11" s="61"/>
      <c r="M11" s="68">
        <f>Требования!C10</f>
        <v>1</v>
      </c>
      <c r="N11" s="50" cm="1">
        <f t="array" ref="N11">IF(C11&gt;0,INDEX(N$3:N$26, C11),0)+M11</f>
        <v>1</v>
      </c>
      <c r="O11" s="50" cm="1">
        <f t="array" ref="O11">MAX(IF(D11&gt;0,INDEX(O$3:O$26, D11),0) + $M11, N11)</f>
        <v>1</v>
      </c>
      <c r="P11" s="50" cm="1">
        <f t="array" ref="P11">MAX(IF(E11&gt;0,INDEX(P$3:P$26, E11),0) + $M11, O11)</f>
        <v>1</v>
      </c>
      <c r="Q11" s="50" cm="1">
        <f t="array" ref="Q11">MAX(IF(F11&gt;0,INDEX(Q$3:Q$26, F11),0) + $M11, P11)</f>
        <v>1</v>
      </c>
      <c r="R11" s="50" cm="1">
        <f t="array" ref="R11">MAX(IF(G11&gt;0,INDEX(R$3:R$26, G11),0) + $M11, Q11)</f>
        <v>1</v>
      </c>
      <c r="S11" s="50" cm="1">
        <f t="array" ref="S11">MAX(IF(H11&gt;0,INDEX(S$3:S$26, H11),0) + $M11, R11)</f>
        <v>1</v>
      </c>
      <c r="T11" s="50" cm="1">
        <f t="array" ref="T11">MAX(IF(I11&gt;0,INDEX(T$3:T$26, I11),0) + $M11, S11)</f>
        <v>1</v>
      </c>
      <c r="U11" s="50" cm="1">
        <f t="array" ref="U11">MAX(IF(J11&gt;0,INDEX(U$3:U$26, J11),0) + $M11, T11)</f>
        <v>1</v>
      </c>
      <c r="V11" s="50" cm="1">
        <f t="array" ref="V11">MAX(IF(K11&gt;0,INDEX(V$3:V$26, K11),0) + $M11, U11)</f>
        <v>1</v>
      </c>
      <c r="W11" s="69" cm="1">
        <f t="array" ref="W11">MAX(IF(L11&gt;0,INDEX(W$3:W$26, L11),0) + $M11, V11)</f>
        <v>1</v>
      </c>
    </row>
    <row r="12" spans="1:23" ht="15.5" x14ac:dyDescent="0.35">
      <c r="A12" s="109">
        <v>10</v>
      </c>
      <c r="B12" s="110"/>
      <c r="C12" s="4"/>
      <c r="D12" s="4"/>
      <c r="E12" s="4"/>
      <c r="F12" s="4"/>
      <c r="G12" s="4"/>
      <c r="H12" s="4"/>
      <c r="I12" s="4"/>
      <c r="J12" s="4"/>
      <c r="K12" s="4"/>
      <c r="L12" s="61"/>
      <c r="M12" s="68">
        <f>Требования!C11</f>
        <v>4</v>
      </c>
      <c r="N12" s="50" cm="1">
        <f t="array" ref="N12">IF(C12&gt;0,INDEX(N$3:N$26, C12),0)+M12</f>
        <v>4</v>
      </c>
      <c r="O12" s="50" cm="1">
        <f t="array" ref="O12">MAX(IF(D12&gt;0,INDEX(O$3:O$26, D12),0) + $M12, N12)</f>
        <v>4</v>
      </c>
      <c r="P12" s="50" cm="1">
        <f t="array" ref="P12">MAX(IF(E12&gt;0,INDEX(P$3:P$26, E12),0) + $M12, O12)</f>
        <v>4</v>
      </c>
      <c r="Q12" s="50" cm="1">
        <f t="array" ref="Q12">MAX(IF(F12&gt;0,INDEX(Q$3:Q$26, F12),0) + $M12, P12)</f>
        <v>4</v>
      </c>
      <c r="R12" s="50" cm="1">
        <f t="array" ref="R12">MAX(IF(G12&gt;0,INDEX(R$3:R$26, G12),0) + $M12, Q12)</f>
        <v>4</v>
      </c>
      <c r="S12" s="50" cm="1">
        <f t="array" ref="S12">MAX(IF(H12&gt;0,INDEX(S$3:S$26, H12),0) + $M12, R12)</f>
        <v>4</v>
      </c>
      <c r="T12" s="50" cm="1">
        <f t="array" ref="T12">MAX(IF(I12&gt;0,INDEX(T$3:T$26, I12),0) + $M12, S12)</f>
        <v>4</v>
      </c>
      <c r="U12" s="50" cm="1">
        <f t="array" ref="U12">MAX(IF(J12&gt;0,INDEX(U$3:U$26, J12),0) + $M12, T12)</f>
        <v>4</v>
      </c>
      <c r="V12" s="50" cm="1">
        <f t="array" ref="V12">MAX(IF(K12&gt;0,INDEX(V$3:V$26, K12),0) + $M12, U12)</f>
        <v>4</v>
      </c>
      <c r="W12" s="69" cm="1">
        <f t="array" ref="W12">MAX(IF(L12&gt;0,INDEX(W$3:W$26, L12),0) + $M12, V12)</f>
        <v>4</v>
      </c>
    </row>
    <row r="13" spans="1:23" ht="15.5" x14ac:dyDescent="0.35">
      <c r="A13" s="109">
        <v>11</v>
      </c>
      <c r="B13" s="110"/>
      <c r="C13" s="4"/>
      <c r="D13" s="4"/>
      <c r="E13" s="4"/>
      <c r="F13" s="4"/>
      <c r="G13" s="4"/>
      <c r="H13" s="4"/>
      <c r="I13" s="4"/>
      <c r="J13" s="4"/>
      <c r="K13" s="4"/>
      <c r="L13" s="61"/>
      <c r="M13" s="68">
        <f>Требования!C12</f>
        <v>5</v>
      </c>
      <c r="N13" s="50" cm="1">
        <f t="array" ref="N13">IF(C13&gt;0,INDEX(N$3:N$26, C13),0)+M13</f>
        <v>5</v>
      </c>
      <c r="O13" s="50" cm="1">
        <f t="array" ref="O13">MAX(IF(D13&gt;0,INDEX(O$3:O$26, D13),0) + $M13, N13)</f>
        <v>5</v>
      </c>
      <c r="P13" s="50" cm="1">
        <f t="array" ref="P13">MAX(IF(E13&gt;0,INDEX(P$3:P$26, E13),0) + $M13, O13)</f>
        <v>5</v>
      </c>
      <c r="Q13" s="50" cm="1">
        <f t="array" ref="Q13">MAX(IF(F13&gt;0,INDEX(Q$3:Q$26, F13),0) + $M13, P13)</f>
        <v>5</v>
      </c>
      <c r="R13" s="50" cm="1">
        <f t="array" ref="R13">MAX(IF(G13&gt;0,INDEX(R$3:R$26, G13),0) + $M13, Q13)</f>
        <v>5</v>
      </c>
      <c r="S13" s="50" cm="1">
        <f t="array" ref="S13">MAX(IF(H13&gt;0,INDEX(S$3:S$26, H13),0) + $M13, R13)</f>
        <v>5</v>
      </c>
      <c r="T13" s="50" cm="1">
        <f t="array" ref="T13">MAX(IF(I13&gt;0,INDEX(T$3:T$26, I13),0) + $M13, S13)</f>
        <v>5</v>
      </c>
      <c r="U13" s="50" cm="1">
        <f t="array" ref="U13">MAX(IF(J13&gt;0,INDEX(U$3:U$26, J13),0) + $M13, T13)</f>
        <v>5</v>
      </c>
      <c r="V13" s="50" cm="1">
        <f t="array" ref="V13">MAX(IF(K13&gt;0,INDEX(V$3:V$26, K13),0) + $M13, U13)</f>
        <v>5</v>
      </c>
      <c r="W13" s="69" cm="1">
        <f t="array" ref="W13">MAX(IF(L13&gt;0,INDEX(W$3:W$26, L13),0) + $M13, V13)</f>
        <v>5</v>
      </c>
    </row>
    <row r="14" spans="1:23" ht="15.5" x14ac:dyDescent="0.35">
      <c r="A14" s="109">
        <v>12</v>
      </c>
      <c r="B14" s="110"/>
      <c r="C14" s="4"/>
      <c r="D14" s="4"/>
      <c r="E14" s="4"/>
      <c r="F14" s="4"/>
      <c r="G14" s="4"/>
      <c r="H14" s="4"/>
      <c r="I14" s="4"/>
      <c r="J14" s="4"/>
      <c r="K14" s="4"/>
      <c r="L14" s="61"/>
      <c r="M14" s="68">
        <f>Требования!C13</f>
        <v>1</v>
      </c>
      <c r="N14" s="50" cm="1">
        <f t="array" ref="N14">IF(C14&gt;0,INDEX(N$3:N$26, C14),0)+M14</f>
        <v>1</v>
      </c>
      <c r="O14" s="50" cm="1">
        <f t="array" ref="O14">MAX(IF(D14&gt;0,INDEX(O$3:O$26, D14),0) + $M14, N14)</f>
        <v>1</v>
      </c>
      <c r="P14" s="50" cm="1">
        <f t="array" ref="P14">MAX(IF(E14&gt;0,INDEX(P$3:P$26, E14),0) + $M14, O14)</f>
        <v>1</v>
      </c>
      <c r="Q14" s="50" cm="1">
        <f t="array" ref="Q14">MAX(IF(F14&gt;0,INDEX(Q$3:Q$26, F14),0) + $M14, P14)</f>
        <v>1</v>
      </c>
      <c r="R14" s="50" cm="1">
        <f t="array" ref="R14">MAX(IF(G14&gt;0,INDEX(R$3:R$26, G14),0) + $M14, Q14)</f>
        <v>1</v>
      </c>
      <c r="S14" s="50" cm="1">
        <f t="array" ref="S14">MAX(IF(H14&gt;0,INDEX(S$3:S$26, H14),0) + $M14, R14)</f>
        <v>1</v>
      </c>
      <c r="T14" s="50" cm="1">
        <f t="array" ref="T14">MAX(IF(I14&gt;0,INDEX(T$3:T$26, I14),0) + $M14, S14)</f>
        <v>1</v>
      </c>
      <c r="U14" s="50" cm="1">
        <f t="array" ref="U14">MAX(IF(J14&gt;0,INDEX(U$3:U$26, J14),0) + $M14, T14)</f>
        <v>1</v>
      </c>
      <c r="V14" s="50" cm="1">
        <f t="array" ref="V14">MAX(IF(K14&gt;0,INDEX(V$3:V$26, K14),0) + $M14, U14)</f>
        <v>1</v>
      </c>
      <c r="W14" s="69" cm="1">
        <f t="array" ref="W14">MAX(IF(L14&gt;0,INDEX(W$3:W$26, L14),0) + $M14, V14)</f>
        <v>1</v>
      </c>
    </row>
    <row r="15" spans="1:23" ht="15.5" x14ac:dyDescent="0.35">
      <c r="A15" s="109">
        <v>13</v>
      </c>
      <c r="B15" s="110"/>
      <c r="C15" s="4">
        <v>6</v>
      </c>
      <c r="D15" s="4">
        <v>14</v>
      </c>
      <c r="E15" s="4">
        <v>3</v>
      </c>
      <c r="F15" s="4"/>
      <c r="G15" s="4"/>
      <c r="H15" s="4"/>
      <c r="I15" s="4"/>
      <c r="J15" s="4"/>
      <c r="K15" s="4"/>
      <c r="L15" s="61"/>
      <c r="M15" s="68">
        <f>Требования!C14</f>
        <v>6</v>
      </c>
      <c r="N15" s="50" cm="1">
        <f t="array" ref="N15">IF(C15&gt;0,INDEX(N$3:N$26, C15),0)+M15</f>
        <v>9</v>
      </c>
      <c r="O15" s="50" cm="1">
        <f t="array" ref="O15">MAX(IF(D15&gt;0,INDEX(O$3:O$26, D15),0) + $M15, N15)</f>
        <v>10</v>
      </c>
      <c r="P15" s="50" cm="1">
        <f t="array" ref="P15">MAX(IF(E15&gt;0,INDEX(P$3:P$26, E15),0) + $M15, O15)</f>
        <v>10</v>
      </c>
      <c r="Q15" s="50" cm="1">
        <f t="array" ref="Q15">MAX(IF(F15&gt;0,INDEX(Q$3:Q$26, F15),0) + $M15, P15)</f>
        <v>10</v>
      </c>
      <c r="R15" s="50" cm="1">
        <f t="array" ref="R15">MAX(IF(G15&gt;0,INDEX(R$3:R$26, G15),0) + $M15, Q15)</f>
        <v>10</v>
      </c>
      <c r="S15" s="50" cm="1">
        <f t="array" ref="S15">MAX(IF(H15&gt;0,INDEX(S$3:S$26, H15),0) + $M15, R15)</f>
        <v>10</v>
      </c>
      <c r="T15" s="50" cm="1">
        <f t="array" ref="T15">MAX(IF(I15&gt;0,INDEX(T$3:T$26, I15),0) + $M15, S15)</f>
        <v>10</v>
      </c>
      <c r="U15" s="50" cm="1">
        <f t="array" ref="U15">MAX(IF(J15&gt;0,INDEX(U$3:U$26, J15),0) + $M15, T15)</f>
        <v>10</v>
      </c>
      <c r="V15" s="50" cm="1">
        <f t="array" ref="V15">MAX(IF(K15&gt;0,INDEX(V$3:V$26, K15),0) + $M15, U15)</f>
        <v>10</v>
      </c>
      <c r="W15" s="69" cm="1">
        <f t="array" ref="W15">MAX(IF(L15&gt;0,INDEX(W$3:W$26, L15),0) + $M15, V15)</f>
        <v>10</v>
      </c>
    </row>
    <row r="16" spans="1:23" ht="15.5" x14ac:dyDescent="0.35">
      <c r="A16" s="109">
        <v>14</v>
      </c>
      <c r="B16" s="110"/>
      <c r="C16" s="4"/>
      <c r="D16" s="4"/>
      <c r="E16" s="4"/>
      <c r="F16" s="4"/>
      <c r="G16" s="4"/>
      <c r="H16" s="4"/>
      <c r="I16" s="4"/>
      <c r="J16" s="4"/>
      <c r="K16" s="4"/>
      <c r="L16" s="61"/>
      <c r="M16" s="68">
        <f>Требования!C15</f>
        <v>4</v>
      </c>
      <c r="N16" s="50" cm="1">
        <f t="array" ref="N16">IF(C16&gt;0,INDEX(N$3:N$26, C16),0)+M16</f>
        <v>4</v>
      </c>
      <c r="O16" s="50" cm="1">
        <f t="array" ref="O16">MAX(IF(D16&gt;0,INDEX(O$3:O$26, D16),0) + $M16, N16)</f>
        <v>4</v>
      </c>
      <c r="P16" s="50" cm="1">
        <f t="array" ref="P16">MAX(IF(E16&gt;0,INDEX(P$3:P$26, E16),0) + $M16, O16)</f>
        <v>4</v>
      </c>
      <c r="Q16" s="50" cm="1">
        <f t="array" ref="Q16">MAX(IF(F16&gt;0,INDEX(Q$3:Q$26, F16),0) + $M16, P16)</f>
        <v>4</v>
      </c>
      <c r="R16" s="50" cm="1">
        <f t="array" ref="R16">MAX(IF(G16&gt;0,INDEX(R$3:R$26, G16),0) + $M16, Q16)</f>
        <v>4</v>
      </c>
      <c r="S16" s="50" cm="1">
        <f t="array" ref="S16">MAX(IF(H16&gt;0,INDEX(S$3:S$26, H16),0) + $M16, R16)</f>
        <v>4</v>
      </c>
      <c r="T16" s="50" cm="1">
        <f t="array" ref="T16">MAX(IF(I16&gt;0,INDEX(T$3:T$26, I16),0) + $M16, S16)</f>
        <v>4</v>
      </c>
      <c r="U16" s="50" cm="1">
        <f t="array" ref="U16">MAX(IF(J16&gt;0,INDEX(U$3:U$26, J16),0) + $M16, T16)</f>
        <v>4</v>
      </c>
      <c r="V16" s="50" cm="1">
        <f t="array" ref="V16">MAX(IF(K16&gt;0,INDEX(V$3:V$26, K16),0) + $M16, U16)</f>
        <v>4</v>
      </c>
      <c r="W16" s="69" cm="1">
        <f t="array" ref="W16">MAX(IF(L16&gt;0,INDEX(W$3:W$26, L16),0) + $M16, V16)</f>
        <v>4</v>
      </c>
    </row>
    <row r="17" spans="1:23" ht="15.5" x14ac:dyDescent="0.35">
      <c r="A17" s="109">
        <v>15</v>
      </c>
      <c r="B17" s="110"/>
      <c r="C17" s="4"/>
      <c r="D17" s="4"/>
      <c r="E17" s="4"/>
      <c r="F17" s="4"/>
      <c r="G17" s="4"/>
      <c r="H17" s="4"/>
      <c r="I17" s="4"/>
      <c r="J17" s="4"/>
      <c r="K17" s="4"/>
      <c r="L17" s="61"/>
      <c r="M17" s="68">
        <f>Требования!C16</f>
        <v>7</v>
      </c>
      <c r="N17" s="50" cm="1">
        <f t="array" ref="N17">IF(C17&gt;0,INDEX(N$3:N$26, C17),0)+M17</f>
        <v>7</v>
      </c>
      <c r="O17" s="50" cm="1">
        <f t="array" ref="O17">MAX(IF(D17&gt;0,INDEX(O$3:O$26, D17),0) + $M17, N17)</f>
        <v>7</v>
      </c>
      <c r="P17" s="50" cm="1">
        <f t="array" ref="P17">MAX(IF(E17&gt;0,INDEX(P$3:P$26, E17),0) + $M17, O17)</f>
        <v>7</v>
      </c>
      <c r="Q17" s="50" cm="1">
        <f t="array" ref="Q17">MAX(IF(F17&gt;0,INDEX(Q$3:Q$26, F17),0) + $M17, P17)</f>
        <v>7</v>
      </c>
      <c r="R17" s="50" cm="1">
        <f t="array" ref="R17">MAX(IF(G17&gt;0,INDEX(R$3:R$26, G17),0) + $M17, Q17)</f>
        <v>7</v>
      </c>
      <c r="S17" s="50" cm="1">
        <f t="array" ref="S17">MAX(IF(H17&gt;0,INDEX(S$3:S$26, H17),0) + $M17, R17)</f>
        <v>7</v>
      </c>
      <c r="T17" s="50" cm="1">
        <f t="array" ref="T17">MAX(IF(I17&gt;0,INDEX(T$3:T$26, I17),0) + $M17, S17)</f>
        <v>7</v>
      </c>
      <c r="U17" s="50" cm="1">
        <f t="array" ref="U17">MAX(IF(J17&gt;0,INDEX(U$3:U$26, J17),0) + $M17, T17)</f>
        <v>7</v>
      </c>
      <c r="V17" s="50" cm="1">
        <f t="array" ref="V17">MAX(IF(K17&gt;0,INDEX(V$3:V$26, K17),0) + $M17, U17)</f>
        <v>7</v>
      </c>
      <c r="W17" s="69" cm="1">
        <f t="array" ref="W17">MAX(IF(L17&gt;0,INDEX(W$3:W$26, L17),0) + $M17, V17)</f>
        <v>7</v>
      </c>
    </row>
    <row r="18" spans="1:23" ht="15.5" x14ac:dyDescent="0.35">
      <c r="A18" s="109">
        <v>16</v>
      </c>
      <c r="B18" s="110"/>
      <c r="C18" s="4"/>
      <c r="D18" s="4"/>
      <c r="E18" s="4"/>
      <c r="F18" s="4"/>
      <c r="G18" s="4"/>
      <c r="H18" s="4"/>
      <c r="I18" s="4"/>
      <c r="J18" s="4"/>
      <c r="K18" s="4"/>
      <c r="L18" s="61"/>
      <c r="M18" s="68">
        <f>Требования!C17</f>
        <v>7</v>
      </c>
      <c r="N18" s="50" cm="1">
        <f t="array" ref="N18">IF(C18&gt;0,INDEX(N$3:N$26, C18),0)+M18</f>
        <v>7</v>
      </c>
      <c r="O18" s="50" cm="1">
        <f t="array" ref="O18">MAX(IF(D18&gt;0,INDEX(O$3:O$26, D18),0) + $M18, N18)</f>
        <v>7</v>
      </c>
      <c r="P18" s="50" cm="1">
        <f t="array" ref="P18">MAX(IF(E18&gt;0,INDEX(P$3:P$26, E18),0) + $M18, O18)</f>
        <v>7</v>
      </c>
      <c r="Q18" s="50" cm="1">
        <f t="array" ref="Q18">MAX(IF(F18&gt;0,INDEX(Q$3:Q$26, F18),0) + $M18, P18)</f>
        <v>7</v>
      </c>
      <c r="R18" s="50" cm="1">
        <f t="array" ref="R18">MAX(IF(G18&gt;0,INDEX(R$3:R$26, G18),0) + $M18, Q18)</f>
        <v>7</v>
      </c>
      <c r="S18" s="50" cm="1">
        <f t="array" ref="S18">MAX(IF(H18&gt;0,INDEX(S$3:S$26, H18),0) + $M18, R18)</f>
        <v>7</v>
      </c>
      <c r="T18" s="50" cm="1">
        <f t="array" ref="T18">MAX(IF(I18&gt;0,INDEX(T$3:T$26, I18),0) + $M18, S18)</f>
        <v>7</v>
      </c>
      <c r="U18" s="50" cm="1">
        <f t="array" ref="U18">MAX(IF(J18&gt;0,INDEX(U$3:U$26, J18),0) + $M18, T18)</f>
        <v>7</v>
      </c>
      <c r="V18" s="50" cm="1">
        <f t="array" ref="V18">MAX(IF(K18&gt;0,INDEX(V$3:V$26, K18),0) + $M18, U18)</f>
        <v>7</v>
      </c>
      <c r="W18" s="69" cm="1">
        <f t="array" ref="W18">MAX(IF(L18&gt;0,INDEX(W$3:W$26, L18),0) + $M18, V18)</f>
        <v>7</v>
      </c>
    </row>
    <row r="19" spans="1:23" ht="15.5" x14ac:dyDescent="0.35">
      <c r="A19" s="109">
        <v>17</v>
      </c>
      <c r="B19" s="110"/>
      <c r="C19" s="4"/>
      <c r="D19" s="4"/>
      <c r="E19" s="4"/>
      <c r="F19" s="4"/>
      <c r="G19" s="4"/>
      <c r="H19" s="4"/>
      <c r="I19" s="4"/>
      <c r="J19" s="4"/>
      <c r="K19" s="4"/>
      <c r="L19" s="61"/>
      <c r="M19" s="68">
        <f>Требования!C18</f>
        <v>1</v>
      </c>
      <c r="N19" s="50" cm="1">
        <f t="array" ref="N19">IF(C19&gt;0,INDEX(N$3:N$26, C19),0)+M19</f>
        <v>1</v>
      </c>
      <c r="O19" s="50" cm="1">
        <f t="array" ref="O19">MAX(IF(D19&gt;0,INDEX(O$3:O$26, D19),0) + $M19, N19)</f>
        <v>1</v>
      </c>
      <c r="P19" s="50" cm="1">
        <f t="array" ref="P19">MAX(IF(E19&gt;0,INDEX(P$3:P$26, E19),0) + $M19, O19)</f>
        <v>1</v>
      </c>
      <c r="Q19" s="50" cm="1">
        <f t="array" ref="Q19">MAX(IF(F19&gt;0,INDEX(Q$3:Q$26, F19),0) + $M19, P19)</f>
        <v>1</v>
      </c>
      <c r="R19" s="50" cm="1">
        <f t="array" ref="R19">MAX(IF(G19&gt;0,INDEX(R$3:R$26, G19),0) + $M19, Q19)</f>
        <v>1</v>
      </c>
      <c r="S19" s="50" cm="1">
        <f t="array" ref="S19">MAX(IF(H19&gt;0,INDEX(S$3:S$26, H19),0) + $M19, R19)</f>
        <v>1</v>
      </c>
      <c r="T19" s="50" cm="1">
        <f t="array" ref="T19">MAX(IF(I19&gt;0,INDEX(T$3:T$26, I19),0) + $M19, S19)</f>
        <v>1</v>
      </c>
      <c r="U19" s="50" cm="1">
        <f t="array" ref="U19">MAX(IF(J19&gt;0,INDEX(U$3:U$26, J19),0) + $M19, T19)</f>
        <v>1</v>
      </c>
      <c r="V19" s="50" cm="1">
        <f t="array" ref="V19">MAX(IF(K19&gt;0,INDEX(V$3:V$26, K19),0) + $M19, U19)</f>
        <v>1</v>
      </c>
      <c r="W19" s="69" cm="1">
        <f t="array" ref="W19">MAX(IF(L19&gt;0,INDEX(W$3:W$26, L19),0) + $M19, V19)</f>
        <v>1</v>
      </c>
    </row>
    <row r="20" spans="1:23" ht="15.5" x14ac:dyDescent="0.35">
      <c r="A20" s="109">
        <v>18</v>
      </c>
      <c r="B20" s="110"/>
      <c r="C20" s="4"/>
      <c r="D20" s="4"/>
      <c r="E20" s="4"/>
      <c r="F20" s="4"/>
      <c r="G20" s="4"/>
      <c r="H20" s="4"/>
      <c r="I20" s="4"/>
      <c r="J20" s="4"/>
      <c r="K20" s="4"/>
      <c r="L20" s="61"/>
      <c r="M20" s="68">
        <f>Требования!C19</f>
        <v>1</v>
      </c>
      <c r="N20" s="50" cm="1">
        <f t="array" ref="N20">IF(C20&gt;0,INDEX(N$3:N$26, C20),0)+M20</f>
        <v>1</v>
      </c>
      <c r="O20" s="50" cm="1">
        <f t="array" ref="O20">MAX(IF(D20&gt;0,INDEX(O$3:O$26, D20),0) + $M20, N20)</f>
        <v>1</v>
      </c>
      <c r="P20" s="50" cm="1">
        <f t="array" ref="P20">MAX(IF(E20&gt;0,INDEX(P$3:P$26, E20),0) + $M20, O20)</f>
        <v>1</v>
      </c>
      <c r="Q20" s="50" cm="1">
        <f t="array" ref="Q20">MAX(IF(F20&gt;0,INDEX(Q$3:Q$26, F20),0) + $M20, P20)</f>
        <v>1</v>
      </c>
      <c r="R20" s="50" cm="1">
        <f t="array" ref="R20">MAX(IF(G20&gt;0,INDEX(R$3:R$26, G20),0) + $M20, Q20)</f>
        <v>1</v>
      </c>
      <c r="S20" s="50" cm="1">
        <f t="array" ref="S20">MAX(IF(H20&gt;0,INDEX(S$3:S$26, H20),0) + $M20, R20)</f>
        <v>1</v>
      </c>
      <c r="T20" s="50" cm="1">
        <f t="array" ref="T20">MAX(IF(I20&gt;0,INDEX(T$3:T$26, I20),0) + $M20, S20)</f>
        <v>1</v>
      </c>
      <c r="U20" s="50" cm="1">
        <f t="array" ref="U20">MAX(IF(J20&gt;0,INDEX(U$3:U$26, J20),0) + $M20, T20)</f>
        <v>1</v>
      </c>
      <c r="V20" s="50" cm="1">
        <f t="array" ref="V20">MAX(IF(K20&gt;0,INDEX(V$3:V$26, K20),0) + $M20, U20)</f>
        <v>1</v>
      </c>
      <c r="W20" s="69" cm="1">
        <f t="array" ref="W20">MAX(IF(L20&gt;0,INDEX(W$3:W$26, L20),0) + $M20, V20)</f>
        <v>1</v>
      </c>
    </row>
    <row r="21" spans="1:23" ht="15.5" x14ac:dyDescent="0.35">
      <c r="A21" s="113">
        <v>19</v>
      </c>
      <c r="B21" s="114"/>
      <c r="C21" s="51">
        <v>4</v>
      </c>
      <c r="D21" s="51">
        <v>5</v>
      </c>
      <c r="E21" s="51">
        <v>7</v>
      </c>
      <c r="F21" s="51">
        <v>9</v>
      </c>
      <c r="G21" s="51">
        <v>11</v>
      </c>
      <c r="H21" s="51">
        <v>12</v>
      </c>
      <c r="I21" s="51">
        <v>13</v>
      </c>
      <c r="J21" s="51">
        <v>16</v>
      </c>
      <c r="K21" s="51">
        <v>17</v>
      </c>
      <c r="L21" s="62">
        <v>18</v>
      </c>
      <c r="M21" s="70">
        <f>Требования!C20</f>
        <v>2</v>
      </c>
      <c r="N21" s="52" cm="1">
        <f t="array" ref="N21">IF(C21&gt;0,INDEX(N$3:N$26, C21),0)+M21</f>
        <v>7</v>
      </c>
      <c r="O21" s="52" cm="1">
        <f t="array" ref="O21">MAX(IF(D21&gt;0,INDEX(O$3:O$26, D21),0) + $M21, N21)</f>
        <v>7</v>
      </c>
      <c r="P21" s="52" cm="1">
        <f t="array" ref="P21">MAX(IF(E21&gt;0,INDEX(P$3:P$26, E21),0) + $M21, O21)</f>
        <v>18</v>
      </c>
      <c r="Q21" s="52" cm="1">
        <f t="array" ref="Q21">MAX(IF(F21&gt;0,INDEX(Q$3:Q$26, F21),0) + $M21, P21)</f>
        <v>18</v>
      </c>
      <c r="R21" s="52" cm="1">
        <f t="array" ref="R21">MAX(IF(G21&gt;0,INDEX(R$3:R$26, G21),0) + $M21, Q21)</f>
        <v>18</v>
      </c>
      <c r="S21" s="52" cm="1">
        <f t="array" ref="S21">MAX(IF(H21&gt;0,INDEX(S$3:S$26, H21),0) + $M21, R21)</f>
        <v>18</v>
      </c>
      <c r="T21" s="52" cm="1">
        <f t="array" ref="T21">MAX(IF(I21&gt;0,INDEX(T$3:T$26, I21),0) + $M21, S21)</f>
        <v>18</v>
      </c>
      <c r="U21" s="52" cm="1">
        <f t="array" ref="U21">MAX(IF(J21&gt;0,INDEX(U$3:U$26, J21),0) + $M21, T21)</f>
        <v>18</v>
      </c>
      <c r="V21" s="52" cm="1">
        <f t="array" ref="V21">MAX(IF(K21&gt;0,INDEX(V$3:V$26, K21),0) + $M21, U21)</f>
        <v>18</v>
      </c>
      <c r="W21" s="74" cm="1">
        <f t="array" ref="W21">MAX(IF(L21&gt;0,INDEX(W$3:W$26, L21),0) + $M21, V21)</f>
        <v>18</v>
      </c>
    </row>
    <row r="22" spans="1:23" ht="15.5" x14ac:dyDescent="0.35">
      <c r="A22" s="109">
        <v>20</v>
      </c>
      <c r="B22" s="110"/>
      <c r="C22" s="4">
        <v>11</v>
      </c>
      <c r="D22" s="4"/>
      <c r="E22" s="4"/>
      <c r="F22" s="4"/>
      <c r="G22" s="4"/>
      <c r="H22" s="4"/>
      <c r="I22" s="4"/>
      <c r="J22" s="4"/>
      <c r="K22" s="4"/>
      <c r="L22" s="61"/>
      <c r="M22" s="68">
        <f>Требования!C21</f>
        <v>2</v>
      </c>
      <c r="N22" s="50" cm="1">
        <f t="array" ref="N22">IF(C22&gt;0,INDEX(N$3:N$26, C22),0)+M22</f>
        <v>7</v>
      </c>
      <c r="O22" s="50" cm="1">
        <f t="array" ref="O22">MAX(IF(D22&gt;0,INDEX(O$3:O$26, D22),0) + $M22, N22)</f>
        <v>7</v>
      </c>
      <c r="P22" s="50" cm="1">
        <f t="array" ref="P22">MAX(IF(E22&gt;0,INDEX(P$3:P$26, E22),0) + $M22, O22)</f>
        <v>7</v>
      </c>
      <c r="Q22" s="50" cm="1">
        <f t="array" ref="Q22">MAX(IF(F22&gt;0,INDEX(Q$3:Q$26, F22),0) + $M22, P22)</f>
        <v>7</v>
      </c>
      <c r="R22" s="50" cm="1">
        <f t="array" ref="R22">MAX(IF(G22&gt;0,INDEX(R$3:R$26, G22),0) + $M22, Q22)</f>
        <v>7</v>
      </c>
      <c r="S22" s="50" cm="1">
        <f t="array" ref="S22">MAX(IF(H22&gt;0,INDEX(S$3:S$26, H22),0) + $M22, R22)</f>
        <v>7</v>
      </c>
      <c r="T22" s="50" cm="1">
        <f t="array" ref="T22">MAX(IF(I22&gt;0,INDEX(T$3:T$26, I22),0) + $M22, S22)</f>
        <v>7</v>
      </c>
      <c r="U22" s="50" cm="1">
        <f t="array" ref="U22">MAX(IF(J22&gt;0,INDEX(U$3:U$26, J22),0) + $M22, T22)</f>
        <v>7</v>
      </c>
      <c r="V22" s="50" cm="1">
        <f t="array" ref="V22">MAX(IF(K22&gt;0,INDEX(V$3:V$26, K22),0) + $M22, U22)</f>
        <v>7</v>
      </c>
      <c r="W22" s="69" cm="1">
        <f t="array" ref="W22">MAX(IF(L22&gt;0,INDEX(W$3:W$26, L22),0) + $M22, V22)</f>
        <v>7</v>
      </c>
    </row>
    <row r="23" spans="1:23" ht="15.5" x14ac:dyDescent="0.35">
      <c r="A23" s="109">
        <v>21</v>
      </c>
      <c r="B23" s="110"/>
      <c r="C23" s="4">
        <v>4</v>
      </c>
      <c r="D23" s="4">
        <v>5</v>
      </c>
      <c r="E23" s="4">
        <v>7</v>
      </c>
      <c r="F23" s="4">
        <v>9</v>
      </c>
      <c r="G23" s="4">
        <v>11</v>
      </c>
      <c r="H23" s="4">
        <v>12</v>
      </c>
      <c r="I23" s="4">
        <v>13</v>
      </c>
      <c r="J23" s="4">
        <v>16</v>
      </c>
      <c r="K23" s="4">
        <v>17</v>
      </c>
      <c r="L23" s="61">
        <v>18</v>
      </c>
      <c r="M23" s="68">
        <f>Требования!C22</f>
        <v>1</v>
      </c>
      <c r="N23" s="50" cm="1">
        <f t="array" ref="N23">IF(C23&gt;0,INDEX(N$3:N$26, C23),0)+M23</f>
        <v>6</v>
      </c>
      <c r="O23" s="50" cm="1">
        <f t="array" ref="O23">MAX(IF(D23&gt;0,INDEX(O$3:O$26, D23),0) + $M23, N23)</f>
        <v>6</v>
      </c>
      <c r="P23" s="50" cm="1">
        <f t="array" ref="P23">MAX(IF(E23&gt;0,INDEX(P$3:P$26, E23),0) + $M23, O23)</f>
        <v>17</v>
      </c>
      <c r="Q23" s="50" cm="1">
        <f t="array" ref="Q23">MAX(IF(F23&gt;0,INDEX(Q$3:Q$26, F23),0) + $M23, P23)</f>
        <v>17</v>
      </c>
      <c r="R23" s="50" cm="1">
        <f t="array" ref="R23">MAX(IF(G23&gt;0,INDEX(R$3:R$26, G23),0) + $M23, Q23)</f>
        <v>17</v>
      </c>
      <c r="S23" s="50" cm="1">
        <f t="array" ref="S23">MAX(IF(H23&gt;0,INDEX(S$3:S$26, H23),0) + $M23, R23)</f>
        <v>17</v>
      </c>
      <c r="T23" s="50" cm="1">
        <f t="array" ref="T23">MAX(IF(I23&gt;0,INDEX(T$3:T$26, I23),0) + $M23, S23)</f>
        <v>17</v>
      </c>
      <c r="U23" s="50" cm="1">
        <f t="array" ref="U23">MAX(IF(J23&gt;0,INDEX(U$3:U$26, J23),0) + $M23, T23)</f>
        <v>17</v>
      </c>
      <c r="V23" s="50" cm="1">
        <f t="array" ref="V23">MAX(IF(K23&gt;0,INDEX(V$3:V$26, K23),0) + $M23, U23)</f>
        <v>17</v>
      </c>
      <c r="W23" s="69" cm="1">
        <f t="array" ref="W23">MAX(IF(L23&gt;0,INDEX(W$3:W$26, L23),0) + $M23, V23)</f>
        <v>17</v>
      </c>
    </row>
    <row r="24" spans="1:23" ht="15.5" x14ac:dyDescent="0.35">
      <c r="A24" s="109">
        <v>22</v>
      </c>
      <c r="B24" s="110"/>
      <c r="C24" s="4"/>
      <c r="D24" s="4"/>
      <c r="E24" s="4"/>
      <c r="F24" s="4"/>
      <c r="G24" s="4"/>
      <c r="H24" s="4"/>
      <c r="I24" s="4"/>
      <c r="J24" s="4"/>
      <c r="K24" s="4"/>
      <c r="L24" s="61"/>
      <c r="M24" s="68">
        <f>Требования!C23</f>
        <v>1</v>
      </c>
      <c r="N24" s="50" cm="1">
        <f t="array" ref="N24">IF(C24&gt;0,INDEX(N$3:N$26, C24),0)+M24</f>
        <v>1</v>
      </c>
      <c r="O24" s="50" cm="1">
        <f t="array" ref="O24">MAX(IF(D24&gt;0,INDEX(O$3:O$26, D24),0) + $M24, N24)</f>
        <v>1</v>
      </c>
      <c r="P24" s="50" cm="1">
        <f t="array" ref="P24">MAX(IF(E24&gt;0,INDEX(P$3:P$26, E24),0) + $M24, O24)</f>
        <v>1</v>
      </c>
      <c r="Q24" s="50" cm="1">
        <f t="array" ref="Q24">MAX(IF(F24&gt;0,INDEX(Q$3:Q$26, F24),0) + $M24, P24)</f>
        <v>1</v>
      </c>
      <c r="R24" s="50" cm="1">
        <f t="array" ref="R24">MAX(IF(G24&gt;0,INDEX(R$3:R$26, G24),0) + $M24, Q24)</f>
        <v>1</v>
      </c>
      <c r="S24" s="50" cm="1">
        <f t="array" ref="S24">MAX(IF(H24&gt;0,INDEX(S$3:S$26, H24),0) + $M24, R24)</f>
        <v>1</v>
      </c>
      <c r="T24" s="50" cm="1">
        <f t="array" ref="T24">MAX(IF(I24&gt;0,INDEX(T$3:T$26, I24),0) + $M24, S24)</f>
        <v>1</v>
      </c>
      <c r="U24" s="50" cm="1">
        <f t="array" ref="U24">MAX(IF(J24&gt;0,INDEX(U$3:U$26, J24),0) + $M24, T24)</f>
        <v>1</v>
      </c>
      <c r="V24" s="50" cm="1">
        <f t="array" ref="V24">MAX(IF(K24&gt;0,INDEX(V$3:V$26, K24),0) + $M24, U24)</f>
        <v>1</v>
      </c>
      <c r="W24" s="69" cm="1">
        <f t="array" ref="W24">MAX(IF(L24&gt;0,INDEX(W$3:W$26, L24),0) + $M24, V24)</f>
        <v>1</v>
      </c>
    </row>
    <row r="25" spans="1:23" ht="15.5" x14ac:dyDescent="0.35">
      <c r="A25" s="109">
        <v>23</v>
      </c>
      <c r="B25" s="110"/>
      <c r="C25" s="4"/>
      <c r="D25" s="4"/>
      <c r="E25" s="4"/>
      <c r="F25" s="4"/>
      <c r="G25" s="4"/>
      <c r="H25" s="4"/>
      <c r="I25" s="4"/>
      <c r="J25" s="4"/>
      <c r="K25" s="4"/>
      <c r="L25" s="61"/>
      <c r="M25" s="68">
        <f>Требования!C24</f>
        <v>7</v>
      </c>
      <c r="N25" s="50" cm="1">
        <f t="array" ref="N25">IF(C25&gt;0,INDEX(N$3:N$26, C25),0)+M25</f>
        <v>7</v>
      </c>
      <c r="O25" s="50" cm="1">
        <f t="array" ref="O25">MAX(IF(D25&gt;0,INDEX(O$3:O$26, D25),0) + $M25, N25)</f>
        <v>7</v>
      </c>
      <c r="P25" s="50" cm="1">
        <f t="array" ref="P25">MAX(IF(E25&gt;0,INDEX(P$3:P$26, E25),0) + $M25, O25)</f>
        <v>7</v>
      </c>
      <c r="Q25" s="50" cm="1">
        <f t="array" ref="Q25">MAX(IF(F25&gt;0,INDEX(Q$3:Q$26, F25),0) + $M25, P25)</f>
        <v>7</v>
      </c>
      <c r="R25" s="50" cm="1">
        <f t="array" ref="R25">MAX(IF(G25&gt;0,INDEX(R$3:R$26, G25),0) + $M25, Q25)</f>
        <v>7</v>
      </c>
      <c r="S25" s="50" cm="1">
        <f t="array" ref="S25">MAX(IF(H25&gt;0,INDEX(S$3:S$26, H25),0) + $M25, R25)</f>
        <v>7</v>
      </c>
      <c r="T25" s="50" cm="1">
        <f t="array" ref="T25">MAX(IF(I25&gt;0,INDEX(T$3:T$26, I25),0) + $M25, S25)</f>
        <v>7</v>
      </c>
      <c r="U25" s="50" cm="1">
        <f t="array" ref="U25">MAX(IF(J25&gt;0,INDEX(U$3:U$26, J25),0) + $M25, T25)</f>
        <v>7</v>
      </c>
      <c r="V25" s="50" cm="1">
        <f t="array" ref="V25">MAX(IF(K25&gt;0,INDEX(V$3:V$26, K25),0) + $M25, U25)</f>
        <v>7</v>
      </c>
      <c r="W25" s="69" cm="1">
        <f t="array" ref="W25">MAX(IF(L25&gt;0,INDEX(W$3:W$26, L25),0) + $M25, V25)</f>
        <v>7</v>
      </c>
    </row>
    <row r="26" spans="1:23" ht="16" thickBot="1" x14ac:dyDescent="0.4">
      <c r="A26" s="111">
        <v>24</v>
      </c>
      <c r="B26" s="112"/>
      <c r="C26" s="63"/>
      <c r="D26" s="63"/>
      <c r="E26" s="63"/>
      <c r="F26" s="63"/>
      <c r="G26" s="63"/>
      <c r="H26" s="63"/>
      <c r="I26" s="63"/>
      <c r="J26" s="63"/>
      <c r="K26" s="63"/>
      <c r="L26" s="64"/>
      <c r="M26" s="71">
        <f>Требования!C25</f>
        <v>5</v>
      </c>
      <c r="N26" s="72" cm="1">
        <f t="array" ref="N26">IF(C26&gt;0,INDEX(N$3:N$26, C26),0)+M26</f>
        <v>5</v>
      </c>
      <c r="O26" s="72" cm="1">
        <f t="array" ref="O26">MAX(IF(D26&gt;0,INDEX(O$3:O$26, D26),0) + $M26, N26)</f>
        <v>5</v>
      </c>
      <c r="P26" s="72" cm="1">
        <f t="array" ref="P26">MAX(IF(E26&gt;0,INDEX(P$3:P$26, E26),0) + $M26, O26)</f>
        <v>5</v>
      </c>
      <c r="Q26" s="72" cm="1">
        <f t="array" ref="Q26">MAX(IF(F26&gt;0,INDEX(Q$3:Q$26, F26),0) + $M26, P26)</f>
        <v>5</v>
      </c>
      <c r="R26" s="72" cm="1">
        <f t="array" ref="R26">MAX(IF(G26&gt;0,INDEX(R$3:R$26, G26),0) + $M26, Q26)</f>
        <v>5</v>
      </c>
      <c r="S26" s="72" cm="1">
        <f t="array" ref="S26">MAX(IF(H26&gt;0,INDEX(S$3:S$26, H26),0) + $M26, R26)</f>
        <v>5</v>
      </c>
      <c r="T26" s="72" cm="1">
        <f t="array" ref="T26">MAX(IF(I26&gt;0,INDEX(T$3:T$26, I26),0) + $M26, S26)</f>
        <v>5</v>
      </c>
      <c r="U26" s="72" cm="1">
        <f t="array" ref="U26">MAX(IF(J26&gt;0,INDEX(U$3:U$26, J26),0) + $M26, T26)</f>
        <v>5</v>
      </c>
      <c r="V26" s="72" cm="1">
        <f t="array" ref="V26">MAX(IF(K26&gt;0,INDEX(V$3:V$26, K26),0) + $M26, U26)</f>
        <v>5</v>
      </c>
      <c r="W26" s="73" cm="1">
        <f t="array" ref="W26">MAX(IF(L26&gt;0,INDEX(W$3:W$26, L26),0) + $M26, V26)</f>
        <v>5</v>
      </c>
    </row>
  </sheetData>
  <mergeCells count="24">
    <mergeCell ref="A26:B26"/>
    <mergeCell ref="A20:B20"/>
    <mergeCell ref="A21:B21"/>
    <mergeCell ref="A22:B22"/>
    <mergeCell ref="A23:B23"/>
    <mergeCell ref="A24:B24"/>
    <mergeCell ref="A25:B25"/>
    <mergeCell ref="A19:B19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3:B3"/>
    <mergeCell ref="A4:B4"/>
    <mergeCell ref="A5:B5"/>
    <mergeCell ref="A6:B6"/>
    <mergeCell ref="A7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BD6C1-E963-47A7-AAB1-DA39CC79D4EF}">
  <dimension ref="A1:O37"/>
  <sheetViews>
    <sheetView zoomScale="115" zoomScaleNormal="115" workbookViewId="0">
      <selection activeCell="F12" sqref="F12"/>
    </sheetView>
  </sheetViews>
  <sheetFormatPr defaultRowHeight="14.5" x14ac:dyDescent="0.35"/>
  <cols>
    <col min="1" max="1" width="26.81640625" bestFit="1" customWidth="1"/>
    <col min="2" max="2" width="10.7265625" bestFit="1" customWidth="1"/>
    <col min="4" max="4" width="10.7265625" bestFit="1" customWidth="1"/>
    <col min="6" max="6" width="10.7265625" bestFit="1" customWidth="1"/>
  </cols>
  <sheetData>
    <row r="1" spans="1:15" x14ac:dyDescent="0.35">
      <c r="A1" s="100" t="s">
        <v>45</v>
      </c>
      <c r="B1" s="98" t="s">
        <v>36</v>
      </c>
      <c r="C1" s="98"/>
      <c r="D1" s="98" t="s">
        <v>37</v>
      </c>
      <c r="E1" s="98"/>
      <c r="F1" s="98" t="s">
        <v>38</v>
      </c>
      <c r="G1" s="99"/>
    </row>
    <row r="2" spans="1:15" x14ac:dyDescent="0.35">
      <c r="A2" s="101"/>
      <c r="B2" s="118" t="s">
        <v>43</v>
      </c>
      <c r="C2" s="118" t="s">
        <v>44</v>
      </c>
      <c r="D2" s="118" t="s">
        <v>43</v>
      </c>
      <c r="E2" s="118" t="s">
        <v>44</v>
      </c>
      <c r="F2" s="118" t="s">
        <v>43</v>
      </c>
      <c r="G2" s="221" t="s">
        <v>44</v>
      </c>
    </row>
    <row r="3" spans="1:15" x14ac:dyDescent="0.35">
      <c r="A3" s="90" t="s">
        <v>39</v>
      </c>
      <c r="B3" s="75">
        <v>3</v>
      </c>
      <c r="C3" s="75">
        <v>3</v>
      </c>
      <c r="D3" s="75">
        <v>1</v>
      </c>
      <c r="E3" s="75">
        <v>4</v>
      </c>
      <c r="F3" s="75">
        <v>0</v>
      </c>
      <c r="G3" s="86">
        <v>5</v>
      </c>
      <c r="I3" s="75">
        <f>B3*C3</f>
        <v>9</v>
      </c>
      <c r="J3" s="75"/>
      <c r="K3" s="75">
        <f>D3*E3</f>
        <v>4</v>
      </c>
      <c r="L3" s="75"/>
      <c r="M3" s="75">
        <f>F3*G3</f>
        <v>0</v>
      </c>
    </row>
    <row r="4" spans="1:15" x14ac:dyDescent="0.35">
      <c r="A4" s="90" t="s">
        <v>40</v>
      </c>
      <c r="B4" s="75">
        <v>4</v>
      </c>
      <c r="C4" s="75">
        <v>4</v>
      </c>
      <c r="D4" s="75">
        <v>0</v>
      </c>
      <c r="E4" s="75">
        <v>5</v>
      </c>
      <c r="F4" s="75">
        <v>0</v>
      </c>
      <c r="G4" s="86">
        <v>7</v>
      </c>
      <c r="I4" s="75">
        <f>B4*C4</f>
        <v>16</v>
      </c>
      <c r="J4" s="75"/>
      <c r="K4" s="75">
        <f>D4*E4</f>
        <v>0</v>
      </c>
      <c r="L4" s="75"/>
      <c r="M4" s="75">
        <f>F4*G4</f>
        <v>0</v>
      </c>
    </row>
    <row r="5" spans="1:15" x14ac:dyDescent="0.35">
      <c r="A5" s="90" t="s">
        <v>41</v>
      </c>
      <c r="B5" s="75">
        <v>9</v>
      </c>
      <c r="C5" s="75">
        <v>3</v>
      </c>
      <c r="D5" s="75">
        <v>3</v>
      </c>
      <c r="E5" s="75">
        <v>4</v>
      </c>
      <c r="F5" s="75">
        <v>5</v>
      </c>
      <c r="G5" s="86">
        <v>6</v>
      </c>
      <c r="I5" s="75">
        <f>B5*C5</f>
        <v>27</v>
      </c>
      <c r="J5" s="75"/>
      <c r="K5" s="75">
        <f>D5*E5</f>
        <v>12</v>
      </c>
      <c r="L5" s="75"/>
      <c r="M5" s="75">
        <f>F5*G5</f>
        <v>30</v>
      </c>
    </row>
    <row r="6" spans="1:15" x14ac:dyDescent="0.35">
      <c r="A6" s="90" t="s">
        <v>46</v>
      </c>
      <c r="B6" s="80">
        <v>0</v>
      </c>
      <c r="C6" s="75">
        <v>7</v>
      </c>
      <c r="D6" s="80">
        <v>2</v>
      </c>
      <c r="E6" s="75">
        <v>10</v>
      </c>
      <c r="F6" s="80">
        <v>0</v>
      </c>
      <c r="G6" s="86">
        <v>15</v>
      </c>
      <c r="I6" s="75">
        <f>B6*C6</f>
        <v>0</v>
      </c>
      <c r="J6" s="75"/>
      <c r="K6" s="75">
        <f>D6*E6</f>
        <v>20</v>
      </c>
      <c r="L6" s="75"/>
      <c r="M6" s="75">
        <f>F6*G6</f>
        <v>0</v>
      </c>
    </row>
    <row r="7" spans="1:15" ht="15" thickBot="1" x14ac:dyDescent="0.4">
      <c r="A7" s="91" t="s">
        <v>42</v>
      </c>
      <c r="B7" s="88">
        <v>4</v>
      </c>
      <c r="C7" s="88">
        <v>5</v>
      </c>
      <c r="D7" s="88">
        <v>0</v>
      </c>
      <c r="E7" s="88">
        <v>7</v>
      </c>
      <c r="F7" s="88">
        <v>0</v>
      </c>
      <c r="G7" s="89">
        <v>10</v>
      </c>
      <c r="I7" s="75">
        <f>B7*C7</f>
        <v>20</v>
      </c>
      <c r="J7" s="75"/>
      <c r="K7" s="75">
        <f>D7*E7</f>
        <v>0</v>
      </c>
      <c r="L7" s="75"/>
      <c r="M7" s="75">
        <f>F7*G7</f>
        <v>0</v>
      </c>
    </row>
    <row r="8" spans="1:15" ht="15" thickBot="1" x14ac:dyDescent="0.4">
      <c r="I8" s="75">
        <f>SUM(I3:I7)</f>
        <v>72</v>
      </c>
      <c r="J8" s="75"/>
      <c r="K8" s="75">
        <f>SUM(K3:K7)</f>
        <v>36</v>
      </c>
      <c r="L8" s="75"/>
      <c r="M8" s="75">
        <f>SUM(M3:M7)</f>
        <v>30</v>
      </c>
      <c r="O8" s="81">
        <f>I8+K8+M8</f>
        <v>138</v>
      </c>
    </row>
    <row r="9" spans="1:15" ht="15" thickBot="1" x14ac:dyDescent="0.4">
      <c r="A9" s="219" t="s">
        <v>47</v>
      </c>
      <c r="B9" s="220" t="s">
        <v>48</v>
      </c>
      <c r="I9" s="75"/>
      <c r="J9" s="75"/>
      <c r="K9" s="75"/>
      <c r="L9" s="75"/>
      <c r="M9" s="75"/>
    </row>
    <row r="10" spans="1:15" x14ac:dyDescent="0.35">
      <c r="A10" s="85" t="s">
        <v>49</v>
      </c>
      <c r="B10" s="86">
        <v>1</v>
      </c>
    </row>
    <row r="11" spans="1:15" x14ac:dyDescent="0.35">
      <c r="A11" s="85" t="s">
        <v>50</v>
      </c>
      <c r="B11" s="86">
        <v>3</v>
      </c>
    </row>
    <row r="12" spans="1:15" x14ac:dyDescent="0.35">
      <c r="A12" s="85" t="s">
        <v>51</v>
      </c>
      <c r="B12" s="86">
        <v>0</v>
      </c>
    </row>
    <row r="13" spans="1:15" x14ac:dyDescent="0.35">
      <c r="A13" s="85" t="s">
        <v>52</v>
      </c>
      <c r="B13" s="86">
        <v>0</v>
      </c>
    </row>
    <row r="14" spans="1:15" x14ac:dyDescent="0.35">
      <c r="A14" s="85" t="s">
        <v>53</v>
      </c>
      <c r="B14" s="86">
        <v>0</v>
      </c>
    </row>
    <row r="15" spans="1:15" x14ac:dyDescent="0.35">
      <c r="A15" s="85" t="s">
        <v>54</v>
      </c>
      <c r="B15" s="86">
        <v>0</v>
      </c>
    </row>
    <row r="16" spans="1:15" ht="15" thickBot="1" x14ac:dyDescent="0.4">
      <c r="A16" s="85" t="s">
        <v>55</v>
      </c>
      <c r="B16" s="86">
        <v>1</v>
      </c>
    </row>
    <row r="17" spans="1:10" x14ac:dyDescent="0.35">
      <c r="A17" s="85" t="s">
        <v>56</v>
      </c>
      <c r="B17" s="86">
        <v>1</v>
      </c>
      <c r="D17" s="82"/>
      <c r="E17" s="83"/>
      <c r="F17" s="83"/>
      <c r="G17" s="83"/>
      <c r="H17" s="83"/>
      <c r="I17" s="83"/>
      <c r="J17" s="84"/>
    </row>
    <row r="18" spans="1:10" x14ac:dyDescent="0.35">
      <c r="A18" s="85" t="s">
        <v>60</v>
      </c>
      <c r="B18" s="86">
        <v>1</v>
      </c>
      <c r="D18" s="85"/>
      <c r="E18" s="75"/>
      <c r="F18" s="75"/>
      <c r="G18" s="75"/>
      <c r="H18" s="133" t="s">
        <v>63</v>
      </c>
      <c r="I18" s="215">
        <f>O8*(0.65+0.01*B24)</f>
        <v>104.88</v>
      </c>
      <c r="J18" s="86"/>
    </row>
    <row r="19" spans="1:10" x14ac:dyDescent="0.35">
      <c r="A19" s="85" t="s">
        <v>57</v>
      </c>
      <c r="B19" s="86">
        <v>0</v>
      </c>
      <c r="D19" s="85"/>
      <c r="E19" s="75"/>
      <c r="F19" s="75"/>
      <c r="G19" s="128" t="s">
        <v>64</v>
      </c>
      <c r="H19" s="128"/>
      <c r="I19" s="215">
        <v>47</v>
      </c>
      <c r="J19" s="86"/>
    </row>
    <row r="20" spans="1:10" x14ac:dyDescent="0.35">
      <c r="A20" s="85" t="s">
        <v>58</v>
      </c>
      <c r="B20" s="86">
        <v>0</v>
      </c>
      <c r="D20" s="85"/>
      <c r="E20" s="75"/>
      <c r="F20" s="75"/>
      <c r="G20" s="75"/>
      <c r="H20" s="133" t="s">
        <v>65</v>
      </c>
      <c r="I20" s="215">
        <f>I18*I19/1000</f>
        <v>4.92936</v>
      </c>
      <c r="J20" s="86"/>
    </row>
    <row r="21" spans="1:10" ht="15" thickBot="1" x14ac:dyDescent="0.4">
      <c r="A21" s="85" t="s">
        <v>59</v>
      </c>
      <c r="B21" s="86">
        <v>2</v>
      </c>
      <c r="D21" s="87"/>
      <c r="E21" s="88"/>
      <c r="F21" s="88"/>
      <c r="G21" s="88"/>
      <c r="H21" s="88"/>
      <c r="I21" s="88"/>
      <c r="J21" s="89"/>
    </row>
    <row r="22" spans="1:10" x14ac:dyDescent="0.35">
      <c r="A22" s="85" t="s">
        <v>61</v>
      </c>
      <c r="B22" s="86">
        <v>1</v>
      </c>
    </row>
    <row r="23" spans="1:10" ht="15" thickBot="1" x14ac:dyDescent="0.4">
      <c r="A23" s="87" t="s">
        <v>62</v>
      </c>
      <c r="B23" s="89">
        <v>1</v>
      </c>
    </row>
    <row r="24" spans="1:10" x14ac:dyDescent="0.35">
      <c r="B24" s="81">
        <f>SUM(B10:B23)</f>
        <v>11</v>
      </c>
    </row>
    <row r="27" spans="1:10" x14ac:dyDescent="0.35">
      <c r="E27" s="102" t="s">
        <v>75</v>
      </c>
      <c r="F27" s="103"/>
      <c r="H27" s="102" t="s">
        <v>71</v>
      </c>
      <c r="I27" s="103"/>
    </row>
    <row r="28" spans="1:10" x14ac:dyDescent="0.35">
      <c r="E28" s="77" t="s">
        <v>66</v>
      </c>
      <c r="F28" s="76">
        <v>1.24</v>
      </c>
      <c r="H28" s="77" t="s">
        <v>72</v>
      </c>
      <c r="I28" s="76">
        <v>1</v>
      </c>
    </row>
    <row r="29" spans="1:10" x14ac:dyDescent="0.35">
      <c r="E29" s="77" t="s">
        <v>67</v>
      </c>
      <c r="F29" s="76">
        <v>2.0299999999999998</v>
      </c>
      <c r="H29" s="77" t="s">
        <v>73</v>
      </c>
      <c r="I29" s="76">
        <v>0.87</v>
      </c>
    </row>
    <row r="30" spans="1:10" x14ac:dyDescent="0.35">
      <c r="E30" s="77" t="s">
        <v>68</v>
      </c>
      <c r="F30" s="76">
        <v>7.07</v>
      </c>
      <c r="H30" s="77" t="s">
        <v>74</v>
      </c>
      <c r="I30" s="76">
        <v>0.6</v>
      </c>
    </row>
    <row r="31" spans="1:10" x14ac:dyDescent="0.35">
      <c r="E31" s="77" t="s">
        <v>69</v>
      </c>
      <c r="F31" s="76">
        <v>1.1000000000000001</v>
      </c>
      <c r="H31" s="77" t="s">
        <v>76</v>
      </c>
      <c r="I31" s="76">
        <v>0.95</v>
      </c>
    </row>
    <row r="32" spans="1:10" x14ac:dyDescent="0.35">
      <c r="E32" s="78" t="s">
        <v>70</v>
      </c>
      <c r="F32" s="79">
        <v>6.24</v>
      </c>
      <c r="H32" s="77" t="s">
        <v>77</v>
      </c>
      <c r="I32" s="76">
        <v>1</v>
      </c>
    </row>
    <row r="33" spans="3:9" ht="15" thickBot="1" x14ac:dyDescent="0.4">
      <c r="H33" s="77" t="s">
        <v>78</v>
      </c>
      <c r="I33" s="76">
        <v>0.73</v>
      </c>
    </row>
    <row r="34" spans="3:9" x14ac:dyDescent="0.35">
      <c r="C34" s="194"/>
      <c r="D34" s="195"/>
      <c r="E34" s="195"/>
      <c r="F34" s="195"/>
      <c r="G34" s="196"/>
      <c r="H34" s="117" t="s">
        <v>79</v>
      </c>
      <c r="I34" s="79">
        <v>1</v>
      </c>
    </row>
    <row r="35" spans="3:9" x14ac:dyDescent="0.35">
      <c r="C35" s="197"/>
      <c r="D35" s="198"/>
      <c r="E35" s="199" t="s">
        <v>80</v>
      </c>
      <c r="F35" s="216">
        <f>SUM(F28:F32)*0.01 + 0.91</f>
        <v>1.0868</v>
      </c>
      <c r="G35" s="217"/>
    </row>
    <row r="36" spans="3:9" x14ac:dyDescent="0.35">
      <c r="C36" s="197"/>
      <c r="D36" s="198"/>
      <c r="E36" s="199" t="s">
        <v>81</v>
      </c>
      <c r="F36" s="216">
        <f>PRODUCT(I28:I34) * POWER(I20,F35) * 2.94</f>
        <v>6.0254439932342585</v>
      </c>
      <c r="G36" s="217"/>
    </row>
    <row r="37" spans="3:9" ht="15" thickBot="1" x14ac:dyDescent="0.4">
      <c r="C37" s="203"/>
      <c r="D37" s="204"/>
      <c r="E37" s="204"/>
      <c r="F37" s="218"/>
      <c r="G37" s="205"/>
    </row>
  </sheetData>
  <mergeCells count="7">
    <mergeCell ref="H27:I27"/>
    <mergeCell ref="E27:F27"/>
    <mergeCell ref="B1:C1"/>
    <mergeCell ref="D1:E1"/>
    <mergeCell ref="F1:G1"/>
    <mergeCell ref="A1:A2"/>
    <mergeCell ref="G19:H19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6C81C-12A9-4646-B640-C1BF983268B8}">
  <dimension ref="A1:M88"/>
  <sheetViews>
    <sheetView tabSelected="1" zoomScale="115" zoomScaleNormal="115" workbookViewId="0">
      <selection activeCell="G79" sqref="G79"/>
    </sheetView>
  </sheetViews>
  <sheetFormatPr defaultRowHeight="14.5" x14ac:dyDescent="0.35"/>
  <cols>
    <col min="1" max="1" width="17" customWidth="1"/>
    <col min="2" max="2" width="20.7265625" customWidth="1"/>
    <col min="8" max="8" width="40.1796875" customWidth="1"/>
    <col min="10" max="10" width="11.26953125" customWidth="1"/>
    <col min="16" max="17" width="8.7265625" customWidth="1"/>
  </cols>
  <sheetData>
    <row r="1" spans="1:13" ht="18.5" x14ac:dyDescent="0.45">
      <c r="A1" s="173" t="s">
        <v>82</v>
      </c>
      <c r="B1" s="83"/>
      <c r="C1" s="83"/>
      <c r="D1" s="83"/>
      <c r="E1" s="83"/>
      <c r="F1" s="83"/>
      <c r="G1" s="174" t="s">
        <v>96</v>
      </c>
      <c r="H1" s="83"/>
      <c r="I1" s="83"/>
      <c r="J1" s="83"/>
      <c r="K1" s="83"/>
      <c r="L1" s="83"/>
      <c r="M1" s="84"/>
    </row>
    <row r="2" spans="1:13" x14ac:dyDescent="0.35">
      <c r="A2" s="129" t="s">
        <v>83</v>
      </c>
      <c r="B2" s="119" t="s">
        <v>84</v>
      </c>
      <c r="C2" s="93" t="s">
        <v>85</v>
      </c>
      <c r="D2" s="75"/>
      <c r="E2" s="75"/>
      <c r="F2" s="75"/>
      <c r="G2" s="92" t="s">
        <v>109</v>
      </c>
      <c r="H2" s="119" t="s">
        <v>98</v>
      </c>
      <c r="I2" s="119" t="s">
        <v>85</v>
      </c>
      <c r="J2" s="93" t="s">
        <v>125</v>
      </c>
      <c r="K2" s="75"/>
      <c r="L2" s="75"/>
      <c r="M2" s="86"/>
    </row>
    <row r="3" spans="1:13" x14ac:dyDescent="0.35">
      <c r="A3" s="130" t="s">
        <v>86</v>
      </c>
      <c r="B3" s="75">
        <v>2</v>
      </c>
      <c r="C3" s="76">
        <v>1</v>
      </c>
      <c r="D3" s="75"/>
      <c r="E3" s="75">
        <f>C3*B3</f>
        <v>2</v>
      </c>
      <c r="F3" s="75"/>
      <c r="G3" s="115" t="s">
        <v>99</v>
      </c>
      <c r="H3" s="116" t="s">
        <v>110</v>
      </c>
      <c r="I3" s="124">
        <v>2</v>
      </c>
      <c r="J3" s="125">
        <v>0</v>
      </c>
      <c r="K3" s="75"/>
      <c r="L3" s="75">
        <f>J3*I3</f>
        <v>0</v>
      </c>
      <c r="M3" s="86"/>
    </row>
    <row r="4" spans="1:13" x14ac:dyDescent="0.35">
      <c r="A4" s="130" t="s">
        <v>87</v>
      </c>
      <c r="B4" s="75">
        <v>1</v>
      </c>
      <c r="C4" s="76">
        <v>2</v>
      </c>
      <c r="D4" s="75"/>
      <c r="E4" s="75">
        <f t="shared" ref="E4:E14" si="0">C4*B4</f>
        <v>2</v>
      </c>
      <c r="F4" s="75"/>
      <c r="G4" s="77" t="s">
        <v>100</v>
      </c>
      <c r="H4" s="75" t="s">
        <v>111</v>
      </c>
      <c r="I4" s="120">
        <v>1</v>
      </c>
      <c r="J4" s="121">
        <v>2</v>
      </c>
      <c r="K4" s="75"/>
      <c r="L4" s="75">
        <f t="shared" ref="L4:L30" si="1">J4*I4</f>
        <v>2</v>
      </c>
      <c r="M4" s="86"/>
    </row>
    <row r="5" spans="1:13" x14ac:dyDescent="0.35">
      <c r="A5" s="131" t="s">
        <v>88</v>
      </c>
      <c r="B5" s="117">
        <v>2</v>
      </c>
      <c r="C5" s="79">
        <v>3</v>
      </c>
      <c r="D5" s="75"/>
      <c r="E5" s="75">
        <f t="shared" si="0"/>
        <v>6</v>
      </c>
      <c r="F5" s="75"/>
      <c r="G5" s="77" t="s">
        <v>101</v>
      </c>
      <c r="H5" s="75" t="s">
        <v>112</v>
      </c>
      <c r="I5" s="120">
        <v>1</v>
      </c>
      <c r="J5" s="121">
        <v>5</v>
      </c>
      <c r="K5" s="75"/>
      <c r="L5" s="75">
        <f t="shared" si="1"/>
        <v>5</v>
      </c>
      <c r="M5" s="86"/>
    </row>
    <row r="6" spans="1:13" x14ac:dyDescent="0.35">
      <c r="A6" s="85"/>
      <c r="B6" s="75"/>
      <c r="C6" s="75"/>
      <c r="D6" s="75"/>
      <c r="E6" s="75"/>
      <c r="F6" s="75"/>
      <c r="G6" s="77" t="s">
        <v>102</v>
      </c>
      <c r="H6" s="75" t="s">
        <v>113</v>
      </c>
      <c r="I6" s="120">
        <v>1</v>
      </c>
      <c r="J6" s="121">
        <v>0</v>
      </c>
      <c r="K6" s="75"/>
      <c r="L6" s="75">
        <f t="shared" si="1"/>
        <v>0</v>
      </c>
      <c r="M6" s="86"/>
    </row>
    <row r="7" spans="1:13" x14ac:dyDescent="0.35">
      <c r="A7" s="130" t="s">
        <v>89</v>
      </c>
      <c r="B7" s="132">
        <f>SUM(E3:E5)</f>
        <v>10</v>
      </c>
      <c r="C7" s="75"/>
      <c r="D7" s="75"/>
      <c r="E7" s="75"/>
      <c r="F7" s="75"/>
      <c r="G7" s="77" t="s">
        <v>103</v>
      </c>
      <c r="H7" s="75" t="s">
        <v>104</v>
      </c>
      <c r="I7" s="120">
        <v>1</v>
      </c>
      <c r="J7" s="121">
        <v>0</v>
      </c>
      <c r="K7" s="75"/>
      <c r="L7" s="75">
        <f t="shared" si="1"/>
        <v>0</v>
      </c>
      <c r="M7" s="86"/>
    </row>
    <row r="8" spans="1:13" x14ac:dyDescent="0.35">
      <c r="A8" s="85"/>
      <c r="B8" s="75"/>
      <c r="C8" s="75"/>
      <c r="D8" s="75"/>
      <c r="E8" s="75"/>
      <c r="F8" s="75"/>
      <c r="G8" s="77" t="s">
        <v>105</v>
      </c>
      <c r="H8" s="75" t="s">
        <v>106</v>
      </c>
      <c r="I8" s="120">
        <v>0.5</v>
      </c>
      <c r="J8" s="121">
        <v>1</v>
      </c>
      <c r="K8" s="75"/>
      <c r="L8" s="75">
        <f t="shared" si="1"/>
        <v>0.5</v>
      </c>
      <c r="M8" s="86"/>
    </row>
    <row r="9" spans="1:13" x14ac:dyDescent="0.35">
      <c r="A9" s="85"/>
      <c r="B9" s="75"/>
      <c r="C9" s="75"/>
      <c r="D9" s="75"/>
      <c r="E9" s="75"/>
      <c r="F9" s="75"/>
      <c r="G9" s="77" t="s">
        <v>107</v>
      </c>
      <c r="H9" s="75" t="s">
        <v>108</v>
      </c>
      <c r="I9" s="120">
        <v>0.5</v>
      </c>
      <c r="J9" s="121">
        <v>5</v>
      </c>
      <c r="K9" s="75"/>
      <c r="L9" s="75">
        <f t="shared" si="1"/>
        <v>2.5</v>
      </c>
      <c r="M9" s="86"/>
    </row>
    <row r="10" spans="1:13" ht="18.5" x14ac:dyDescent="0.45">
      <c r="A10" s="172" t="s">
        <v>90</v>
      </c>
      <c r="B10" s="75"/>
      <c r="C10" s="75"/>
      <c r="D10" s="75"/>
      <c r="E10" s="75"/>
      <c r="F10" s="75"/>
      <c r="G10" s="77" t="s">
        <v>114</v>
      </c>
      <c r="H10" s="75" t="s">
        <v>115</v>
      </c>
      <c r="I10" s="120">
        <v>2</v>
      </c>
      <c r="J10" s="121">
        <v>2</v>
      </c>
      <c r="K10" s="75"/>
      <c r="L10" s="75">
        <f t="shared" si="1"/>
        <v>4</v>
      </c>
      <c r="M10" s="86"/>
    </row>
    <row r="11" spans="1:13" x14ac:dyDescent="0.35">
      <c r="A11" s="129" t="s">
        <v>83</v>
      </c>
      <c r="B11" s="119" t="s">
        <v>91</v>
      </c>
      <c r="C11" s="93" t="s">
        <v>85</v>
      </c>
      <c r="D11" s="75"/>
      <c r="E11" s="75"/>
      <c r="F11" s="75"/>
      <c r="G11" s="77" t="s">
        <v>116</v>
      </c>
      <c r="H11" s="75" t="s">
        <v>117</v>
      </c>
      <c r="I11" s="120">
        <v>1</v>
      </c>
      <c r="J11" s="121">
        <v>2</v>
      </c>
      <c r="K11" s="75"/>
      <c r="L11" s="75">
        <f t="shared" si="1"/>
        <v>2</v>
      </c>
      <c r="M11" s="86"/>
    </row>
    <row r="12" spans="1:13" x14ac:dyDescent="0.35">
      <c r="A12" s="130" t="s">
        <v>92</v>
      </c>
      <c r="B12" s="75">
        <v>14</v>
      </c>
      <c r="C12" s="76">
        <v>5</v>
      </c>
      <c r="D12" s="75"/>
      <c r="E12" s="75">
        <f t="shared" si="0"/>
        <v>70</v>
      </c>
      <c r="F12" s="75"/>
      <c r="G12" s="77" t="s">
        <v>118</v>
      </c>
      <c r="H12" s="75" t="s">
        <v>126</v>
      </c>
      <c r="I12" s="120">
        <v>1</v>
      </c>
      <c r="J12" s="121">
        <v>1</v>
      </c>
      <c r="K12" s="75"/>
      <c r="L12" s="75">
        <f t="shared" si="1"/>
        <v>1</v>
      </c>
      <c r="M12" s="86"/>
    </row>
    <row r="13" spans="1:13" x14ac:dyDescent="0.35">
      <c r="A13" s="130" t="s">
        <v>93</v>
      </c>
      <c r="B13" s="75">
        <v>1</v>
      </c>
      <c r="C13" s="76">
        <v>10</v>
      </c>
      <c r="D13" s="75"/>
      <c r="E13" s="75">
        <f t="shared" si="0"/>
        <v>10</v>
      </c>
      <c r="F13" s="75"/>
      <c r="G13" s="77" t="s">
        <v>119</v>
      </c>
      <c r="H13" s="75" t="s">
        <v>120</v>
      </c>
      <c r="I13" s="120">
        <v>1</v>
      </c>
      <c r="J13" s="121">
        <v>0</v>
      </c>
      <c r="K13" s="75"/>
      <c r="L13" s="75">
        <f t="shared" si="1"/>
        <v>0</v>
      </c>
      <c r="M13" s="86"/>
    </row>
    <row r="14" spans="1:13" x14ac:dyDescent="0.35">
      <c r="A14" s="131" t="s">
        <v>94</v>
      </c>
      <c r="B14" s="117">
        <v>2</v>
      </c>
      <c r="C14" s="79">
        <v>15</v>
      </c>
      <c r="D14" s="75"/>
      <c r="E14" s="75">
        <f t="shared" si="0"/>
        <v>30</v>
      </c>
      <c r="F14" s="75"/>
      <c r="G14" s="77" t="s">
        <v>121</v>
      </c>
      <c r="H14" s="75" t="s">
        <v>122</v>
      </c>
      <c r="I14" s="120">
        <v>1</v>
      </c>
      <c r="J14" s="121">
        <v>3</v>
      </c>
      <c r="K14" s="75"/>
      <c r="L14" s="75">
        <f t="shared" si="1"/>
        <v>3</v>
      </c>
      <c r="M14" s="86"/>
    </row>
    <row r="15" spans="1:13" x14ac:dyDescent="0.35">
      <c r="A15" s="85"/>
      <c r="B15" s="75"/>
      <c r="C15" s="75"/>
      <c r="D15" s="75"/>
      <c r="E15" s="75"/>
      <c r="F15" s="75"/>
      <c r="G15" s="78" t="s">
        <v>123</v>
      </c>
      <c r="H15" s="117" t="s">
        <v>124</v>
      </c>
      <c r="I15" s="122">
        <v>1</v>
      </c>
      <c r="J15" s="123">
        <v>0</v>
      </c>
      <c r="K15" s="75"/>
      <c r="L15" s="75">
        <f t="shared" si="1"/>
        <v>0</v>
      </c>
      <c r="M15" s="86"/>
    </row>
    <row r="16" spans="1:13" x14ac:dyDescent="0.35">
      <c r="A16" s="130" t="s">
        <v>95</v>
      </c>
      <c r="B16" s="132">
        <f>SUM(E12:E14)</f>
        <v>110</v>
      </c>
      <c r="C16" s="75"/>
      <c r="D16" s="75"/>
      <c r="E16" s="75"/>
      <c r="F16" s="75"/>
      <c r="G16" s="75"/>
      <c r="H16" s="75"/>
      <c r="I16" s="75"/>
      <c r="J16" s="75"/>
      <c r="K16" s="75"/>
      <c r="L16" s="75"/>
      <c r="M16" s="86"/>
    </row>
    <row r="17" spans="1:13" x14ac:dyDescent="0.35">
      <c r="A17" s="85"/>
      <c r="B17" s="75"/>
      <c r="C17" s="75"/>
      <c r="D17" s="75"/>
      <c r="E17" s="75"/>
      <c r="F17" s="75"/>
      <c r="G17" s="75"/>
      <c r="H17" s="75"/>
      <c r="I17" s="133" t="s">
        <v>97</v>
      </c>
      <c r="J17" s="75">
        <f>SUM(L3:L15)</f>
        <v>20</v>
      </c>
      <c r="K17" s="75"/>
      <c r="L17" s="75"/>
      <c r="M17" s="86"/>
    </row>
    <row r="18" spans="1:13" x14ac:dyDescent="0.35">
      <c r="A18" s="85"/>
      <c r="B18" s="75"/>
      <c r="C18" s="75"/>
      <c r="D18" s="75"/>
      <c r="E18" s="75"/>
      <c r="F18" s="75"/>
      <c r="G18" s="75"/>
      <c r="H18" s="75"/>
      <c r="I18" s="133" t="s">
        <v>127</v>
      </c>
      <c r="J18" s="132">
        <f>0.6 +J17/100</f>
        <v>0.8</v>
      </c>
      <c r="K18" s="75"/>
      <c r="L18" s="75"/>
      <c r="M18" s="86"/>
    </row>
    <row r="19" spans="1:13" x14ac:dyDescent="0.35">
      <c r="A19" s="85"/>
      <c r="B19" s="75"/>
      <c r="C19" s="75"/>
      <c r="D19" s="75"/>
      <c r="E19" s="75"/>
      <c r="F19" s="75"/>
      <c r="G19" s="75"/>
      <c r="H19" s="75"/>
      <c r="I19" s="75"/>
      <c r="J19" s="75"/>
      <c r="K19" s="75"/>
      <c r="L19" s="75"/>
      <c r="M19" s="86"/>
    </row>
    <row r="20" spans="1:13" x14ac:dyDescent="0.35">
      <c r="A20" s="85"/>
      <c r="B20" s="75"/>
      <c r="C20" s="75"/>
      <c r="D20" s="75"/>
      <c r="E20" s="75"/>
      <c r="F20" s="75"/>
      <c r="G20" s="75"/>
      <c r="H20" s="75"/>
      <c r="I20" s="75"/>
      <c r="J20" s="75"/>
      <c r="K20" s="75"/>
      <c r="L20" s="75"/>
      <c r="M20" s="86"/>
    </row>
    <row r="21" spans="1:13" ht="18.5" x14ac:dyDescent="0.45">
      <c r="A21" s="85"/>
      <c r="B21" s="75"/>
      <c r="C21" s="75"/>
      <c r="D21" s="75"/>
      <c r="E21" s="75"/>
      <c r="F21" s="75"/>
      <c r="G21" s="171" t="s">
        <v>128</v>
      </c>
      <c r="H21" s="75"/>
      <c r="I21" s="75"/>
      <c r="J21" s="75"/>
      <c r="K21" s="75"/>
      <c r="L21" s="75"/>
      <c r="M21" s="86"/>
    </row>
    <row r="22" spans="1:13" x14ac:dyDescent="0.35">
      <c r="A22" s="85"/>
      <c r="B22" s="75"/>
      <c r="C22" s="75"/>
      <c r="D22" s="75"/>
      <c r="E22" s="75"/>
      <c r="F22" s="75"/>
      <c r="G22" s="92" t="s">
        <v>109</v>
      </c>
      <c r="H22" s="119" t="s">
        <v>98</v>
      </c>
      <c r="I22" s="119" t="s">
        <v>85</v>
      </c>
      <c r="J22" s="93" t="s">
        <v>144</v>
      </c>
      <c r="K22" s="75"/>
      <c r="L22" s="75"/>
      <c r="M22" s="86"/>
    </row>
    <row r="23" spans="1:13" x14ac:dyDescent="0.35">
      <c r="A23" s="85"/>
      <c r="B23" s="75"/>
      <c r="C23" s="75"/>
      <c r="D23" s="75"/>
      <c r="E23" s="75"/>
      <c r="F23" s="75"/>
      <c r="G23" s="77" t="s">
        <v>129</v>
      </c>
      <c r="H23" s="75" t="s">
        <v>145</v>
      </c>
      <c r="I23" s="126">
        <v>1.5</v>
      </c>
      <c r="J23" s="76">
        <v>3</v>
      </c>
      <c r="K23" s="75"/>
      <c r="L23" s="75">
        <f t="shared" si="1"/>
        <v>4.5</v>
      </c>
      <c r="M23" s="86"/>
    </row>
    <row r="24" spans="1:13" x14ac:dyDescent="0.35">
      <c r="A24" s="85"/>
      <c r="B24" s="75"/>
      <c r="C24" s="75"/>
      <c r="D24" s="75"/>
      <c r="E24" s="75"/>
      <c r="F24" s="75"/>
      <c r="G24" s="77" t="s">
        <v>130</v>
      </c>
      <c r="H24" s="75" t="s">
        <v>131</v>
      </c>
      <c r="I24" s="126">
        <v>0.5</v>
      </c>
      <c r="J24" s="76">
        <v>4</v>
      </c>
      <c r="K24" s="75"/>
      <c r="L24" s="75">
        <f t="shared" si="1"/>
        <v>2</v>
      </c>
      <c r="M24" s="86"/>
    </row>
    <row r="25" spans="1:13" x14ac:dyDescent="0.35">
      <c r="A25" s="175"/>
      <c r="B25" s="176"/>
      <c r="C25" s="177"/>
      <c r="D25" s="75"/>
      <c r="E25" s="75"/>
      <c r="F25" s="75"/>
      <c r="G25" s="77" t="s">
        <v>132</v>
      </c>
      <c r="H25" s="75" t="s">
        <v>133</v>
      </c>
      <c r="I25" s="126">
        <v>1</v>
      </c>
      <c r="J25" s="76">
        <v>1</v>
      </c>
      <c r="K25" s="75"/>
      <c r="L25" s="75">
        <f t="shared" si="1"/>
        <v>1</v>
      </c>
      <c r="M25" s="86"/>
    </row>
    <row r="26" spans="1:13" ht="15.5" x14ac:dyDescent="0.35">
      <c r="A26" s="178" t="s">
        <v>148</v>
      </c>
      <c r="B26" s="179"/>
      <c r="C26" s="180">
        <f>(B7+B16)*J18*J33</f>
        <v>174.71999999999997</v>
      </c>
      <c r="D26" s="75"/>
      <c r="E26" s="75"/>
      <c r="F26" s="75"/>
      <c r="G26" s="77" t="s">
        <v>134</v>
      </c>
      <c r="H26" s="75" t="s">
        <v>135</v>
      </c>
      <c r="I26" s="126">
        <v>0.5</v>
      </c>
      <c r="J26" s="76">
        <v>1</v>
      </c>
      <c r="K26" s="75"/>
      <c r="L26" s="75">
        <f t="shared" si="1"/>
        <v>0.5</v>
      </c>
      <c r="M26" s="86"/>
    </row>
    <row r="27" spans="1:13" x14ac:dyDescent="0.35">
      <c r="A27" s="181"/>
      <c r="B27" s="182"/>
      <c r="C27" s="183"/>
      <c r="D27" s="75"/>
      <c r="E27" s="75"/>
      <c r="F27" s="75"/>
      <c r="G27" s="77" t="s">
        <v>136</v>
      </c>
      <c r="H27" s="75" t="s">
        <v>137</v>
      </c>
      <c r="I27" s="126">
        <v>1</v>
      </c>
      <c r="J27" s="76">
        <v>2</v>
      </c>
      <c r="K27" s="75"/>
      <c r="L27" s="75">
        <f t="shared" si="1"/>
        <v>2</v>
      </c>
      <c r="M27" s="86"/>
    </row>
    <row r="28" spans="1:13" x14ac:dyDescent="0.35">
      <c r="A28" s="85"/>
      <c r="B28" s="75"/>
      <c r="C28" s="75"/>
      <c r="D28" s="75"/>
      <c r="E28" s="75"/>
      <c r="F28" s="75"/>
      <c r="G28" s="77" t="s">
        <v>138</v>
      </c>
      <c r="H28" s="75" t="s">
        <v>139</v>
      </c>
      <c r="I28" s="126">
        <v>2</v>
      </c>
      <c r="J28" s="76">
        <v>4</v>
      </c>
      <c r="K28" s="75"/>
      <c r="L28" s="75">
        <f t="shared" si="1"/>
        <v>8</v>
      </c>
      <c r="M28" s="86"/>
    </row>
    <row r="29" spans="1:13" x14ac:dyDescent="0.35">
      <c r="A29" s="85"/>
      <c r="B29" s="75"/>
      <c r="C29" s="75"/>
      <c r="D29" s="75"/>
      <c r="E29" s="75"/>
      <c r="F29" s="75"/>
      <c r="G29" s="77" t="s">
        <v>140</v>
      </c>
      <c r="H29" s="75" t="s">
        <v>141</v>
      </c>
      <c r="I29" s="126">
        <v>-1</v>
      </c>
      <c r="J29" s="76">
        <v>3</v>
      </c>
      <c r="K29" s="75"/>
      <c r="L29" s="75">
        <f t="shared" si="1"/>
        <v>-3</v>
      </c>
      <c r="M29" s="86"/>
    </row>
    <row r="30" spans="1:13" x14ac:dyDescent="0.35">
      <c r="A30" s="85"/>
      <c r="B30" s="75"/>
      <c r="C30" s="75"/>
      <c r="D30" s="75"/>
      <c r="E30" s="75"/>
      <c r="F30" s="75"/>
      <c r="G30" s="78" t="s">
        <v>142</v>
      </c>
      <c r="H30" s="117" t="s">
        <v>143</v>
      </c>
      <c r="I30" s="127">
        <v>-1</v>
      </c>
      <c r="J30" s="79">
        <v>1</v>
      </c>
      <c r="K30" s="75"/>
      <c r="L30" s="75">
        <f t="shared" si="1"/>
        <v>-1</v>
      </c>
      <c r="M30" s="86"/>
    </row>
    <row r="31" spans="1:13" x14ac:dyDescent="0.35">
      <c r="A31" s="85"/>
      <c r="B31" s="75"/>
      <c r="C31" s="75"/>
      <c r="D31" s="75"/>
      <c r="E31" s="75"/>
      <c r="F31" s="75"/>
      <c r="G31" s="75"/>
      <c r="H31" s="75"/>
      <c r="I31" s="75"/>
      <c r="J31" s="75"/>
      <c r="K31" s="75"/>
      <c r="L31" s="75"/>
      <c r="M31" s="86"/>
    </row>
    <row r="32" spans="1:13" x14ac:dyDescent="0.35">
      <c r="A32" s="85"/>
      <c r="B32" s="75"/>
      <c r="C32" s="75"/>
      <c r="D32" s="75"/>
      <c r="E32" s="75"/>
      <c r="F32" s="75"/>
      <c r="G32" s="75"/>
      <c r="H32" s="75"/>
      <c r="I32" s="133" t="s">
        <v>147</v>
      </c>
      <c r="J32" s="75">
        <f>SUM(L23:L30)</f>
        <v>14</v>
      </c>
      <c r="K32" s="75"/>
      <c r="L32" s="75"/>
      <c r="M32" s="86"/>
    </row>
    <row r="33" spans="1:13" ht="14.5" customHeight="1" x14ac:dyDescent="0.35">
      <c r="A33" s="211" t="s">
        <v>149</v>
      </c>
      <c r="B33" s="212"/>
      <c r="C33" s="75"/>
      <c r="D33" s="75"/>
      <c r="E33" s="75"/>
      <c r="F33" s="75"/>
      <c r="G33" s="75"/>
      <c r="H33" s="75"/>
      <c r="I33" s="133" t="s">
        <v>146</v>
      </c>
      <c r="J33" s="132">
        <f>1.4 + (0.03*J32)</f>
        <v>1.8199999999999998</v>
      </c>
      <c r="K33" s="75"/>
      <c r="L33" s="75"/>
      <c r="M33" s="86"/>
    </row>
    <row r="34" spans="1:13" ht="14" customHeight="1" thickBot="1" x14ac:dyDescent="0.4">
      <c r="A34" s="213"/>
      <c r="B34" s="214"/>
      <c r="C34" s="88"/>
      <c r="D34" s="88"/>
      <c r="E34" s="88"/>
      <c r="F34" s="88"/>
      <c r="G34" s="88"/>
      <c r="H34" s="88"/>
      <c r="I34" s="88"/>
      <c r="J34" s="88"/>
      <c r="K34" s="88"/>
      <c r="L34" s="88"/>
      <c r="M34" s="89"/>
    </row>
    <row r="36" spans="1:13" ht="15" thickBot="1" x14ac:dyDescent="0.4"/>
    <row r="37" spans="1:13" ht="18.5" x14ac:dyDescent="0.45">
      <c r="A37" s="167" t="s">
        <v>82</v>
      </c>
      <c r="B37" s="135"/>
      <c r="C37" s="135"/>
      <c r="D37" s="135"/>
      <c r="E37" s="135"/>
      <c r="F37" s="135"/>
      <c r="G37" s="168" t="s">
        <v>96</v>
      </c>
      <c r="H37" s="135"/>
      <c r="I37" s="135"/>
      <c r="J37" s="135"/>
      <c r="K37" s="135"/>
      <c r="L37" s="135"/>
      <c r="M37" s="136"/>
    </row>
    <row r="38" spans="1:13" x14ac:dyDescent="0.35">
      <c r="A38" s="137" t="s">
        <v>83</v>
      </c>
      <c r="B38" s="138" t="s">
        <v>84</v>
      </c>
      <c r="C38" s="139" t="s">
        <v>85</v>
      </c>
      <c r="D38" s="134"/>
      <c r="E38" s="134"/>
      <c r="F38" s="134"/>
      <c r="G38" s="140" t="s">
        <v>109</v>
      </c>
      <c r="H38" s="138" t="s">
        <v>98</v>
      </c>
      <c r="I38" s="138" t="s">
        <v>85</v>
      </c>
      <c r="J38" s="139" t="s">
        <v>125</v>
      </c>
      <c r="K38" s="134"/>
      <c r="L38" s="134"/>
      <c r="M38" s="141"/>
    </row>
    <row r="39" spans="1:13" x14ac:dyDescent="0.35">
      <c r="A39" s="142" t="s">
        <v>86</v>
      </c>
      <c r="B39" s="134">
        <v>2</v>
      </c>
      <c r="C39" s="143">
        <v>1</v>
      </c>
      <c r="D39" s="134"/>
      <c r="E39" s="134">
        <f>B39*C39</f>
        <v>2</v>
      </c>
      <c r="F39" s="134"/>
      <c r="G39" s="144" t="s">
        <v>99</v>
      </c>
      <c r="H39" s="134" t="s">
        <v>110</v>
      </c>
      <c r="I39" s="145">
        <v>2</v>
      </c>
      <c r="J39" s="121">
        <v>0</v>
      </c>
      <c r="K39" s="134"/>
      <c r="L39" s="134">
        <f>J39*I39</f>
        <v>0</v>
      </c>
      <c r="M39" s="141"/>
    </row>
    <row r="40" spans="1:13" x14ac:dyDescent="0.35">
      <c r="A40" s="142" t="s">
        <v>87</v>
      </c>
      <c r="B40" s="134">
        <v>0</v>
      </c>
      <c r="C40" s="143">
        <v>2</v>
      </c>
      <c r="D40" s="134"/>
      <c r="E40" s="134">
        <f t="shared" ref="E40:E50" si="2">B40*C40</f>
        <v>0</v>
      </c>
      <c r="F40" s="134"/>
      <c r="G40" s="144" t="s">
        <v>100</v>
      </c>
      <c r="H40" s="134" t="s">
        <v>111</v>
      </c>
      <c r="I40" s="145">
        <v>1</v>
      </c>
      <c r="J40" s="121">
        <v>2</v>
      </c>
      <c r="K40" s="134"/>
      <c r="L40" s="134">
        <f t="shared" ref="L40:L66" si="3">J40*I40</f>
        <v>2</v>
      </c>
      <c r="M40" s="141"/>
    </row>
    <row r="41" spans="1:13" x14ac:dyDescent="0.35">
      <c r="A41" s="146" t="s">
        <v>88</v>
      </c>
      <c r="B41" s="147">
        <v>0</v>
      </c>
      <c r="C41" s="148">
        <v>3</v>
      </c>
      <c r="D41" s="134"/>
      <c r="E41" s="134">
        <f t="shared" si="2"/>
        <v>0</v>
      </c>
      <c r="F41" s="134"/>
      <c r="G41" s="144" t="s">
        <v>101</v>
      </c>
      <c r="H41" s="134" t="s">
        <v>112</v>
      </c>
      <c r="I41" s="145">
        <v>1</v>
      </c>
      <c r="J41" s="121">
        <v>2</v>
      </c>
      <c r="K41" s="134"/>
      <c r="L41" s="134">
        <f t="shared" si="3"/>
        <v>2</v>
      </c>
      <c r="M41" s="141"/>
    </row>
    <row r="42" spans="1:13" x14ac:dyDescent="0.35">
      <c r="A42" s="149"/>
      <c r="B42" s="134"/>
      <c r="C42" s="134"/>
      <c r="D42" s="134"/>
      <c r="E42" s="134"/>
      <c r="F42" s="134"/>
      <c r="G42" s="144" t="s">
        <v>102</v>
      </c>
      <c r="H42" s="134" t="s">
        <v>113</v>
      </c>
      <c r="I42" s="145">
        <v>1</v>
      </c>
      <c r="J42" s="121">
        <v>2</v>
      </c>
      <c r="K42" s="134"/>
      <c r="L42" s="134">
        <f t="shared" si="3"/>
        <v>2</v>
      </c>
      <c r="M42" s="141"/>
    </row>
    <row r="43" spans="1:13" x14ac:dyDescent="0.35">
      <c r="A43" s="142" t="s">
        <v>89</v>
      </c>
      <c r="B43" s="150">
        <f>SUM(E39:E41)</f>
        <v>2</v>
      </c>
      <c r="C43" s="134"/>
      <c r="D43" s="134"/>
      <c r="E43" s="134"/>
      <c r="F43" s="134"/>
      <c r="G43" s="144" t="s">
        <v>103</v>
      </c>
      <c r="H43" s="134" t="s">
        <v>104</v>
      </c>
      <c r="I43" s="145">
        <v>1</v>
      </c>
      <c r="J43" s="121">
        <v>2</v>
      </c>
      <c r="K43" s="134"/>
      <c r="L43" s="134">
        <f t="shared" si="3"/>
        <v>2</v>
      </c>
      <c r="M43" s="141"/>
    </row>
    <row r="44" spans="1:13" x14ac:dyDescent="0.35">
      <c r="A44" s="149"/>
      <c r="B44" s="134"/>
      <c r="C44" s="134"/>
      <c r="D44" s="134"/>
      <c r="E44" s="134"/>
      <c r="F44" s="134"/>
      <c r="G44" s="144" t="s">
        <v>105</v>
      </c>
      <c r="H44" s="134" t="s">
        <v>106</v>
      </c>
      <c r="I44" s="145">
        <v>0.5</v>
      </c>
      <c r="J44" s="121">
        <v>1</v>
      </c>
      <c r="K44" s="134"/>
      <c r="L44" s="134">
        <f t="shared" si="3"/>
        <v>0.5</v>
      </c>
      <c r="M44" s="141"/>
    </row>
    <row r="45" spans="1:13" x14ac:dyDescent="0.35">
      <c r="A45" s="149"/>
      <c r="B45" s="134"/>
      <c r="C45" s="134"/>
      <c r="D45" s="134"/>
      <c r="E45" s="134"/>
      <c r="F45" s="134"/>
      <c r="G45" s="144" t="s">
        <v>107</v>
      </c>
      <c r="H45" s="134" t="s">
        <v>108</v>
      </c>
      <c r="I45" s="145">
        <v>0.5</v>
      </c>
      <c r="J45" s="121">
        <v>2</v>
      </c>
      <c r="K45" s="134"/>
      <c r="L45" s="134">
        <f t="shared" si="3"/>
        <v>1</v>
      </c>
      <c r="M45" s="141"/>
    </row>
    <row r="46" spans="1:13" ht="18.5" x14ac:dyDescent="0.45">
      <c r="A46" s="169" t="s">
        <v>90</v>
      </c>
      <c r="B46" s="134"/>
      <c r="C46" s="134"/>
      <c r="D46" s="134"/>
      <c r="E46" s="134"/>
      <c r="F46" s="134"/>
      <c r="G46" s="144" t="s">
        <v>114</v>
      </c>
      <c r="H46" s="134" t="s">
        <v>115</v>
      </c>
      <c r="I46" s="145">
        <v>2</v>
      </c>
      <c r="J46" s="121">
        <v>0</v>
      </c>
      <c r="K46" s="134"/>
      <c r="L46" s="134">
        <f t="shared" si="3"/>
        <v>0</v>
      </c>
      <c r="M46" s="141"/>
    </row>
    <row r="47" spans="1:13" x14ac:dyDescent="0.35">
      <c r="A47" s="137" t="s">
        <v>83</v>
      </c>
      <c r="B47" s="138" t="s">
        <v>91</v>
      </c>
      <c r="C47" s="139" t="s">
        <v>85</v>
      </c>
      <c r="D47" s="134"/>
      <c r="E47" s="134"/>
      <c r="F47" s="134"/>
      <c r="G47" s="144" t="s">
        <v>116</v>
      </c>
      <c r="H47" s="134" t="s">
        <v>117</v>
      </c>
      <c r="I47" s="145">
        <v>1</v>
      </c>
      <c r="J47" s="121">
        <v>0</v>
      </c>
      <c r="K47" s="134"/>
      <c r="L47" s="134">
        <f t="shared" si="3"/>
        <v>0</v>
      </c>
      <c r="M47" s="141"/>
    </row>
    <row r="48" spans="1:13" x14ac:dyDescent="0.35">
      <c r="A48" s="142" t="s">
        <v>92</v>
      </c>
      <c r="B48" s="134">
        <v>9</v>
      </c>
      <c r="C48" s="143">
        <v>5</v>
      </c>
      <c r="D48" s="134"/>
      <c r="E48" s="134">
        <f t="shared" si="2"/>
        <v>45</v>
      </c>
      <c r="F48" s="134"/>
      <c r="G48" s="144" t="s">
        <v>118</v>
      </c>
      <c r="H48" s="134" t="s">
        <v>126</v>
      </c>
      <c r="I48" s="145">
        <v>1</v>
      </c>
      <c r="J48" s="121">
        <v>2</v>
      </c>
      <c r="K48" s="134"/>
      <c r="L48" s="134">
        <f t="shared" si="3"/>
        <v>2</v>
      </c>
      <c r="M48" s="141"/>
    </row>
    <row r="49" spans="1:13" x14ac:dyDescent="0.35">
      <c r="A49" s="142" t="s">
        <v>93</v>
      </c>
      <c r="B49" s="134">
        <v>2</v>
      </c>
      <c r="C49" s="143">
        <v>10</v>
      </c>
      <c r="D49" s="134"/>
      <c r="E49" s="134">
        <f t="shared" si="2"/>
        <v>20</v>
      </c>
      <c r="F49" s="134"/>
      <c r="G49" s="144" t="s">
        <v>119</v>
      </c>
      <c r="H49" s="134" t="s">
        <v>120</v>
      </c>
      <c r="I49" s="145">
        <v>1</v>
      </c>
      <c r="J49" s="121">
        <v>0</v>
      </c>
      <c r="K49" s="134"/>
      <c r="L49" s="134">
        <f t="shared" si="3"/>
        <v>0</v>
      </c>
      <c r="M49" s="141"/>
    </row>
    <row r="50" spans="1:13" x14ac:dyDescent="0.35">
      <c r="A50" s="146" t="s">
        <v>94</v>
      </c>
      <c r="B50" s="147">
        <v>2</v>
      </c>
      <c r="C50" s="148">
        <v>15</v>
      </c>
      <c r="D50" s="134"/>
      <c r="E50" s="134">
        <f t="shared" si="2"/>
        <v>30</v>
      </c>
      <c r="F50" s="134"/>
      <c r="G50" s="144" t="s">
        <v>121</v>
      </c>
      <c r="H50" s="134" t="s">
        <v>122</v>
      </c>
      <c r="I50" s="145">
        <v>1</v>
      </c>
      <c r="J50" s="121">
        <v>0</v>
      </c>
      <c r="K50" s="134"/>
      <c r="L50" s="134">
        <f t="shared" si="3"/>
        <v>0</v>
      </c>
      <c r="M50" s="141"/>
    </row>
    <row r="51" spans="1:13" x14ac:dyDescent="0.35">
      <c r="A51" s="149"/>
      <c r="B51" s="134"/>
      <c r="C51" s="134"/>
      <c r="D51" s="134"/>
      <c r="E51" s="134"/>
      <c r="F51" s="134"/>
      <c r="G51" s="151" t="s">
        <v>123</v>
      </c>
      <c r="H51" s="147" t="s">
        <v>124</v>
      </c>
      <c r="I51" s="152">
        <v>1</v>
      </c>
      <c r="J51" s="123">
        <v>0</v>
      </c>
      <c r="K51" s="134"/>
      <c r="L51" s="134">
        <f t="shared" si="3"/>
        <v>0</v>
      </c>
      <c r="M51" s="141"/>
    </row>
    <row r="52" spans="1:13" x14ac:dyDescent="0.35">
      <c r="A52" s="142" t="s">
        <v>95</v>
      </c>
      <c r="B52" s="150">
        <f>SUM(E48:E50)</f>
        <v>95</v>
      </c>
      <c r="C52" s="134"/>
      <c r="D52" s="134"/>
      <c r="E52" s="134"/>
      <c r="F52" s="134"/>
      <c r="G52" s="134"/>
      <c r="H52" s="134"/>
      <c r="I52" s="134"/>
      <c r="J52" s="134"/>
      <c r="K52" s="134"/>
      <c r="L52" s="134"/>
      <c r="M52" s="141"/>
    </row>
    <row r="53" spans="1:13" x14ac:dyDescent="0.35">
      <c r="A53" s="149"/>
      <c r="B53" s="134"/>
      <c r="C53" s="134"/>
      <c r="D53" s="134"/>
      <c r="E53" s="134"/>
      <c r="F53" s="134"/>
      <c r="G53" s="134"/>
      <c r="H53" s="134"/>
      <c r="I53" s="153" t="s">
        <v>97</v>
      </c>
      <c r="J53" s="134">
        <f>SUM(L39:L51)</f>
        <v>11.5</v>
      </c>
      <c r="K53" s="134"/>
      <c r="L53" s="134"/>
      <c r="M53" s="141"/>
    </row>
    <row r="54" spans="1:13" x14ac:dyDescent="0.35">
      <c r="A54" s="149"/>
      <c r="B54" s="134"/>
      <c r="C54" s="134"/>
      <c r="D54" s="134"/>
      <c r="E54" s="134"/>
      <c r="F54" s="134"/>
      <c r="G54" s="134"/>
      <c r="H54" s="134"/>
      <c r="I54" s="153" t="s">
        <v>127</v>
      </c>
      <c r="J54" s="132">
        <f>0.6 +J53/100</f>
        <v>0.71499999999999997</v>
      </c>
      <c r="K54" s="134"/>
      <c r="L54" s="134"/>
      <c r="M54" s="141"/>
    </row>
    <row r="55" spans="1:13" x14ac:dyDescent="0.35">
      <c r="A55" s="149"/>
      <c r="B55" s="134"/>
      <c r="C55" s="134"/>
      <c r="D55" s="134"/>
      <c r="E55" s="134"/>
      <c r="F55" s="134"/>
      <c r="G55" s="134"/>
      <c r="H55" s="134"/>
      <c r="I55" s="134"/>
      <c r="J55" s="134"/>
      <c r="K55" s="134"/>
      <c r="L55" s="134"/>
      <c r="M55" s="141"/>
    </row>
    <row r="56" spans="1:13" x14ac:dyDescent="0.35">
      <c r="A56" s="149"/>
      <c r="B56" s="134"/>
      <c r="C56" s="134"/>
      <c r="D56" s="134"/>
      <c r="E56" s="134"/>
      <c r="F56" s="134"/>
      <c r="G56" s="134"/>
      <c r="H56" s="134"/>
      <c r="I56" s="134"/>
      <c r="J56" s="134"/>
      <c r="K56" s="134"/>
      <c r="L56" s="134"/>
      <c r="M56" s="141"/>
    </row>
    <row r="57" spans="1:13" ht="18.5" x14ac:dyDescent="0.45">
      <c r="A57" s="149"/>
      <c r="B57" s="134"/>
      <c r="C57" s="134"/>
      <c r="D57" s="134"/>
      <c r="E57" s="134"/>
      <c r="F57" s="134"/>
      <c r="G57" s="170" t="s">
        <v>128</v>
      </c>
      <c r="H57" s="134"/>
      <c r="I57" s="134"/>
      <c r="J57" s="134"/>
      <c r="K57" s="134"/>
      <c r="L57" s="134"/>
      <c r="M57" s="141"/>
    </row>
    <row r="58" spans="1:13" x14ac:dyDescent="0.35">
      <c r="A58" s="149"/>
      <c r="B58" s="134"/>
      <c r="C58" s="134"/>
      <c r="D58" s="134"/>
      <c r="E58" s="134"/>
      <c r="F58" s="134"/>
      <c r="G58" s="140" t="s">
        <v>109</v>
      </c>
      <c r="H58" s="138" t="s">
        <v>98</v>
      </c>
      <c r="I58" s="138" t="s">
        <v>85</v>
      </c>
      <c r="J58" s="139" t="s">
        <v>144</v>
      </c>
      <c r="K58" s="134"/>
      <c r="L58" s="134"/>
      <c r="M58" s="141"/>
    </row>
    <row r="59" spans="1:13" x14ac:dyDescent="0.35">
      <c r="A59" s="149"/>
      <c r="B59" s="134"/>
      <c r="C59" s="134"/>
      <c r="D59" s="134"/>
      <c r="E59" s="134"/>
      <c r="F59" s="134"/>
      <c r="G59" s="144" t="s">
        <v>129</v>
      </c>
      <c r="H59" s="134" t="s">
        <v>145</v>
      </c>
      <c r="I59" s="154">
        <v>1.5</v>
      </c>
      <c r="J59" s="143">
        <v>2</v>
      </c>
      <c r="K59" s="134"/>
      <c r="L59" s="134">
        <f t="shared" si="3"/>
        <v>3</v>
      </c>
      <c r="M59" s="141"/>
    </row>
    <row r="60" spans="1:13" x14ac:dyDescent="0.35">
      <c r="A60" s="149"/>
      <c r="B60" s="134"/>
      <c r="C60" s="134"/>
      <c r="D60" s="134"/>
      <c r="E60" s="134"/>
      <c r="F60" s="134"/>
      <c r="G60" s="144" t="s">
        <v>130</v>
      </c>
      <c r="H60" s="134" t="s">
        <v>131</v>
      </c>
      <c r="I60" s="154">
        <v>0.5</v>
      </c>
      <c r="J60" s="143">
        <v>2</v>
      </c>
      <c r="K60" s="134"/>
      <c r="L60" s="134">
        <f t="shared" si="3"/>
        <v>1</v>
      </c>
      <c r="M60" s="141"/>
    </row>
    <row r="61" spans="1:13" x14ac:dyDescent="0.35">
      <c r="A61" s="184"/>
      <c r="B61" s="185"/>
      <c r="C61" s="186"/>
      <c r="D61" s="134"/>
      <c r="E61" s="134"/>
      <c r="F61" s="134"/>
      <c r="G61" s="144" t="s">
        <v>132</v>
      </c>
      <c r="H61" s="134" t="s">
        <v>133</v>
      </c>
      <c r="I61" s="154">
        <v>1</v>
      </c>
      <c r="J61" s="143">
        <v>1</v>
      </c>
      <c r="K61" s="134"/>
      <c r="L61" s="134">
        <f t="shared" si="3"/>
        <v>1</v>
      </c>
      <c r="M61" s="141"/>
    </row>
    <row r="62" spans="1:13" ht="15.5" x14ac:dyDescent="0.35">
      <c r="A62" s="187" t="s">
        <v>148</v>
      </c>
      <c r="B62" s="188"/>
      <c r="C62" s="180">
        <f>(B43+B52)*J54*J69</f>
        <v>109.5809</v>
      </c>
      <c r="D62" s="134"/>
      <c r="E62" s="134"/>
      <c r="F62" s="134"/>
      <c r="G62" s="144" t="s">
        <v>134</v>
      </c>
      <c r="H62" s="134" t="s">
        <v>135</v>
      </c>
      <c r="I62" s="154">
        <v>0.5</v>
      </c>
      <c r="J62" s="143">
        <v>0</v>
      </c>
      <c r="K62" s="134"/>
      <c r="L62" s="134">
        <f t="shared" si="3"/>
        <v>0</v>
      </c>
      <c r="M62" s="141"/>
    </row>
    <row r="63" spans="1:13" x14ac:dyDescent="0.35">
      <c r="A63" s="189"/>
      <c r="B63" s="190"/>
      <c r="C63" s="191"/>
      <c r="D63" s="134"/>
      <c r="E63" s="134"/>
      <c r="F63" s="134"/>
      <c r="G63" s="144" t="s">
        <v>136</v>
      </c>
      <c r="H63" s="134" t="s">
        <v>137</v>
      </c>
      <c r="I63" s="154">
        <v>1</v>
      </c>
      <c r="J63" s="143">
        <v>0</v>
      </c>
      <c r="K63" s="134"/>
      <c r="L63" s="134">
        <f t="shared" si="3"/>
        <v>0</v>
      </c>
      <c r="M63" s="141"/>
    </row>
    <row r="64" spans="1:13" x14ac:dyDescent="0.35">
      <c r="A64" s="149"/>
      <c r="B64" s="134"/>
      <c r="C64" s="134"/>
      <c r="D64" s="134"/>
      <c r="E64" s="134"/>
      <c r="F64" s="134"/>
      <c r="G64" s="144" t="s">
        <v>138</v>
      </c>
      <c r="H64" s="134" t="s">
        <v>139</v>
      </c>
      <c r="I64" s="154">
        <v>2</v>
      </c>
      <c r="J64" s="143">
        <v>2</v>
      </c>
      <c r="K64" s="134"/>
      <c r="L64" s="134">
        <f t="shared" si="3"/>
        <v>4</v>
      </c>
      <c r="M64" s="141"/>
    </row>
    <row r="65" spans="1:13" x14ac:dyDescent="0.35">
      <c r="A65" s="149"/>
      <c r="B65" s="134"/>
      <c r="C65" s="134"/>
      <c r="D65" s="134"/>
      <c r="E65" s="134"/>
      <c r="F65" s="134"/>
      <c r="G65" s="144" t="s">
        <v>140</v>
      </c>
      <c r="H65" s="134" t="s">
        <v>141</v>
      </c>
      <c r="I65" s="154">
        <v>-1</v>
      </c>
      <c r="J65" s="143">
        <v>2</v>
      </c>
      <c r="K65" s="134"/>
      <c r="L65" s="134">
        <f t="shared" si="3"/>
        <v>-2</v>
      </c>
      <c r="M65" s="141"/>
    </row>
    <row r="66" spans="1:13" x14ac:dyDescent="0.35">
      <c r="A66" s="149"/>
      <c r="B66" s="134"/>
      <c r="C66" s="134"/>
      <c r="D66" s="134"/>
      <c r="E66" s="134"/>
      <c r="F66" s="134"/>
      <c r="G66" s="151" t="s">
        <v>142</v>
      </c>
      <c r="H66" s="147" t="s">
        <v>143</v>
      </c>
      <c r="I66" s="155">
        <v>-1</v>
      </c>
      <c r="J66" s="148">
        <v>1</v>
      </c>
      <c r="K66" s="134"/>
      <c r="L66" s="134">
        <f t="shared" si="3"/>
        <v>-1</v>
      </c>
      <c r="M66" s="141"/>
    </row>
    <row r="67" spans="1:13" x14ac:dyDescent="0.35">
      <c r="A67" s="149"/>
      <c r="B67" s="134"/>
      <c r="C67" s="134"/>
      <c r="D67" s="134"/>
      <c r="E67" s="134"/>
      <c r="F67" s="134"/>
      <c r="G67" s="134"/>
      <c r="H67" s="134"/>
      <c r="I67" s="134"/>
      <c r="J67" s="134"/>
      <c r="K67" s="134"/>
      <c r="L67" s="134"/>
      <c r="M67" s="141"/>
    </row>
    <row r="68" spans="1:13" x14ac:dyDescent="0.35">
      <c r="A68" s="149"/>
      <c r="B68" s="134"/>
      <c r="C68" s="134"/>
      <c r="D68" s="134"/>
      <c r="E68" s="134"/>
      <c r="F68" s="134"/>
      <c r="G68" s="134"/>
      <c r="H68" s="134"/>
      <c r="I68" s="153" t="s">
        <v>147</v>
      </c>
      <c r="J68" s="134">
        <f>SUM(L59:L66)</f>
        <v>6</v>
      </c>
      <c r="K68" s="134"/>
      <c r="L68" s="134"/>
      <c r="M68" s="141"/>
    </row>
    <row r="69" spans="1:13" x14ac:dyDescent="0.35">
      <c r="A69" s="207" t="s">
        <v>150</v>
      </c>
      <c r="B69" s="208"/>
      <c r="C69" s="134"/>
      <c r="D69" s="134"/>
      <c r="E69" s="134"/>
      <c r="F69" s="134"/>
      <c r="G69" s="134"/>
      <c r="H69" s="134"/>
      <c r="I69" s="153" t="s">
        <v>146</v>
      </c>
      <c r="J69" s="132">
        <f>1.4 + (0.03*J68)</f>
        <v>1.5799999999999998</v>
      </c>
      <c r="K69" s="134"/>
      <c r="L69" s="134"/>
      <c r="M69" s="141"/>
    </row>
    <row r="70" spans="1:13" ht="15" thickBot="1" x14ac:dyDescent="0.4">
      <c r="A70" s="209"/>
      <c r="B70" s="210"/>
      <c r="C70" s="156"/>
      <c r="D70" s="156"/>
      <c r="E70" s="156"/>
      <c r="F70" s="156"/>
      <c r="G70" s="156"/>
      <c r="H70" s="156"/>
      <c r="I70" s="156"/>
      <c r="J70" s="156"/>
      <c r="K70" s="156"/>
      <c r="L70" s="156"/>
      <c r="M70" s="157"/>
    </row>
    <row r="71" spans="1:13" ht="15" thickBot="1" x14ac:dyDescent="0.4"/>
    <row r="72" spans="1:13" ht="18.5" x14ac:dyDescent="0.45">
      <c r="A72" s="166" t="s">
        <v>152</v>
      </c>
      <c r="C72" s="194"/>
      <c r="D72" s="195"/>
      <c r="E72" s="195"/>
      <c r="F72" s="195"/>
      <c r="G72" s="196"/>
    </row>
    <row r="73" spans="1:13" x14ac:dyDescent="0.35">
      <c r="A73" s="165" t="s">
        <v>0</v>
      </c>
      <c r="B73" s="192" t="s">
        <v>98</v>
      </c>
      <c r="C73" s="197"/>
      <c r="D73" s="198"/>
      <c r="E73" s="198"/>
      <c r="F73" s="199" t="s">
        <v>165</v>
      </c>
      <c r="G73" s="200">
        <v>120</v>
      </c>
    </row>
    <row r="74" spans="1:13" ht="29" customHeight="1" x14ac:dyDescent="0.35">
      <c r="A74" s="162">
        <v>1</v>
      </c>
      <c r="B74" s="193" t="s">
        <v>151</v>
      </c>
      <c r="C74" s="197"/>
      <c r="D74" s="198"/>
      <c r="E74" s="198"/>
      <c r="F74" s="201" t="s">
        <v>166</v>
      </c>
      <c r="G74" s="202">
        <f>G73/C62</f>
        <v>1.0950813508558517</v>
      </c>
    </row>
    <row r="75" spans="1:13" ht="29" x14ac:dyDescent="0.35">
      <c r="A75" s="163">
        <v>2</v>
      </c>
      <c r="B75" s="161" t="s">
        <v>153</v>
      </c>
      <c r="C75" s="197"/>
      <c r="D75" s="198"/>
      <c r="E75" s="198"/>
      <c r="F75" s="201" t="s">
        <v>167</v>
      </c>
      <c r="G75" s="206">
        <f>C26*G74</f>
        <v>191.33261362153436</v>
      </c>
    </row>
    <row r="76" spans="1:13" ht="29.5" thickBot="1" x14ac:dyDescent="0.4">
      <c r="A76" s="163">
        <v>3</v>
      </c>
      <c r="B76" s="161" t="s">
        <v>154</v>
      </c>
      <c r="C76" s="203"/>
      <c r="D76" s="204"/>
      <c r="E76" s="204"/>
      <c r="F76" s="204"/>
      <c r="G76" s="205"/>
    </row>
    <row r="77" spans="1:13" ht="43.5" x14ac:dyDescent="0.35">
      <c r="A77" s="163">
        <v>4</v>
      </c>
      <c r="B77" s="158" t="s">
        <v>155</v>
      </c>
    </row>
    <row r="78" spans="1:13" ht="43.5" x14ac:dyDescent="0.35">
      <c r="A78" s="163">
        <v>5</v>
      </c>
      <c r="B78" s="158" t="s">
        <v>156</v>
      </c>
    </row>
    <row r="79" spans="1:13" ht="43.5" x14ac:dyDescent="0.35">
      <c r="A79" s="163">
        <v>6</v>
      </c>
      <c r="B79" s="158" t="s">
        <v>157</v>
      </c>
    </row>
    <row r="80" spans="1:13" ht="43.5" x14ac:dyDescent="0.35">
      <c r="A80" s="163">
        <v>7</v>
      </c>
      <c r="B80" s="158" t="s">
        <v>158</v>
      </c>
    </row>
    <row r="81" spans="1:2" ht="43.5" x14ac:dyDescent="0.35">
      <c r="A81" s="163">
        <v>8</v>
      </c>
      <c r="B81" s="158" t="s">
        <v>159</v>
      </c>
    </row>
    <row r="82" spans="1:2" ht="43.5" x14ac:dyDescent="0.35">
      <c r="A82" s="163">
        <v>9</v>
      </c>
      <c r="B82" s="158" t="s">
        <v>160</v>
      </c>
    </row>
    <row r="83" spans="1:2" ht="43.5" x14ac:dyDescent="0.35">
      <c r="A83" s="163">
        <v>10</v>
      </c>
      <c r="B83" s="158" t="s">
        <v>161</v>
      </c>
    </row>
    <row r="84" spans="1:2" ht="29" x14ac:dyDescent="0.35">
      <c r="A84" s="163">
        <v>11</v>
      </c>
      <c r="B84" s="158" t="s">
        <v>162</v>
      </c>
    </row>
    <row r="85" spans="1:2" ht="29" x14ac:dyDescent="0.35">
      <c r="A85" s="163">
        <v>12</v>
      </c>
      <c r="B85" s="158" t="s">
        <v>163</v>
      </c>
    </row>
    <row r="86" spans="1:2" ht="29" x14ac:dyDescent="0.35">
      <c r="A86" s="164">
        <v>13</v>
      </c>
      <c r="B86" s="159" t="s">
        <v>164</v>
      </c>
    </row>
    <row r="87" spans="1:2" x14ac:dyDescent="0.35">
      <c r="A87" s="160"/>
      <c r="B87" s="161"/>
    </row>
    <row r="88" spans="1:2" x14ac:dyDescent="0.35">
      <c r="A88" s="160"/>
      <c r="B88" s="161"/>
    </row>
  </sheetData>
  <mergeCells count="4">
    <mergeCell ref="A69:B70"/>
    <mergeCell ref="A26:B26"/>
    <mergeCell ref="A33:B34"/>
    <mergeCell ref="A62:B62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FF55770C07FEAA45821617C74926F18D" ma:contentTypeVersion="4" ma:contentTypeDescription="Создание документа." ma:contentTypeScope="" ma:versionID="b4bbbe533756f87fbef423dcce08aa19">
  <xsd:schema xmlns:xsd="http://www.w3.org/2001/XMLSchema" xmlns:xs="http://www.w3.org/2001/XMLSchema" xmlns:p="http://schemas.microsoft.com/office/2006/metadata/properties" xmlns:ns3="a092e4cb-f783-4bcc-b2df-17dc3c07a1ed" targetNamespace="http://schemas.microsoft.com/office/2006/metadata/properties" ma:root="true" ma:fieldsID="8221be6ae737099ead4f7e6a6dae9491" ns3:_="">
    <xsd:import namespace="a092e4cb-f783-4bcc-b2df-17dc3c07a1e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92e4cb-f783-4bcc-b2df-17dc3c07a1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1DFFCF3-E61E-4DB5-A4EE-BE5BBCA0AEDE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a092e4cb-f783-4bcc-b2df-17dc3c07a1ed"/>
    <ds:schemaRef ds:uri="http://www.w3.org/XML/1998/namespace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19955FFB-395B-498D-94B8-519DAF18F30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B956ADD-3069-4BD1-BD48-0E1034EC3AC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92e4cb-f783-4bcc-b2df-17dc3c07a1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Требования</vt:lpstr>
      <vt:lpstr>Последовательность работ</vt:lpstr>
      <vt:lpstr>Расчет работ</vt:lpstr>
      <vt:lpstr>Функциональные точки</vt:lpstr>
      <vt:lpstr>UCP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Егор Митрофанов</dc:creator>
  <cp:keywords/>
  <dc:description/>
  <cp:lastModifiedBy>Егор Митрофанов</cp:lastModifiedBy>
  <cp:revision/>
  <dcterms:created xsi:type="dcterms:W3CDTF">2022-09-28T18:04:41Z</dcterms:created>
  <dcterms:modified xsi:type="dcterms:W3CDTF">2022-10-14T04:59:05Z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0x010100FF55770C07FEAA45821617C74926F18D</vt:lpwstr>
  </property>
</Properties>
</file>