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S:\Data\Coding\AI-Solubility\"/>
    </mc:Choice>
  </mc:AlternateContent>
  <xr:revisionPtr revIDLastSave="0" documentId="13_ncr:1_{D23EF245-68EE-48C8-A27A-E4E10768FBC0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Labels" sheetId="1" r:id="rId1"/>
    <sheet name="Values" sheetId="3" r:id="rId2"/>
    <sheet name="Kd" sheetId="2" r:id="rId3"/>
    <sheet name="No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3" l="1"/>
  <c r="G16" i="3"/>
  <c r="B21" i="2"/>
  <c r="B20" i="2"/>
  <c r="B19" i="2"/>
  <c r="B16" i="2"/>
  <c r="B15" i="2"/>
  <c r="B14" i="2"/>
  <c r="B13" i="2"/>
  <c r="B12" i="2"/>
  <c r="B11" i="2"/>
  <c r="B10" i="2"/>
  <c r="B8" i="2"/>
  <c r="B7" i="2"/>
  <c r="B5" i="2"/>
  <c r="Q13" i="3"/>
  <c r="N13" i="3"/>
  <c r="P13" i="3"/>
  <c r="R13" i="3"/>
  <c r="M13" i="3"/>
  <c r="T13" i="3"/>
  <c r="G13" i="3"/>
  <c r="G12" i="3"/>
  <c r="I12" i="3"/>
  <c r="G9" i="3"/>
  <c r="C8" i="3"/>
  <c r="B8" i="3"/>
  <c r="B9" i="3" s="1"/>
  <c r="R7" i="3"/>
  <c r="U7" i="3"/>
  <c r="U5" i="3"/>
  <c r="U4" i="3"/>
  <c r="T2" i="3"/>
  <c r="R2" i="3"/>
  <c r="J3" i="3"/>
  <c r="P2" i="3"/>
  <c r="M2" i="3"/>
  <c r="K2" i="3"/>
  <c r="I2" i="3"/>
  <c r="D19" i="2"/>
  <c r="D18" i="2"/>
  <c r="D17" i="2"/>
  <c r="D16" i="2"/>
  <c r="D15" i="2"/>
  <c r="D14" i="2"/>
  <c r="D6" i="2"/>
  <c r="D8" i="2"/>
  <c r="D10" i="2"/>
  <c r="D13" i="2"/>
  <c r="D12" i="2"/>
  <c r="D9" i="2"/>
  <c r="D5" i="2"/>
  <c r="D7" i="2"/>
  <c r="D4" i="2"/>
  <c r="D3" i="2"/>
  <c r="D2" i="2"/>
</calcChain>
</file>

<file path=xl/sharedStrings.xml><?xml version="1.0" encoding="utf-8"?>
<sst xmlns="http://schemas.openxmlformats.org/spreadsheetml/2006/main" count="518" uniqueCount="52">
  <si>
    <t>Mg</t>
  </si>
  <si>
    <t>Ca</t>
  </si>
  <si>
    <t>Ba</t>
  </si>
  <si>
    <t>Na</t>
  </si>
  <si>
    <t>K</t>
  </si>
  <si>
    <t>Li</t>
  </si>
  <si>
    <t>H</t>
  </si>
  <si>
    <t>Sr</t>
  </si>
  <si>
    <t>Al</t>
  </si>
  <si>
    <t>Cr</t>
  </si>
  <si>
    <t>Fe</t>
  </si>
  <si>
    <t>Mn</t>
  </si>
  <si>
    <t>Zn</t>
  </si>
  <si>
    <t>Ag</t>
  </si>
  <si>
    <t>Hg</t>
  </si>
  <si>
    <t>Pb</t>
  </si>
  <si>
    <t>Sn</t>
  </si>
  <si>
    <t>Cu</t>
  </si>
  <si>
    <t>Ni</t>
  </si>
  <si>
    <t>Co</t>
  </si>
  <si>
    <t>OH</t>
  </si>
  <si>
    <t>F</t>
  </si>
  <si>
    <t>Cl</t>
  </si>
  <si>
    <t>Br</t>
  </si>
  <si>
    <t>I</t>
  </si>
  <si>
    <t>S</t>
  </si>
  <si>
    <t>HS</t>
  </si>
  <si>
    <t>Р</t>
  </si>
  <si>
    <t>М</t>
  </si>
  <si>
    <t>Н</t>
  </si>
  <si>
    <t>-</t>
  </si>
  <si>
    <t>?</t>
  </si>
  <si>
    <r>
      <t>NH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</si>
  <si>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SO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</si>
  <si>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HSO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</si>
  <si>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SO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</si>
  <si>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HSO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</si>
  <si>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NO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</si>
  <si>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NO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</si>
  <si>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PO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</si>
  <si>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CO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</si>
  <si>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CH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COO</t>
    </r>
  </si>
  <si>
    <r>
      <t>MnO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</si>
  <si>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CrO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</si>
  <si>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ClO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</si>
  <si>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ClO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</si>
  <si>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t>Solubility</t>
  </si>
  <si>
    <t>Анион</t>
  </si>
  <si>
    <t>Катион</t>
  </si>
  <si>
    <t>Р - Растворимость &gt;= 1</t>
  </si>
  <si>
    <t>М - 0,1 &lt;= Растворимость &lt; 1</t>
  </si>
  <si>
    <t>Н - Растворимость &lt; 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</si>
</sst>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" xfId="0" applyBorder="1"/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Обычный" xfId="0" builtinId="0"/>
  </cellStyles>
  <dxfs count="20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workbookViewId="0">
      <selection activeCell="A23" sqref="A23"/>
    </sheetView>
  </sheetViews>
  <sheetFormatPr defaultRowHeight="15" x14ac:dyDescent="0.25"/>
  <cols>
    <col min="1" max="1" width="9.42578125" bestFit="1" customWidth="1"/>
    <col min="2" max="22" width="3.42578125" customWidth="1"/>
    <col min="23" max="23" width="9.140625" customWidth="1"/>
  </cols>
  <sheetData>
    <row r="1" spans="1:22" ht="18" customHeight="1" x14ac:dyDescent="0.35">
      <c r="A1" s="1" t="s">
        <v>46</v>
      </c>
      <c r="B1" s="2" t="s">
        <v>6</v>
      </c>
      <c r="C1" s="1" t="s">
        <v>5</v>
      </c>
      <c r="D1" s="1" t="s">
        <v>4</v>
      </c>
      <c r="E1" s="1" t="s">
        <v>3</v>
      </c>
      <c r="F1" s="1" t="s">
        <v>32</v>
      </c>
      <c r="G1" s="1" t="s">
        <v>2</v>
      </c>
      <c r="H1" s="1" t="s">
        <v>1</v>
      </c>
      <c r="I1" s="1" t="s">
        <v>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18</v>
      </c>
      <c r="O1" s="1" t="s">
        <v>19</v>
      </c>
      <c r="P1" s="1" t="s">
        <v>11</v>
      </c>
      <c r="Q1" s="1" t="s">
        <v>12</v>
      </c>
      <c r="R1" s="1" t="s">
        <v>15</v>
      </c>
      <c r="S1" s="1" t="s">
        <v>16</v>
      </c>
      <c r="T1" s="1" t="s">
        <v>17</v>
      </c>
      <c r="U1" s="1" t="s">
        <v>13</v>
      </c>
      <c r="V1" s="1" t="s">
        <v>14</v>
      </c>
    </row>
    <row r="2" spans="1:22" ht="18" customHeight="1" x14ac:dyDescent="0.25">
      <c r="A2" s="1" t="s">
        <v>20</v>
      </c>
      <c r="B2" s="3"/>
      <c r="C2" s="4" t="s">
        <v>27</v>
      </c>
      <c r="D2" s="4" t="s">
        <v>27</v>
      </c>
      <c r="E2" s="4" t="s">
        <v>27</v>
      </c>
      <c r="F2" s="4" t="s">
        <v>27</v>
      </c>
      <c r="G2" s="4" t="s">
        <v>27</v>
      </c>
      <c r="H2" s="4" t="s">
        <v>28</v>
      </c>
      <c r="I2" s="4" t="s">
        <v>29</v>
      </c>
      <c r="J2" s="4" t="s">
        <v>28</v>
      </c>
      <c r="K2" s="4" t="s">
        <v>29</v>
      </c>
      <c r="L2" s="4" t="s">
        <v>29</v>
      </c>
      <c r="M2" s="4" t="s">
        <v>29</v>
      </c>
      <c r="N2" s="4" t="s">
        <v>29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30</v>
      </c>
      <c r="V2" s="5" t="s">
        <v>30</v>
      </c>
    </row>
    <row r="3" spans="1:22" ht="18" customHeight="1" x14ac:dyDescent="0.25">
      <c r="A3" s="1" t="s">
        <v>21</v>
      </c>
      <c r="B3" s="6" t="s">
        <v>27</v>
      </c>
      <c r="C3" s="24" t="s">
        <v>28</v>
      </c>
      <c r="D3" s="24" t="s">
        <v>27</v>
      </c>
      <c r="E3" s="24" t="s">
        <v>27</v>
      </c>
      <c r="F3" s="24" t="s">
        <v>27</v>
      </c>
      <c r="G3" s="24" t="s">
        <v>28</v>
      </c>
      <c r="H3" s="24" t="s">
        <v>29</v>
      </c>
      <c r="I3" s="24" t="s">
        <v>29</v>
      </c>
      <c r="J3" s="24" t="s">
        <v>29</v>
      </c>
      <c r="K3" s="24" t="s">
        <v>28</v>
      </c>
      <c r="L3" s="24" t="s">
        <v>27</v>
      </c>
      <c r="M3" s="24" t="s">
        <v>29</v>
      </c>
      <c r="N3" s="24" t="s">
        <v>27</v>
      </c>
      <c r="O3" s="24" t="s">
        <v>27</v>
      </c>
      <c r="P3" s="24" t="s">
        <v>28</v>
      </c>
      <c r="Q3" s="24" t="s">
        <v>27</v>
      </c>
      <c r="R3" s="24" t="s">
        <v>29</v>
      </c>
      <c r="S3" s="24" t="s">
        <v>27</v>
      </c>
      <c r="T3" s="24" t="s">
        <v>29</v>
      </c>
      <c r="U3" s="24" t="s">
        <v>27</v>
      </c>
      <c r="V3" s="7" t="s">
        <v>30</v>
      </c>
    </row>
    <row r="4" spans="1:22" ht="18" customHeight="1" x14ac:dyDescent="0.25">
      <c r="A4" s="1" t="s">
        <v>22</v>
      </c>
      <c r="B4" s="6" t="s">
        <v>27</v>
      </c>
      <c r="C4" s="24" t="s">
        <v>27</v>
      </c>
      <c r="D4" s="24" t="s">
        <v>27</v>
      </c>
      <c r="E4" s="24" t="s">
        <v>27</v>
      </c>
      <c r="F4" s="24" t="s">
        <v>27</v>
      </c>
      <c r="G4" s="24" t="s">
        <v>27</v>
      </c>
      <c r="H4" s="24" t="s">
        <v>27</v>
      </c>
      <c r="I4" s="24" t="s">
        <v>27</v>
      </c>
      <c r="J4" s="24" t="s">
        <v>27</v>
      </c>
      <c r="K4" s="24" t="s">
        <v>27</v>
      </c>
      <c r="L4" s="24" t="s">
        <v>27</v>
      </c>
      <c r="M4" s="24" t="s">
        <v>27</v>
      </c>
      <c r="N4" s="24" t="s">
        <v>27</v>
      </c>
      <c r="O4" s="24" t="s">
        <v>27</v>
      </c>
      <c r="P4" s="24" t="s">
        <v>27</v>
      </c>
      <c r="Q4" s="24" t="s">
        <v>27</v>
      </c>
      <c r="R4" s="24" t="s">
        <v>27</v>
      </c>
      <c r="S4" s="24" t="s">
        <v>27</v>
      </c>
      <c r="T4" s="24" t="s">
        <v>27</v>
      </c>
      <c r="U4" s="24" t="s">
        <v>29</v>
      </c>
      <c r="V4" s="7" t="s">
        <v>27</v>
      </c>
    </row>
    <row r="5" spans="1:22" ht="18" customHeight="1" x14ac:dyDescent="0.25">
      <c r="A5" s="1" t="s">
        <v>23</v>
      </c>
      <c r="B5" s="6" t="s">
        <v>27</v>
      </c>
      <c r="C5" s="24" t="s">
        <v>27</v>
      </c>
      <c r="D5" s="24" t="s">
        <v>27</v>
      </c>
      <c r="E5" s="24" t="s">
        <v>27</v>
      </c>
      <c r="F5" s="24" t="s">
        <v>27</v>
      </c>
      <c r="G5" s="24" t="s">
        <v>27</v>
      </c>
      <c r="H5" s="24" t="s">
        <v>27</v>
      </c>
      <c r="I5" s="24" t="s">
        <v>27</v>
      </c>
      <c r="J5" s="24" t="s">
        <v>27</v>
      </c>
      <c r="K5" s="24" t="s">
        <v>27</v>
      </c>
      <c r="L5" s="24" t="s">
        <v>27</v>
      </c>
      <c r="M5" s="24" t="s">
        <v>27</v>
      </c>
      <c r="N5" s="24" t="s">
        <v>27</v>
      </c>
      <c r="O5" s="24" t="s">
        <v>27</v>
      </c>
      <c r="P5" s="24" t="s">
        <v>27</v>
      </c>
      <c r="Q5" s="24" t="s">
        <v>27</v>
      </c>
      <c r="R5" s="24" t="s">
        <v>28</v>
      </c>
      <c r="S5" s="24" t="s">
        <v>27</v>
      </c>
      <c r="T5" s="24" t="s">
        <v>27</v>
      </c>
      <c r="U5" s="24" t="s">
        <v>29</v>
      </c>
      <c r="V5" s="7" t="s">
        <v>28</v>
      </c>
    </row>
    <row r="6" spans="1:22" ht="18" customHeight="1" x14ac:dyDescent="0.25">
      <c r="A6" s="1" t="s">
        <v>24</v>
      </c>
      <c r="B6" s="6" t="s">
        <v>27</v>
      </c>
      <c r="C6" s="24" t="s">
        <v>27</v>
      </c>
      <c r="D6" s="24" t="s">
        <v>27</v>
      </c>
      <c r="E6" s="24" t="s">
        <v>27</v>
      </c>
      <c r="F6" s="24" t="s">
        <v>27</v>
      </c>
      <c r="G6" s="24" t="s">
        <v>27</v>
      </c>
      <c r="H6" s="24" t="s">
        <v>27</v>
      </c>
      <c r="I6" s="24" t="s">
        <v>27</v>
      </c>
      <c r="J6" s="24" t="s">
        <v>27</v>
      </c>
      <c r="K6" s="24" t="s">
        <v>27</v>
      </c>
      <c r="L6" s="24" t="s">
        <v>27</v>
      </c>
      <c r="M6" s="24" t="s">
        <v>27</v>
      </c>
      <c r="N6" s="24" t="s">
        <v>27</v>
      </c>
      <c r="O6" s="24" t="s">
        <v>27</v>
      </c>
      <c r="P6" s="24" t="s">
        <v>27</v>
      </c>
      <c r="Q6" s="24" t="s">
        <v>27</v>
      </c>
      <c r="R6" s="24" t="s">
        <v>29</v>
      </c>
      <c r="S6" s="24" t="s">
        <v>28</v>
      </c>
      <c r="T6" s="24" t="s">
        <v>29</v>
      </c>
      <c r="U6" s="24" t="s">
        <v>29</v>
      </c>
      <c r="V6" s="7" t="s">
        <v>29</v>
      </c>
    </row>
    <row r="7" spans="1:22" ht="18" customHeight="1" x14ac:dyDescent="0.25">
      <c r="A7" s="1" t="s">
        <v>25</v>
      </c>
      <c r="B7" s="6" t="s">
        <v>27</v>
      </c>
      <c r="C7" s="24" t="s">
        <v>27</v>
      </c>
      <c r="D7" s="24" t="s">
        <v>27</v>
      </c>
      <c r="E7" s="24" t="s">
        <v>27</v>
      </c>
      <c r="F7" s="24" t="s">
        <v>27</v>
      </c>
      <c r="G7" s="24" t="s">
        <v>27</v>
      </c>
      <c r="H7" s="24" t="s">
        <v>28</v>
      </c>
      <c r="I7" s="24" t="s">
        <v>29</v>
      </c>
      <c r="J7" s="24" t="s">
        <v>29</v>
      </c>
      <c r="K7" s="24" t="s">
        <v>30</v>
      </c>
      <c r="L7" s="24" t="s">
        <v>30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24" t="s">
        <v>29</v>
      </c>
      <c r="U7" s="24" t="s">
        <v>29</v>
      </c>
      <c r="V7" s="7" t="s">
        <v>29</v>
      </c>
    </row>
    <row r="8" spans="1:22" ht="18" customHeight="1" x14ac:dyDescent="0.35">
      <c r="A8" s="1" t="s">
        <v>33</v>
      </c>
      <c r="B8" s="6" t="s">
        <v>27</v>
      </c>
      <c r="C8" s="24" t="s">
        <v>27</v>
      </c>
      <c r="D8" s="24" t="s">
        <v>27</v>
      </c>
      <c r="E8" s="24" t="s">
        <v>27</v>
      </c>
      <c r="F8" s="24" t="s">
        <v>27</v>
      </c>
      <c r="G8" s="24" t="s">
        <v>28</v>
      </c>
      <c r="H8" s="24" t="s">
        <v>28</v>
      </c>
      <c r="I8" s="24" t="s">
        <v>28</v>
      </c>
      <c r="J8" s="24" t="s">
        <v>29</v>
      </c>
      <c r="K8" s="24" t="s">
        <v>31</v>
      </c>
      <c r="L8" s="24" t="s">
        <v>30</v>
      </c>
      <c r="M8" s="24" t="s">
        <v>28</v>
      </c>
      <c r="N8" s="24" t="s">
        <v>29</v>
      </c>
      <c r="O8" s="24" t="s">
        <v>29</v>
      </c>
      <c r="P8" s="24" t="s">
        <v>31</v>
      </c>
      <c r="Q8" s="24" t="s">
        <v>28</v>
      </c>
      <c r="R8" s="24" t="s">
        <v>29</v>
      </c>
      <c r="S8" s="24" t="s">
        <v>31</v>
      </c>
      <c r="T8" s="24" t="s">
        <v>31</v>
      </c>
      <c r="U8" s="24" t="s">
        <v>29</v>
      </c>
      <c r="V8" s="7" t="s">
        <v>29</v>
      </c>
    </row>
    <row r="9" spans="1:22" ht="18" customHeight="1" x14ac:dyDescent="0.35">
      <c r="A9" s="1" t="s">
        <v>35</v>
      </c>
      <c r="B9" s="6" t="s">
        <v>27</v>
      </c>
      <c r="C9" s="24" t="s">
        <v>27</v>
      </c>
      <c r="D9" s="24" t="s">
        <v>27</v>
      </c>
      <c r="E9" s="24" t="s">
        <v>27</v>
      </c>
      <c r="F9" s="24" t="s">
        <v>27</v>
      </c>
      <c r="G9" s="24" t="s">
        <v>29</v>
      </c>
      <c r="H9" s="24" t="s">
        <v>28</v>
      </c>
      <c r="I9" s="24" t="s">
        <v>27</v>
      </c>
      <c r="J9" s="24" t="s">
        <v>29</v>
      </c>
      <c r="K9" s="24" t="s">
        <v>27</v>
      </c>
      <c r="L9" s="24" t="s">
        <v>27</v>
      </c>
      <c r="M9" s="24" t="s">
        <v>27</v>
      </c>
      <c r="N9" s="24" t="s">
        <v>27</v>
      </c>
      <c r="O9" s="24" t="s">
        <v>27</v>
      </c>
      <c r="P9" s="24" t="s">
        <v>27</v>
      </c>
      <c r="Q9" s="24" t="s">
        <v>27</v>
      </c>
      <c r="R9" s="24" t="s">
        <v>29</v>
      </c>
      <c r="S9" s="24" t="s">
        <v>27</v>
      </c>
      <c r="T9" s="24" t="s">
        <v>27</v>
      </c>
      <c r="U9" s="24" t="s">
        <v>28</v>
      </c>
      <c r="V9" s="7" t="s">
        <v>30</v>
      </c>
    </row>
    <row r="10" spans="1:22" ht="18" customHeight="1" x14ac:dyDescent="0.35">
      <c r="A10" s="1" t="s">
        <v>37</v>
      </c>
      <c r="B10" s="6" t="s">
        <v>27</v>
      </c>
      <c r="C10" s="24" t="s">
        <v>27</v>
      </c>
      <c r="D10" s="24" t="s">
        <v>27</v>
      </c>
      <c r="E10" s="24" t="s">
        <v>27</v>
      </c>
      <c r="F10" s="24" t="s">
        <v>27</v>
      </c>
      <c r="G10" s="24" t="s">
        <v>27</v>
      </c>
      <c r="H10" s="24" t="s">
        <v>27</v>
      </c>
      <c r="I10" s="24" t="s">
        <v>27</v>
      </c>
      <c r="J10" s="24" t="s">
        <v>27</v>
      </c>
      <c r="K10" s="24" t="s">
        <v>27</v>
      </c>
      <c r="L10" s="24" t="s">
        <v>27</v>
      </c>
      <c r="M10" s="24" t="s">
        <v>27</v>
      </c>
      <c r="N10" s="24" t="s">
        <v>27</v>
      </c>
      <c r="O10" s="24" t="s">
        <v>27</v>
      </c>
      <c r="P10" s="24" t="s">
        <v>27</v>
      </c>
      <c r="Q10" s="24" t="s">
        <v>27</v>
      </c>
      <c r="R10" s="24" t="s">
        <v>27</v>
      </c>
      <c r="S10" s="24" t="s">
        <v>30</v>
      </c>
      <c r="T10" s="24" t="s">
        <v>27</v>
      </c>
      <c r="U10" s="24" t="s">
        <v>27</v>
      </c>
      <c r="V10" s="7" t="s">
        <v>27</v>
      </c>
    </row>
    <row r="11" spans="1:22" ht="18" customHeight="1" x14ac:dyDescent="0.35">
      <c r="A11" s="1" t="s">
        <v>38</v>
      </c>
      <c r="B11" s="6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31</v>
      </c>
      <c r="L11" s="24" t="s">
        <v>31</v>
      </c>
      <c r="M11" s="24" t="s">
        <v>31</v>
      </c>
      <c r="N11" s="24" t="s">
        <v>27</v>
      </c>
      <c r="O11" s="24" t="s">
        <v>28</v>
      </c>
      <c r="P11" s="24" t="s">
        <v>31</v>
      </c>
      <c r="Q11" s="24" t="s">
        <v>31</v>
      </c>
      <c r="R11" s="24" t="s">
        <v>31</v>
      </c>
      <c r="S11" s="24" t="s">
        <v>31</v>
      </c>
      <c r="T11" s="24" t="s">
        <v>31</v>
      </c>
      <c r="U11" s="24" t="s">
        <v>28</v>
      </c>
      <c r="V11" s="7" t="s">
        <v>31</v>
      </c>
    </row>
    <row r="12" spans="1:22" ht="18" customHeight="1" x14ac:dyDescent="0.35">
      <c r="A12" s="1" t="s">
        <v>39</v>
      </c>
      <c r="B12" s="6" t="s">
        <v>27</v>
      </c>
      <c r="C12" s="24" t="s">
        <v>28</v>
      </c>
      <c r="D12" s="24" t="s">
        <v>27</v>
      </c>
      <c r="E12" s="24" t="s">
        <v>27</v>
      </c>
      <c r="F12" s="24" t="s">
        <v>27</v>
      </c>
      <c r="G12" s="24" t="s">
        <v>29</v>
      </c>
      <c r="H12" s="24" t="s">
        <v>29</v>
      </c>
      <c r="I12" s="24" t="s">
        <v>29</v>
      </c>
      <c r="J12" s="24" t="s">
        <v>28</v>
      </c>
      <c r="K12" s="24" t="s">
        <v>29</v>
      </c>
      <c r="L12" s="24" t="s">
        <v>29</v>
      </c>
      <c r="M12" s="24" t="s">
        <v>29</v>
      </c>
      <c r="N12" s="24" t="s">
        <v>29</v>
      </c>
      <c r="O12" s="24" t="s">
        <v>29</v>
      </c>
      <c r="P12" s="24" t="s">
        <v>29</v>
      </c>
      <c r="Q12" s="24" t="s">
        <v>29</v>
      </c>
      <c r="R12" s="24" t="s">
        <v>29</v>
      </c>
      <c r="S12" s="24" t="s">
        <v>29</v>
      </c>
      <c r="T12" s="24" t="s">
        <v>29</v>
      </c>
      <c r="U12" s="24" t="s">
        <v>29</v>
      </c>
      <c r="V12" s="7" t="s">
        <v>29</v>
      </c>
    </row>
    <row r="13" spans="1:22" ht="18" customHeight="1" x14ac:dyDescent="0.35">
      <c r="A13" s="1" t="s">
        <v>40</v>
      </c>
      <c r="B13" s="6" t="s">
        <v>27</v>
      </c>
      <c r="C13" s="24" t="s">
        <v>27</v>
      </c>
      <c r="D13" s="24" t="s">
        <v>27</v>
      </c>
      <c r="E13" s="24" t="s">
        <v>27</v>
      </c>
      <c r="F13" s="24" t="s">
        <v>27</v>
      </c>
      <c r="G13" s="24" t="s">
        <v>29</v>
      </c>
      <c r="H13" s="24" t="s">
        <v>29</v>
      </c>
      <c r="I13" s="24" t="s">
        <v>29</v>
      </c>
      <c r="J13" s="24" t="s">
        <v>29</v>
      </c>
      <c r="K13" s="24" t="s">
        <v>31</v>
      </c>
      <c r="L13" s="24" t="s">
        <v>31</v>
      </c>
      <c r="M13" s="24" t="s">
        <v>29</v>
      </c>
      <c r="N13" s="24" t="s">
        <v>29</v>
      </c>
      <c r="O13" s="24" t="s">
        <v>29</v>
      </c>
      <c r="P13" s="24" t="s">
        <v>29</v>
      </c>
      <c r="Q13" s="24" t="s">
        <v>29</v>
      </c>
      <c r="R13" s="24" t="s">
        <v>29</v>
      </c>
      <c r="S13" s="24" t="s">
        <v>31</v>
      </c>
      <c r="T13" s="24" t="s">
        <v>29</v>
      </c>
      <c r="U13" s="24" t="s">
        <v>29</v>
      </c>
      <c r="V13" s="7" t="s">
        <v>31</v>
      </c>
    </row>
    <row r="14" spans="1:22" ht="18" customHeight="1" x14ac:dyDescent="0.35">
      <c r="A14" s="1" t="s">
        <v>41</v>
      </c>
      <c r="B14" s="6" t="s">
        <v>27</v>
      </c>
      <c r="C14" s="24" t="s">
        <v>27</v>
      </c>
      <c r="D14" s="24" t="s">
        <v>27</v>
      </c>
      <c r="E14" s="24" t="s">
        <v>27</v>
      </c>
      <c r="F14" s="24" t="s">
        <v>27</v>
      </c>
      <c r="G14" s="24" t="s">
        <v>27</v>
      </c>
      <c r="H14" s="24" t="s">
        <v>27</v>
      </c>
      <c r="I14" s="24" t="s">
        <v>27</v>
      </c>
      <c r="J14" s="24" t="s">
        <v>27</v>
      </c>
      <c r="K14" s="24" t="s">
        <v>27</v>
      </c>
      <c r="L14" s="24" t="s">
        <v>27</v>
      </c>
      <c r="M14" s="24" t="s">
        <v>27</v>
      </c>
      <c r="N14" s="24" t="s">
        <v>27</v>
      </c>
      <c r="O14" s="24" t="s">
        <v>27</v>
      </c>
      <c r="P14" s="24" t="s">
        <v>27</v>
      </c>
      <c r="Q14" s="24" t="s">
        <v>27</v>
      </c>
      <c r="R14" s="24" t="s">
        <v>27</v>
      </c>
      <c r="S14" s="24" t="s">
        <v>27</v>
      </c>
      <c r="T14" s="24" t="s">
        <v>27</v>
      </c>
      <c r="U14" s="24" t="s">
        <v>27</v>
      </c>
      <c r="V14" s="7" t="s">
        <v>27</v>
      </c>
    </row>
    <row r="15" spans="1:22" ht="18" customHeight="1" x14ac:dyDescent="0.35">
      <c r="A15" s="1" t="s">
        <v>42</v>
      </c>
      <c r="B15" s="6" t="s">
        <v>27</v>
      </c>
      <c r="C15" s="24" t="s">
        <v>27</v>
      </c>
      <c r="D15" s="24" t="s">
        <v>27</v>
      </c>
      <c r="E15" s="24" t="s">
        <v>27</v>
      </c>
      <c r="F15" s="24" t="s">
        <v>27</v>
      </c>
      <c r="G15" s="24" t="s">
        <v>27</v>
      </c>
      <c r="H15" s="24" t="s">
        <v>27</v>
      </c>
      <c r="I15" s="24" t="s">
        <v>27</v>
      </c>
      <c r="J15" s="24" t="s">
        <v>27</v>
      </c>
      <c r="K15" s="24" t="s">
        <v>27</v>
      </c>
      <c r="L15" s="24" t="s">
        <v>31</v>
      </c>
      <c r="M15" s="24" t="s">
        <v>31</v>
      </c>
      <c r="N15" s="24" t="s">
        <v>31</v>
      </c>
      <c r="O15" s="24" t="s">
        <v>31</v>
      </c>
      <c r="P15" s="24" t="s">
        <v>31</v>
      </c>
      <c r="Q15" s="24" t="s">
        <v>27</v>
      </c>
      <c r="R15" s="24" t="s">
        <v>31</v>
      </c>
      <c r="S15" s="24" t="s">
        <v>31</v>
      </c>
      <c r="T15" s="24" t="s">
        <v>31</v>
      </c>
      <c r="U15" s="24" t="s">
        <v>28</v>
      </c>
      <c r="V15" s="7" t="s">
        <v>31</v>
      </c>
    </row>
    <row r="16" spans="1:22" ht="18" customHeight="1" x14ac:dyDescent="0.35">
      <c r="A16" s="1" t="s">
        <v>43</v>
      </c>
      <c r="B16" s="6" t="s">
        <v>27</v>
      </c>
      <c r="C16" s="24" t="s">
        <v>27</v>
      </c>
      <c r="D16" s="24" t="s">
        <v>27</v>
      </c>
      <c r="E16" s="24" t="s">
        <v>27</v>
      </c>
      <c r="F16" s="24" t="s">
        <v>27</v>
      </c>
      <c r="G16" s="24" t="s">
        <v>29</v>
      </c>
      <c r="H16" s="24" t="s">
        <v>27</v>
      </c>
      <c r="I16" s="24" t="s">
        <v>27</v>
      </c>
      <c r="J16" s="24" t="s">
        <v>29</v>
      </c>
      <c r="K16" s="24" t="s">
        <v>31</v>
      </c>
      <c r="L16" s="24" t="s">
        <v>31</v>
      </c>
      <c r="M16" s="24" t="s">
        <v>29</v>
      </c>
      <c r="N16" s="24" t="s">
        <v>29</v>
      </c>
      <c r="O16" s="24" t="s">
        <v>29</v>
      </c>
      <c r="P16" s="24" t="s">
        <v>29</v>
      </c>
      <c r="Q16" s="24" t="s">
        <v>29</v>
      </c>
      <c r="R16" s="24" t="s">
        <v>29</v>
      </c>
      <c r="S16" s="24" t="s">
        <v>29</v>
      </c>
      <c r="T16" s="24" t="s">
        <v>29</v>
      </c>
      <c r="U16" s="24" t="s">
        <v>29</v>
      </c>
      <c r="V16" s="7" t="s">
        <v>29</v>
      </c>
    </row>
    <row r="17" spans="1:22" ht="18" customHeight="1" x14ac:dyDescent="0.35">
      <c r="A17" s="1" t="s">
        <v>44</v>
      </c>
      <c r="B17" s="6" t="s">
        <v>27</v>
      </c>
      <c r="C17" s="24" t="s">
        <v>27</v>
      </c>
      <c r="D17" s="24" t="s">
        <v>27</v>
      </c>
      <c r="E17" s="24" t="s">
        <v>27</v>
      </c>
      <c r="F17" s="24" t="s">
        <v>27</v>
      </c>
      <c r="G17" s="24" t="s">
        <v>27</v>
      </c>
      <c r="H17" s="24" t="s">
        <v>27</v>
      </c>
      <c r="I17" s="24" t="s">
        <v>27</v>
      </c>
      <c r="J17" s="24" t="s">
        <v>27</v>
      </c>
      <c r="K17" s="24" t="s">
        <v>27</v>
      </c>
      <c r="L17" s="24" t="s">
        <v>27</v>
      </c>
      <c r="M17" s="24" t="s">
        <v>31</v>
      </c>
      <c r="N17" s="24" t="s">
        <v>27</v>
      </c>
      <c r="O17" s="24" t="s">
        <v>27</v>
      </c>
      <c r="P17" s="24" t="s">
        <v>27</v>
      </c>
      <c r="Q17" s="24" t="s">
        <v>27</v>
      </c>
      <c r="R17" s="24" t="s">
        <v>27</v>
      </c>
      <c r="S17" s="24" t="s">
        <v>31</v>
      </c>
      <c r="T17" s="24" t="s">
        <v>27</v>
      </c>
      <c r="U17" s="24" t="s">
        <v>27</v>
      </c>
      <c r="V17" s="7" t="s">
        <v>27</v>
      </c>
    </row>
    <row r="18" spans="1:22" ht="18" customHeight="1" x14ac:dyDescent="0.35">
      <c r="A18" s="1" t="s">
        <v>45</v>
      </c>
      <c r="B18" s="8" t="s">
        <v>27</v>
      </c>
      <c r="C18" s="9" t="s">
        <v>27</v>
      </c>
      <c r="D18" s="9" t="s">
        <v>27</v>
      </c>
      <c r="E18" s="9" t="s">
        <v>27</v>
      </c>
      <c r="F18" s="9" t="s">
        <v>27</v>
      </c>
      <c r="G18" s="9" t="s">
        <v>27</v>
      </c>
      <c r="H18" s="9" t="s">
        <v>27</v>
      </c>
      <c r="I18" s="9" t="s">
        <v>27</v>
      </c>
      <c r="J18" s="9" t="s">
        <v>27</v>
      </c>
      <c r="K18" s="9" t="s">
        <v>27</v>
      </c>
      <c r="L18" s="9" t="s">
        <v>27</v>
      </c>
      <c r="M18" s="9" t="s">
        <v>27</v>
      </c>
      <c r="N18" s="9" t="s">
        <v>27</v>
      </c>
      <c r="O18" s="9" t="s">
        <v>27</v>
      </c>
      <c r="P18" s="9" t="s">
        <v>27</v>
      </c>
      <c r="Q18" s="9" t="s">
        <v>27</v>
      </c>
      <c r="R18" s="9" t="s">
        <v>27</v>
      </c>
      <c r="S18" s="9" t="s">
        <v>31</v>
      </c>
      <c r="T18" s="9" t="s">
        <v>27</v>
      </c>
      <c r="U18" s="9" t="s">
        <v>27</v>
      </c>
      <c r="V18" s="10" t="s">
        <v>27</v>
      </c>
    </row>
  </sheetData>
  <conditionalFormatting sqref="B2:V18">
    <cfRule type="cellIs" dxfId="19" priority="1" operator="equal">
      <formula>"-"</formula>
    </cfRule>
    <cfRule type="cellIs" dxfId="18" priority="2" operator="equal">
      <formula>"?"</formula>
    </cfRule>
    <cfRule type="cellIs" dxfId="17" priority="3" operator="equal">
      <formula>"Н"</formula>
    </cfRule>
    <cfRule type="cellIs" dxfId="16" priority="4" operator="equal">
      <formula>"М"</formula>
    </cfRule>
    <cfRule type="cellIs" dxfId="15" priority="5" operator="equal">
      <formula>"Р"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AE0B-4850-4BD5-8EB0-2B06260136E3}">
  <dimension ref="A1:Y18"/>
  <sheetViews>
    <sheetView tabSelected="1" workbookViewId="0">
      <selection activeCell="D25" sqref="D25"/>
    </sheetView>
  </sheetViews>
  <sheetFormatPr defaultRowHeight="15" x14ac:dyDescent="0.25"/>
  <cols>
    <col min="2" max="22" width="6.7109375" customWidth="1"/>
    <col min="23" max="25" width="4.5703125" bestFit="1" customWidth="1"/>
  </cols>
  <sheetData>
    <row r="1" spans="1:25" ht="18" customHeight="1" x14ac:dyDescent="0.35">
      <c r="A1" s="1" t="s">
        <v>46</v>
      </c>
      <c r="B1" s="2" t="s">
        <v>6</v>
      </c>
      <c r="C1" s="1" t="s">
        <v>5</v>
      </c>
      <c r="D1" s="1" t="s">
        <v>4</v>
      </c>
      <c r="E1" s="1" t="s">
        <v>3</v>
      </c>
      <c r="F1" s="1" t="s">
        <v>32</v>
      </c>
      <c r="G1" s="1" t="s">
        <v>2</v>
      </c>
      <c r="H1" s="1" t="s">
        <v>1</v>
      </c>
      <c r="I1" s="1" t="s">
        <v>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18</v>
      </c>
      <c r="O1" s="1" t="s">
        <v>19</v>
      </c>
      <c r="P1" s="1" t="s">
        <v>11</v>
      </c>
      <c r="Q1" s="1" t="s">
        <v>12</v>
      </c>
      <c r="R1" s="1" t="s">
        <v>15</v>
      </c>
      <c r="S1" s="1" t="s">
        <v>16</v>
      </c>
      <c r="T1" s="1" t="s">
        <v>17</v>
      </c>
      <c r="U1" s="1" t="s">
        <v>13</v>
      </c>
      <c r="V1" s="1" t="s">
        <v>14</v>
      </c>
      <c r="W1" s="22"/>
    </row>
    <row r="2" spans="1:25" ht="18" customHeight="1" x14ac:dyDescent="0.25">
      <c r="A2" s="1" t="s">
        <v>20</v>
      </c>
      <c r="B2" s="13"/>
      <c r="C2" s="14">
        <v>12.8</v>
      </c>
      <c r="D2" s="14">
        <v>112</v>
      </c>
      <c r="E2" s="14">
        <v>119</v>
      </c>
      <c r="F2" s="14">
        <v>89.9</v>
      </c>
      <c r="G2" s="14">
        <v>3.89</v>
      </c>
      <c r="H2" s="14">
        <v>0.17299999999999999</v>
      </c>
      <c r="I2" s="14">
        <f>9.628*10^-4</f>
        <v>9.6280000000000009E-4</v>
      </c>
      <c r="J2" s="14">
        <v>0.7</v>
      </c>
      <c r="K2" s="14">
        <f>2.262*10^-8</f>
        <v>2.262E-8</v>
      </c>
      <c r="L2" s="14">
        <v>0</v>
      </c>
      <c r="M2" s="14">
        <f>5.255*10^-5</f>
        <v>5.2550000000000003E-5</v>
      </c>
      <c r="N2" s="14">
        <v>1.2999999999999999E-2</v>
      </c>
      <c r="O2" s="14">
        <v>0</v>
      </c>
      <c r="P2" s="14">
        <f>3.221*10^-4</f>
        <v>3.2210000000000002E-4</v>
      </c>
      <c r="Q2" s="14">
        <v>0</v>
      </c>
      <c r="R2" s="14">
        <f>1.615*10^-4</f>
        <v>1.615E-4</v>
      </c>
      <c r="S2" s="14">
        <v>0</v>
      </c>
      <c r="T2" s="14">
        <f>1.722*10^-6</f>
        <v>1.722E-6</v>
      </c>
      <c r="U2" s="14" t="s">
        <v>30</v>
      </c>
      <c r="V2" s="15" t="s">
        <v>30</v>
      </c>
      <c r="W2" s="17"/>
      <c r="X2" s="17"/>
      <c r="Y2" s="17"/>
    </row>
    <row r="3" spans="1:25" ht="18" customHeight="1" x14ac:dyDescent="0.25">
      <c r="A3" s="1" t="s">
        <v>21</v>
      </c>
      <c r="B3" s="16">
        <v>72.47</v>
      </c>
      <c r="C3" s="17">
        <v>0.127</v>
      </c>
      <c r="D3" s="17">
        <v>94.9</v>
      </c>
      <c r="E3" s="17">
        <v>4.0599999999999996</v>
      </c>
      <c r="F3" s="17">
        <v>80.8</v>
      </c>
      <c r="G3" s="17">
        <v>0.16</v>
      </c>
      <c r="H3" s="17">
        <v>1.6E-2</v>
      </c>
      <c r="I3" s="17">
        <v>7.3249999999999999E-3</v>
      </c>
      <c r="J3" s="17">
        <f>1.2*10^-4</f>
        <v>1.2E-4</v>
      </c>
      <c r="K3" s="17">
        <v>0.67</v>
      </c>
      <c r="L3" s="17">
        <v>4</v>
      </c>
      <c r="M3" s="17">
        <v>9.0999999999999998E-2</v>
      </c>
      <c r="N3" s="17">
        <v>2.56</v>
      </c>
      <c r="O3" s="17">
        <v>1.36</v>
      </c>
      <c r="P3" s="17">
        <v>0.96</v>
      </c>
      <c r="Q3" s="17">
        <v>1.6</v>
      </c>
      <c r="R3" s="17">
        <v>6.7100000000000007E-2</v>
      </c>
      <c r="S3" s="17">
        <v>30</v>
      </c>
      <c r="T3" s="17">
        <v>7.4999999999999997E-2</v>
      </c>
      <c r="U3" s="17">
        <v>172</v>
      </c>
      <c r="V3" s="18" t="s">
        <v>30</v>
      </c>
      <c r="W3" s="17"/>
      <c r="X3" s="17"/>
      <c r="Y3" s="17"/>
    </row>
    <row r="4" spans="1:25" ht="18" customHeight="1" x14ac:dyDescent="0.25">
      <c r="A4" s="1" t="s">
        <v>22</v>
      </c>
      <c r="B4" s="16">
        <v>70</v>
      </c>
      <c r="C4" s="17">
        <v>83.5</v>
      </c>
      <c r="D4" s="17">
        <v>34.200000000000003</v>
      </c>
      <c r="E4" s="17">
        <v>35.89</v>
      </c>
      <c r="F4" s="17">
        <v>37.200000000000003</v>
      </c>
      <c r="G4" s="17">
        <v>35.799999999999997</v>
      </c>
      <c r="H4" s="17">
        <v>74.5</v>
      </c>
      <c r="I4" s="17">
        <v>54.6</v>
      </c>
      <c r="J4" s="17">
        <v>52.9</v>
      </c>
      <c r="K4" s="17">
        <v>45.8</v>
      </c>
      <c r="L4" s="17">
        <v>58.5</v>
      </c>
      <c r="M4" s="17">
        <v>62.5</v>
      </c>
      <c r="N4" s="17">
        <v>66.8</v>
      </c>
      <c r="O4" s="17">
        <v>52.9</v>
      </c>
      <c r="P4" s="17">
        <v>73.900000000000006</v>
      </c>
      <c r="Q4" s="17">
        <v>395</v>
      </c>
      <c r="R4" s="17">
        <v>1.08</v>
      </c>
      <c r="S4" s="17">
        <v>83.9</v>
      </c>
      <c r="T4" s="17">
        <v>73</v>
      </c>
      <c r="U4" s="17">
        <f>1.923*10^-4</f>
        <v>1.9230000000000001E-4</v>
      </c>
      <c r="V4" s="18">
        <v>6.57</v>
      </c>
      <c r="W4" s="17"/>
      <c r="X4" s="17"/>
      <c r="Y4" s="17"/>
    </row>
    <row r="5" spans="1:25" ht="18" customHeight="1" x14ac:dyDescent="0.25">
      <c r="A5" s="1" t="s">
        <v>23</v>
      </c>
      <c r="B5" s="16">
        <v>193</v>
      </c>
      <c r="C5" s="17">
        <v>160</v>
      </c>
      <c r="D5" s="17">
        <v>65.3</v>
      </c>
      <c r="E5" s="17">
        <v>90.8</v>
      </c>
      <c r="F5" s="17">
        <v>76.400000000000006</v>
      </c>
      <c r="G5" s="17">
        <v>104</v>
      </c>
      <c r="H5" s="17">
        <v>143</v>
      </c>
      <c r="I5" s="17">
        <v>101</v>
      </c>
      <c r="J5" s="17">
        <v>102</v>
      </c>
      <c r="K5" s="17">
        <v>105</v>
      </c>
      <c r="L5" s="17">
        <v>111</v>
      </c>
      <c r="M5" s="17">
        <v>117</v>
      </c>
      <c r="N5" s="17">
        <v>131</v>
      </c>
      <c r="O5" s="17">
        <v>112</v>
      </c>
      <c r="P5" s="17">
        <v>147</v>
      </c>
      <c r="Q5" s="17">
        <v>446</v>
      </c>
      <c r="R5" s="17">
        <v>0.97299999999999998</v>
      </c>
      <c r="S5" s="17">
        <v>85</v>
      </c>
      <c r="T5" s="17">
        <v>126</v>
      </c>
      <c r="U5" s="17">
        <f>1.328*10^-5</f>
        <v>1.3280000000000002E-5</v>
      </c>
      <c r="V5" s="18">
        <v>0.56000000000000005</v>
      </c>
      <c r="W5" s="17"/>
      <c r="X5" s="17"/>
      <c r="Y5" s="17"/>
    </row>
    <row r="6" spans="1:25" ht="18" customHeight="1" x14ac:dyDescent="0.25">
      <c r="A6" s="1" t="s">
        <v>24</v>
      </c>
      <c r="B6" s="16">
        <v>245</v>
      </c>
      <c r="C6" s="17">
        <v>165</v>
      </c>
      <c r="D6" s="17">
        <v>144</v>
      </c>
      <c r="E6" s="17">
        <v>178</v>
      </c>
      <c r="F6" s="17">
        <v>172</v>
      </c>
      <c r="G6" s="17">
        <v>223</v>
      </c>
      <c r="H6" s="17">
        <v>66</v>
      </c>
      <c r="I6" s="17">
        <v>140</v>
      </c>
      <c r="J6" s="17">
        <v>178</v>
      </c>
      <c r="K6" s="17">
        <v>181</v>
      </c>
      <c r="L6" s="17">
        <v>188</v>
      </c>
      <c r="M6" s="17">
        <v>163</v>
      </c>
      <c r="N6" s="17">
        <v>148</v>
      </c>
      <c r="O6" s="17">
        <v>203</v>
      </c>
      <c r="P6" s="17">
        <v>501</v>
      </c>
      <c r="Q6" s="17">
        <v>432</v>
      </c>
      <c r="R6" s="17">
        <v>7.5999999999999998E-2</v>
      </c>
      <c r="S6" s="17">
        <v>0.99</v>
      </c>
      <c r="T6" s="17">
        <v>4.1999999999999997E-3</v>
      </c>
      <c r="U6" s="17">
        <v>0.03</v>
      </c>
      <c r="V6" s="18">
        <v>6.0000000000000001E-3</v>
      </c>
      <c r="W6" s="17"/>
      <c r="X6" s="17"/>
      <c r="Y6" s="17"/>
    </row>
    <row r="7" spans="1:25" ht="18" customHeight="1" x14ac:dyDescent="0.25">
      <c r="A7" s="1" t="s">
        <v>25</v>
      </c>
      <c r="B7" s="16">
        <v>3.3</v>
      </c>
      <c r="C7" s="17">
        <v>24</v>
      </c>
      <c r="D7" s="17">
        <v>50</v>
      </c>
      <c r="E7" s="17">
        <v>12.4</v>
      </c>
      <c r="F7" s="17">
        <v>128.1</v>
      </c>
      <c r="G7" s="17">
        <v>7.86</v>
      </c>
      <c r="H7" s="17">
        <v>0.19900000000000001</v>
      </c>
      <c r="I7" s="17">
        <v>0</v>
      </c>
      <c r="J7" s="17">
        <v>0</v>
      </c>
      <c r="K7" s="17" t="s">
        <v>30</v>
      </c>
      <c r="L7" s="17" t="s">
        <v>30</v>
      </c>
      <c r="M7" s="17">
        <v>0</v>
      </c>
      <c r="N7" s="17">
        <v>0</v>
      </c>
      <c r="O7" s="17">
        <v>0</v>
      </c>
      <c r="P7" s="17">
        <v>4.7000000000000002E-3</v>
      </c>
      <c r="Q7" s="17">
        <v>1E-4</v>
      </c>
      <c r="R7" s="17">
        <f>2.6*10^-11</f>
        <v>2.6000000000000001E-11</v>
      </c>
      <c r="S7" s="17">
        <v>0</v>
      </c>
      <c r="T7" s="17">
        <v>0</v>
      </c>
      <c r="U7" s="17">
        <f>6.21*10^-16</f>
        <v>6.2099999999999993E-16</v>
      </c>
      <c r="V7" s="18">
        <v>0</v>
      </c>
      <c r="W7" s="17"/>
      <c r="X7" s="17"/>
      <c r="Y7" s="17"/>
    </row>
    <row r="8" spans="1:25" ht="18" customHeight="1" x14ac:dyDescent="0.35">
      <c r="A8" s="1" t="s">
        <v>33</v>
      </c>
      <c r="B8" s="16">
        <f>B7*B7</f>
        <v>10.889999999999999</v>
      </c>
      <c r="C8" s="17">
        <f>(C9+C7)/2</f>
        <v>29.45</v>
      </c>
      <c r="D8" s="17">
        <v>105.6</v>
      </c>
      <c r="E8" s="17">
        <v>27</v>
      </c>
      <c r="F8" s="17">
        <v>60.8</v>
      </c>
      <c r="G8" s="17">
        <v>0.11</v>
      </c>
      <c r="H8" s="17">
        <v>0.43</v>
      </c>
      <c r="I8" s="17">
        <v>0.52</v>
      </c>
      <c r="J8" s="17">
        <v>1.35E-2</v>
      </c>
      <c r="K8" s="17" t="s">
        <v>31</v>
      </c>
      <c r="L8" s="17" t="s">
        <v>30</v>
      </c>
      <c r="M8" s="17">
        <v>0.25</v>
      </c>
      <c r="N8" s="17">
        <v>0</v>
      </c>
      <c r="O8" s="17">
        <v>0</v>
      </c>
      <c r="P8" s="17" t="s">
        <v>31</v>
      </c>
      <c r="Q8" s="17">
        <v>0.14299999999999999</v>
      </c>
      <c r="R8" s="17">
        <v>0</v>
      </c>
      <c r="S8" s="17" t="s">
        <v>31</v>
      </c>
      <c r="T8" s="17" t="s">
        <v>31</v>
      </c>
      <c r="U8" s="17">
        <v>0</v>
      </c>
      <c r="V8" s="18">
        <v>0</v>
      </c>
      <c r="W8" s="17"/>
      <c r="X8" s="17"/>
      <c r="Y8" s="17"/>
    </row>
    <row r="9" spans="1:25" ht="18" customHeight="1" x14ac:dyDescent="0.35">
      <c r="A9" s="1" t="s">
        <v>35</v>
      </c>
      <c r="B9" s="16">
        <f>B7*B8</f>
        <v>35.936999999999998</v>
      </c>
      <c r="C9" s="17">
        <v>34.9</v>
      </c>
      <c r="D9" s="17">
        <v>120</v>
      </c>
      <c r="E9" s="17">
        <v>49.7</v>
      </c>
      <c r="F9" s="17">
        <v>75.400000000000006</v>
      </c>
      <c r="G9" s="17">
        <f>2.448*10^-4</f>
        <v>2.4479999999999999E-4</v>
      </c>
      <c r="H9" s="17">
        <v>0.255</v>
      </c>
      <c r="I9" s="17">
        <v>35.1</v>
      </c>
      <c r="J9" s="17">
        <v>1.32E-2</v>
      </c>
      <c r="K9" s="17">
        <v>36.4</v>
      </c>
      <c r="L9" s="17">
        <v>21</v>
      </c>
      <c r="M9" s="17">
        <v>25.6</v>
      </c>
      <c r="N9" s="17">
        <v>65</v>
      </c>
      <c r="O9" s="17">
        <v>36.200000000000003</v>
      </c>
      <c r="P9" s="17">
        <v>56</v>
      </c>
      <c r="Q9" s="17">
        <v>57.7</v>
      </c>
      <c r="R9" s="17">
        <v>4.0399999999999998E-2</v>
      </c>
      <c r="S9" s="17">
        <v>33</v>
      </c>
      <c r="T9" s="17">
        <v>31.6</v>
      </c>
      <c r="U9" s="17">
        <v>0.83</v>
      </c>
      <c r="V9" s="18" t="s">
        <v>30</v>
      </c>
      <c r="W9" s="17"/>
      <c r="X9" s="17"/>
      <c r="Y9" s="17"/>
    </row>
    <row r="10" spans="1:25" ht="18" customHeight="1" x14ac:dyDescent="0.35">
      <c r="A10" s="1" t="s">
        <v>37</v>
      </c>
      <c r="B10" s="16">
        <v>125</v>
      </c>
      <c r="C10" s="17">
        <v>52.2</v>
      </c>
      <c r="D10" s="17">
        <v>31.6</v>
      </c>
      <c r="E10" s="17">
        <v>87.6</v>
      </c>
      <c r="F10" s="17">
        <v>192</v>
      </c>
      <c r="G10" s="17">
        <v>9.02</v>
      </c>
      <c r="H10" s="17">
        <v>121.2</v>
      </c>
      <c r="I10" s="17">
        <v>69.5</v>
      </c>
      <c r="J10" s="17">
        <v>70.8</v>
      </c>
      <c r="K10" s="17">
        <v>73.900000000000006</v>
      </c>
      <c r="L10" s="17">
        <v>130</v>
      </c>
      <c r="M10" s="17">
        <v>136</v>
      </c>
      <c r="N10" s="17">
        <v>94.2</v>
      </c>
      <c r="O10" s="17">
        <v>97.4</v>
      </c>
      <c r="P10" s="17">
        <v>139</v>
      </c>
      <c r="Q10" s="17">
        <v>129</v>
      </c>
      <c r="R10" s="17">
        <v>54.3</v>
      </c>
      <c r="S10" s="17" t="s">
        <v>30</v>
      </c>
      <c r="T10" s="17">
        <v>125</v>
      </c>
      <c r="U10" s="17">
        <v>118</v>
      </c>
      <c r="V10" s="18">
        <v>1.0249999999999999</v>
      </c>
      <c r="W10" s="17"/>
      <c r="X10" s="17"/>
      <c r="Y10" s="17"/>
    </row>
    <row r="11" spans="1:25" ht="18" customHeight="1" x14ac:dyDescent="0.35">
      <c r="A11" s="1" t="s">
        <v>38</v>
      </c>
      <c r="B11" s="16">
        <v>84</v>
      </c>
      <c r="C11" s="17">
        <v>96.8</v>
      </c>
      <c r="D11" s="17">
        <v>306</v>
      </c>
      <c r="E11" s="17">
        <v>80.8</v>
      </c>
      <c r="F11" s="17">
        <v>118.3</v>
      </c>
      <c r="G11" s="17">
        <v>72.2</v>
      </c>
      <c r="H11" s="17">
        <v>84.5</v>
      </c>
      <c r="I11" s="17">
        <v>71</v>
      </c>
      <c r="J11" s="17">
        <v>42</v>
      </c>
      <c r="K11" s="17" t="s">
        <v>31</v>
      </c>
      <c r="L11" s="17" t="s">
        <v>31</v>
      </c>
      <c r="M11" s="17" t="s">
        <v>31</v>
      </c>
      <c r="N11" s="17">
        <v>2.6</v>
      </c>
      <c r="O11" s="17">
        <v>0.4</v>
      </c>
      <c r="P11" s="17" t="s">
        <v>31</v>
      </c>
      <c r="Q11" s="17" t="s">
        <v>31</v>
      </c>
      <c r="R11" s="17" t="s">
        <v>31</v>
      </c>
      <c r="S11" s="17" t="s">
        <v>31</v>
      </c>
      <c r="T11" s="17" t="s">
        <v>31</v>
      </c>
      <c r="U11" s="17">
        <v>0.38</v>
      </c>
      <c r="V11" s="18" t="s">
        <v>31</v>
      </c>
      <c r="W11" s="17"/>
      <c r="X11" s="17"/>
      <c r="Y11" s="17"/>
    </row>
    <row r="12" spans="1:25" ht="18" customHeight="1" x14ac:dyDescent="0.35">
      <c r="A12" s="1" t="s">
        <v>39</v>
      </c>
      <c r="B12" s="16">
        <v>10.4</v>
      </c>
      <c r="C12" s="17">
        <v>0.39</v>
      </c>
      <c r="D12" s="17">
        <v>92.3</v>
      </c>
      <c r="E12" s="17">
        <v>12.1</v>
      </c>
      <c r="F12" s="17">
        <v>20.3</v>
      </c>
      <c r="G12" s="17">
        <f>2.33*10^-4</f>
        <v>2.3300000000000003E-4</v>
      </c>
      <c r="H12" s="17">
        <v>2E-3</v>
      </c>
      <c r="I12" s="17">
        <f>2.588*10^-4</f>
        <v>2.588E-4</v>
      </c>
      <c r="J12" s="17">
        <v>0.26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8">
        <v>0</v>
      </c>
      <c r="W12" s="17"/>
      <c r="X12" s="17"/>
      <c r="Y12" s="17"/>
    </row>
    <row r="13" spans="1:25" ht="18" customHeight="1" x14ac:dyDescent="0.35">
      <c r="A13" s="1" t="s">
        <v>40</v>
      </c>
      <c r="B13" s="16">
        <v>6.9</v>
      </c>
      <c r="C13" s="17">
        <v>1.33</v>
      </c>
      <c r="D13" s="17">
        <v>111</v>
      </c>
      <c r="E13" s="17">
        <v>21.5</v>
      </c>
      <c r="F13" s="17">
        <v>100</v>
      </c>
      <c r="G13" s="17">
        <f>2.4*10^-3</f>
        <v>2.3999999999999998E-3</v>
      </c>
      <c r="H13" s="17">
        <v>6.9999999999999999E-4</v>
      </c>
      <c r="I13" s="17">
        <v>3.9E-2</v>
      </c>
      <c r="J13" s="17">
        <v>1.1000000000000001E-3</v>
      </c>
      <c r="K13" s="17" t="s">
        <v>31</v>
      </c>
      <c r="L13" s="17" t="s">
        <v>31</v>
      </c>
      <c r="M13" s="17">
        <f>6.554*10^-5</f>
        <v>6.5540000000000013E-5</v>
      </c>
      <c r="N13" s="17">
        <f>9.643*10^-4</f>
        <v>9.6430000000000007E-4</v>
      </c>
      <c r="O13" s="17">
        <v>1.0000000000000001E-5</v>
      </c>
      <c r="P13" s="17">
        <f>4.877*10^-5</f>
        <v>4.8770000000000002E-5</v>
      </c>
      <c r="Q13" s="17">
        <f>4.692*10^-5</f>
        <v>4.6920000000000005E-5</v>
      </c>
      <c r="R13" s="17">
        <f>7.269*10^-5</f>
        <v>7.269000000000001E-5</v>
      </c>
      <c r="S13" s="17" t="s">
        <v>31</v>
      </c>
      <c r="T13" s="17">
        <f>1.462*10^-4</f>
        <v>1.462E-4</v>
      </c>
      <c r="U13" s="17">
        <v>3.4889999999999999E-3</v>
      </c>
      <c r="V13" s="18" t="s">
        <v>31</v>
      </c>
      <c r="W13" s="17"/>
      <c r="X13" s="17"/>
      <c r="Y13" s="17"/>
    </row>
    <row r="14" spans="1:25" ht="18" customHeight="1" x14ac:dyDescent="0.35">
      <c r="A14" s="1" t="s">
        <v>41</v>
      </c>
      <c r="B14" s="16">
        <v>159</v>
      </c>
      <c r="C14" s="17">
        <v>40.799999999999997</v>
      </c>
      <c r="D14" s="17">
        <v>256</v>
      </c>
      <c r="E14" s="17">
        <v>46.4</v>
      </c>
      <c r="F14" s="17">
        <v>143</v>
      </c>
      <c r="G14" s="17">
        <v>72</v>
      </c>
      <c r="H14" s="17">
        <v>34.700000000000003</v>
      </c>
      <c r="I14" s="17">
        <v>53.4</v>
      </c>
      <c r="J14" s="17">
        <v>40.19</v>
      </c>
      <c r="K14" s="17">
        <v>75</v>
      </c>
      <c r="L14" s="17">
        <v>67.5</v>
      </c>
      <c r="M14" s="17">
        <v>87</v>
      </c>
      <c r="N14" s="17">
        <v>17</v>
      </c>
      <c r="O14" s="17">
        <v>47</v>
      </c>
      <c r="P14" s="17">
        <v>70</v>
      </c>
      <c r="Q14" s="17">
        <v>43</v>
      </c>
      <c r="R14" s="17">
        <v>44.31</v>
      </c>
      <c r="S14" s="17">
        <v>12.6</v>
      </c>
      <c r="T14" s="17">
        <v>7.2</v>
      </c>
      <c r="U14" s="17">
        <v>1.02</v>
      </c>
      <c r="V14" s="18">
        <v>25</v>
      </c>
      <c r="W14" s="17"/>
      <c r="X14" s="17"/>
      <c r="Y14" s="17"/>
    </row>
    <row r="15" spans="1:25" ht="18" customHeight="1" x14ac:dyDescent="0.35">
      <c r="A15" s="1" t="s">
        <v>42</v>
      </c>
      <c r="B15" s="16">
        <v>64</v>
      </c>
      <c r="C15" s="17">
        <v>71.400000000000006</v>
      </c>
      <c r="D15" s="17">
        <v>6.34</v>
      </c>
      <c r="E15" s="17">
        <v>90</v>
      </c>
      <c r="F15" s="17">
        <v>8</v>
      </c>
      <c r="G15" s="17">
        <v>64</v>
      </c>
      <c r="H15" s="17">
        <v>338</v>
      </c>
      <c r="I15" s="17">
        <v>5</v>
      </c>
      <c r="J15" s="17">
        <v>15.6</v>
      </c>
      <c r="K15" s="17">
        <v>12.9</v>
      </c>
      <c r="L15" s="17" t="s">
        <v>31</v>
      </c>
      <c r="M15" s="17" t="s">
        <v>31</v>
      </c>
      <c r="N15" s="17" t="s">
        <v>31</v>
      </c>
      <c r="O15" s="17" t="s">
        <v>31</v>
      </c>
      <c r="P15" s="17" t="s">
        <v>31</v>
      </c>
      <c r="Q15" s="17">
        <v>33.299999999999997</v>
      </c>
      <c r="R15" s="17" t="s">
        <v>31</v>
      </c>
      <c r="S15" s="17" t="s">
        <v>31</v>
      </c>
      <c r="T15" s="17" t="s">
        <v>31</v>
      </c>
      <c r="U15" s="17">
        <v>0.9</v>
      </c>
      <c r="V15" s="18" t="s">
        <v>31</v>
      </c>
      <c r="W15" s="17"/>
      <c r="X15" s="17"/>
      <c r="Y15" s="17"/>
    </row>
    <row r="16" spans="1:25" ht="18" customHeight="1" x14ac:dyDescent="0.35">
      <c r="A16" s="1" t="s">
        <v>43</v>
      </c>
      <c r="B16" s="16">
        <v>66</v>
      </c>
      <c r="C16" s="17">
        <v>111</v>
      </c>
      <c r="D16" s="17">
        <v>62.9</v>
      </c>
      <c r="E16" s="17">
        <v>84.5</v>
      </c>
      <c r="F16" s="17">
        <v>34</v>
      </c>
      <c r="G16" s="17">
        <f>2.775*10^-4</f>
        <v>2.7750000000000002E-4</v>
      </c>
      <c r="H16" s="17">
        <v>2.25</v>
      </c>
      <c r="I16" s="17">
        <v>137</v>
      </c>
      <c r="J16" s="17">
        <v>8.5000000000000006E-2</v>
      </c>
      <c r="K16" s="17" t="s">
        <v>31</v>
      </c>
      <c r="L16" s="17" t="s">
        <v>31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f>1.71*10^-5</f>
        <v>1.7100000000000002E-5</v>
      </c>
      <c r="S16" s="17">
        <v>0</v>
      </c>
      <c r="T16" s="17">
        <v>3.4070000000000003E-2</v>
      </c>
      <c r="U16" s="17">
        <v>2.1570000000000001E-3</v>
      </c>
      <c r="V16" s="18">
        <v>2.313E-3</v>
      </c>
      <c r="W16" s="17"/>
      <c r="X16" s="17"/>
      <c r="Y16" s="17"/>
    </row>
    <row r="17" spans="1:25" ht="18" customHeight="1" x14ac:dyDescent="0.35">
      <c r="A17" s="1" t="s">
        <v>44</v>
      </c>
      <c r="B17" s="16">
        <v>40</v>
      </c>
      <c r="C17" s="17">
        <v>372</v>
      </c>
      <c r="D17" s="17">
        <v>7.3</v>
      </c>
      <c r="E17" s="17">
        <v>95.9</v>
      </c>
      <c r="F17" s="17">
        <v>28.7</v>
      </c>
      <c r="G17" s="17">
        <v>33.9</v>
      </c>
      <c r="H17" s="17">
        <v>209</v>
      </c>
      <c r="I17" s="17">
        <v>135</v>
      </c>
      <c r="J17" s="17">
        <v>175</v>
      </c>
      <c r="K17" s="17">
        <v>188</v>
      </c>
      <c r="L17" s="17">
        <v>196</v>
      </c>
      <c r="M17" s="17" t="s">
        <v>31</v>
      </c>
      <c r="N17" s="17">
        <v>133</v>
      </c>
      <c r="O17" s="17">
        <v>180</v>
      </c>
      <c r="P17" s="17">
        <v>190</v>
      </c>
      <c r="Q17" s="17">
        <v>200</v>
      </c>
      <c r="R17" s="17">
        <v>144</v>
      </c>
      <c r="S17" s="17" t="s">
        <v>31</v>
      </c>
      <c r="T17" s="17">
        <v>242</v>
      </c>
      <c r="U17" s="17">
        <v>15.3</v>
      </c>
      <c r="V17" s="18">
        <v>25</v>
      </c>
      <c r="W17" s="17"/>
      <c r="X17" s="17"/>
      <c r="Y17" s="17"/>
    </row>
    <row r="18" spans="1:25" ht="18" customHeight="1" x14ac:dyDescent="0.35">
      <c r="A18" s="1" t="s">
        <v>45</v>
      </c>
      <c r="B18" s="19">
        <v>20.2</v>
      </c>
      <c r="C18" s="20">
        <v>56.1</v>
      </c>
      <c r="D18" s="20">
        <v>1.68</v>
      </c>
      <c r="E18" s="20">
        <v>201</v>
      </c>
      <c r="F18" s="20">
        <v>20.85</v>
      </c>
      <c r="G18" s="20">
        <v>336</v>
      </c>
      <c r="H18" s="20">
        <v>188</v>
      </c>
      <c r="I18" s="20">
        <v>49.6</v>
      </c>
      <c r="J18" s="20">
        <v>291.7</v>
      </c>
      <c r="K18" s="20">
        <v>133</v>
      </c>
      <c r="L18" s="20">
        <v>130</v>
      </c>
      <c r="M18" s="20">
        <v>368</v>
      </c>
      <c r="N18" s="20">
        <v>110</v>
      </c>
      <c r="O18" s="20">
        <v>104</v>
      </c>
      <c r="P18" s="20">
        <v>159</v>
      </c>
      <c r="Q18" s="20">
        <v>178</v>
      </c>
      <c r="R18" s="20">
        <v>440</v>
      </c>
      <c r="S18" s="20" t="s">
        <v>31</v>
      </c>
      <c r="T18" s="20">
        <v>146</v>
      </c>
      <c r="U18" s="20">
        <v>525</v>
      </c>
      <c r="V18" s="21">
        <v>407</v>
      </c>
      <c r="W18" s="17"/>
      <c r="X18" s="17"/>
      <c r="Y18" s="17"/>
    </row>
  </sheetData>
  <conditionalFormatting sqref="B2:V18">
    <cfRule type="cellIs" dxfId="14" priority="1" operator="equal">
      <formula>"?"</formula>
    </cfRule>
    <cfRule type="cellIs" dxfId="13" priority="2" operator="equal">
      <formula>"-"</formula>
    </cfRule>
  </conditionalFormatting>
  <conditionalFormatting sqref="C2:Q2 R2:V18 B3:Q18">
    <cfRule type="cellIs" dxfId="12" priority="3" operator="lessThan">
      <formula>0.1</formula>
    </cfRule>
    <cfRule type="cellIs" dxfId="11" priority="4" operator="between">
      <formula>0.1</formula>
      <formula>1</formula>
    </cfRule>
    <cfRule type="cellIs" dxfId="10" priority="5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9587-C90F-4564-85DB-59BF7EC8D286}">
  <dimension ref="A1:V24"/>
  <sheetViews>
    <sheetView workbookViewId="0">
      <selection activeCell="G16" sqref="G16"/>
    </sheetView>
  </sheetViews>
  <sheetFormatPr defaultRowHeight="15" x14ac:dyDescent="0.25"/>
  <cols>
    <col min="1" max="1" width="9.42578125" bestFit="1" customWidth="1"/>
    <col min="2" max="2" width="8.5703125" bestFit="1" customWidth="1"/>
    <col min="3" max="3" width="8.28515625" bestFit="1" customWidth="1"/>
    <col min="4" max="5" width="8.5703125" bestFit="1" customWidth="1"/>
    <col min="6" max="17" width="8.28515625" bestFit="1" customWidth="1"/>
    <col min="18" max="19" width="3.42578125" customWidth="1"/>
    <col min="20" max="22" width="8.28515625" bestFit="1" customWidth="1"/>
  </cols>
  <sheetData>
    <row r="1" spans="1:22" ht="18" customHeight="1" x14ac:dyDescent="0.25">
      <c r="A1" s="1" t="s">
        <v>48</v>
      </c>
      <c r="B1" s="1"/>
      <c r="C1" s="1" t="s">
        <v>47</v>
      </c>
      <c r="D1" s="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  <c r="R1" s="12"/>
      <c r="S1" s="12"/>
      <c r="T1" s="12"/>
      <c r="U1" s="12"/>
      <c r="V1" s="12"/>
    </row>
    <row r="2" spans="1:22" ht="18" customHeight="1" x14ac:dyDescent="0.25">
      <c r="A2" s="1" t="s">
        <v>5</v>
      </c>
      <c r="B2" s="23">
        <v>0.67500000000000004</v>
      </c>
      <c r="C2" s="1" t="s">
        <v>21</v>
      </c>
      <c r="D2" s="23">
        <f>6.6*10^-4</f>
        <v>6.6E-4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18" customHeight="1" x14ac:dyDescent="0.25">
      <c r="A3" s="1" t="s">
        <v>4</v>
      </c>
      <c r="B3" s="23">
        <v>2.9</v>
      </c>
      <c r="C3" s="1" t="s">
        <v>22</v>
      </c>
      <c r="D3" s="23">
        <f>1*10^7</f>
        <v>10000000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18" customHeight="1" x14ac:dyDescent="0.25">
      <c r="A4" s="1" t="s">
        <v>3</v>
      </c>
      <c r="B4" s="23">
        <v>5.9</v>
      </c>
      <c r="C4" s="1" t="s">
        <v>23</v>
      </c>
      <c r="D4" s="23">
        <f>1*10^9</f>
        <v>1000000000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ht="18" customHeight="1" x14ac:dyDescent="0.35">
      <c r="A5" s="1" t="s">
        <v>32</v>
      </c>
      <c r="B5" s="23">
        <f>1.8*10^-5</f>
        <v>1.8E-5</v>
      </c>
      <c r="C5" s="1" t="s">
        <v>24</v>
      </c>
      <c r="D5" s="23">
        <f>1*10^11</f>
        <v>100000000000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ht="18" customHeight="1" x14ac:dyDescent="0.25">
      <c r="A6" s="1" t="s">
        <v>2</v>
      </c>
      <c r="B6" s="23">
        <v>0.23</v>
      </c>
      <c r="C6" s="1" t="s">
        <v>25</v>
      </c>
      <c r="D6" s="23">
        <f>1*10^-14</f>
        <v>1E-14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ht="18" customHeight="1" x14ac:dyDescent="0.25">
      <c r="A7" s="1" t="s">
        <v>1</v>
      </c>
      <c r="B7" s="23">
        <f>4.3*10^-2</f>
        <v>4.2999999999999997E-2</v>
      </c>
      <c r="C7" s="1" t="s">
        <v>26</v>
      </c>
      <c r="D7" s="23">
        <f>1*10^-7</f>
        <v>9.9999999999999995E-8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ht="18" customHeight="1" x14ac:dyDescent="0.35">
      <c r="A8" s="1" t="s">
        <v>0</v>
      </c>
      <c r="B8" s="23">
        <f>2.5*10^-3</f>
        <v>2.5000000000000001E-3</v>
      </c>
      <c r="C8" s="1" t="s">
        <v>33</v>
      </c>
      <c r="D8" s="23">
        <f>6.31*10^-8</f>
        <v>6.3100000000000003E-8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ht="18" customHeight="1" x14ac:dyDescent="0.35">
      <c r="A9" s="1" t="s">
        <v>7</v>
      </c>
      <c r="B9" s="23">
        <v>0.15</v>
      </c>
      <c r="C9" s="1" t="s">
        <v>34</v>
      </c>
      <c r="D9" s="23">
        <f>1.58*10^-2</f>
        <v>1.5800000000000002E-2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ht="18" customHeight="1" x14ac:dyDescent="0.35">
      <c r="A10" s="1" t="s">
        <v>8</v>
      </c>
      <c r="B10" s="23">
        <f>1.38*10^-9</f>
        <v>1.38E-9</v>
      </c>
      <c r="C10" s="1" t="s">
        <v>35</v>
      </c>
      <c r="D10" s="23">
        <f>1.2*10^-2</f>
        <v>1.2E-2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18" customHeight="1" x14ac:dyDescent="0.35">
      <c r="A11" s="1" t="s">
        <v>9</v>
      </c>
      <c r="B11" s="23">
        <f>1.02*10^-10</f>
        <v>1.0200000000000001E-10</v>
      </c>
      <c r="C11" s="1" t="s">
        <v>36</v>
      </c>
      <c r="D11" s="23">
        <v>1000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ht="18" customHeight="1" x14ac:dyDescent="0.35">
      <c r="A12" s="1" t="s">
        <v>10</v>
      </c>
      <c r="B12" s="23">
        <f>1.82*10^-11</f>
        <v>1.8199999999999999E-11</v>
      </c>
      <c r="C12" s="1" t="s">
        <v>37</v>
      </c>
      <c r="D12" s="23">
        <f>4.36*10^1</f>
        <v>43.6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 ht="18" customHeight="1" x14ac:dyDescent="0.35">
      <c r="A13" s="1" t="s">
        <v>18</v>
      </c>
      <c r="B13" s="23">
        <f>2.5*10^-5</f>
        <v>2.5000000000000001E-5</v>
      </c>
      <c r="C13" s="1" t="s">
        <v>38</v>
      </c>
      <c r="D13" s="23">
        <f>4*10^-4</f>
        <v>4.0000000000000002E-4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ht="18" customHeight="1" x14ac:dyDescent="0.35">
      <c r="A14" s="1" t="s">
        <v>19</v>
      </c>
      <c r="B14" s="23">
        <f>4*10^-5</f>
        <v>4.0000000000000003E-5</v>
      </c>
      <c r="C14" s="1" t="s">
        <v>39</v>
      </c>
      <c r="D14" s="23">
        <f>1.26*10^-12</f>
        <v>1.2600000000000001E-12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ht="18" customHeight="1" x14ac:dyDescent="0.35">
      <c r="A15" s="1" t="s">
        <v>11</v>
      </c>
      <c r="B15" s="23">
        <f>5*10^-4</f>
        <v>5.0000000000000001E-4</v>
      </c>
      <c r="C15" s="1" t="s">
        <v>40</v>
      </c>
      <c r="D15" s="23">
        <f>4.69*10^-11</f>
        <v>4.6900000000000001E-11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ht="18" customHeight="1" x14ac:dyDescent="0.35">
      <c r="A16" s="1" t="s">
        <v>12</v>
      </c>
      <c r="B16" s="23">
        <f>4*10^-5</f>
        <v>4.0000000000000003E-5</v>
      </c>
      <c r="C16" s="1" t="s">
        <v>41</v>
      </c>
      <c r="D16" s="23">
        <f>1.754*10^-5</f>
        <v>1.7540000000000001E-5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ht="18" customHeight="1" x14ac:dyDescent="0.35">
      <c r="A17" s="1" t="s">
        <v>13</v>
      </c>
      <c r="B17" s="23" t="s">
        <v>30</v>
      </c>
      <c r="C17" s="1" t="s">
        <v>42</v>
      </c>
      <c r="D17" s="23">
        <f>7.1*10^-11</f>
        <v>7.0999999999999987E-11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ht="18" customHeight="1" x14ac:dyDescent="0.35">
      <c r="A18" s="1" t="s">
        <v>14</v>
      </c>
      <c r="B18" s="23" t="s">
        <v>30</v>
      </c>
      <c r="C18" s="1" t="s">
        <v>43</v>
      </c>
      <c r="D18" s="23">
        <f>3.16*10^-7</f>
        <v>3.1600000000000002E-7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ht="18" customHeight="1" x14ac:dyDescent="0.35">
      <c r="A19" s="1" t="s">
        <v>15</v>
      </c>
      <c r="B19" s="23">
        <f>9.6*10^-4</f>
        <v>9.6000000000000002E-4</v>
      </c>
      <c r="C19" s="1" t="s">
        <v>45</v>
      </c>
      <c r="D19" s="23">
        <f>3.8*10</f>
        <v>38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ht="18" customHeight="1" x14ac:dyDescent="0.25">
      <c r="A20" s="1" t="s">
        <v>16</v>
      </c>
      <c r="B20" s="23">
        <f>3.5*10^-10</f>
        <v>3.5000000000000003E-10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ht="18" customHeight="1" x14ac:dyDescent="0.25">
      <c r="A21" s="1" t="s">
        <v>17</v>
      </c>
      <c r="B21" s="23">
        <f>3.4*10^-7</f>
        <v>3.3999999999999997E-7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ht="18" customHeight="1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18" customHeight="1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ht="18" customHeight="1" x14ac:dyDescent="0.25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</sheetData>
  <conditionalFormatting sqref="B1:B21">
    <cfRule type="cellIs" dxfId="9" priority="1" operator="equal">
      <formula>"-"</formula>
    </cfRule>
    <cfRule type="cellIs" dxfId="8" priority="2" operator="equal">
      <formula>"?"</formula>
    </cfRule>
    <cfRule type="cellIs" dxfId="7" priority="3" operator="equal">
      <formula>"Н"</formula>
    </cfRule>
    <cfRule type="cellIs" dxfId="6" priority="4" operator="equal">
      <formula>"М"</formula>
    </cfRule>
    <cfRule type="cellIs" dxfId="5" priority="5" operator="equal">
      <formula>"Р"</formula>
    </cfRule>
  </conditionalFormatting>
  <conditionalFormatting sqref="E1:V21 D2:D19 A2:B21 C22:V22 B23:V23 C24:V24">
    <cfRule type="cellIs" dxfId="4" priority="6" operator="equal">
      <formula>"-"</formula>
    </cfRule>
    <cfRule type="cellIs" dxfId="3" priority="7" operator="equal">
      <formula>"?"</formula>
    </cfRule>
    <cfRule type="cellIs" dxfId="2" priority="8" operator="equal">
      <formula>"Н"</formula>
    </cfRule>
    <cfRule type="cellIs" dxfId="1" priority="9" operator="equal">
      <formula>"М"</formula>
    </cfRule>
    <cfRule type="cellIs" dxfId="0" priority="10" operator="equal">
      <formula>"Р"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8A79-E88E-43DD-A46C-F8BD26131F3C}">
  <dimension ref="B2:E4"/>
  <sheetViews>
    <sheetView workbookViewId="0">
      <selection activeCell="C10" sqref="C10"/>
    </sheetView>
  </sheetViews>
  <sheetFormatPr defaultRowHeight="15" x14ac:dyDescent="0.25"/>
  <sheetData>
    <row r="2" spans="2:5" x14ac:dyDescent="0.25">
      <c r="B2" s="25" t="s">
        <v>49</v>
      </c>
      <c r="C2" s="25"/>
      <c r="D2" s="25"/>
      <c r="E2" s="28"/>
    </row>
    <row r="3" spans="2:5" x14ac:dyDescent="0.25">
      <c r="B3" s="26" t="s">
        <v>50</v>
      </c>
      <c r="C3" s="26"/>
      <c r="D3" s="26"/>
      <c r="E3" s="28"/>
    </row>
    <row r="4" spans="2:5" x14ac:dyDescent="0.25">
      <c r="B4" s="27" t="s">
        <v>51</v>
      </c>
      <c r="C4" s="27"/>
      <c r="D4" s="27"/>
      <c r="E4" s="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W E 9 V 3 a C v X +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F D P G M A U y Q S i 1 + Q p s 3 P t s f y A s Q + u D V d y G d L M D M k U g 7 w / 8 A V B L A w Q U A A I A C A B Z Y T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W E 9 V y i K R 7 g O A A A A E Q A A A B M A H A B G b 3 J t d W x h c y 9 T Z W N 0 a W 9 u M S 5 t I K I Y A C i g F A A A A A A A A A A A A A A A A A A A A A A A A A A A A C t O T S 7 J z M 9 T C I b Q h t Y A U E s B A i 0 A F A A C A A g A W W E 9 V 3 a C v X + j A A A A 9 g A A A B I A A A A A A A A A A A A A A A A A A A A A A E N v b m Z p Z y 9 Q Y W N r Y W d l L n h t b F B L A Q I t A B Q A A g A I A F l h P V c P y u m r p A A A A O k A A A A T A A A A A A A A A A A A A A A A A O 8 A A A B b Q 2 9 u d G V u d F 9 U e X B l c 1 0 u e G 1 s U E s B A i 0 A F A A C A A g A W W E 9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/ z + m 9 C f 4 x A s L O i P c F N u O U A A A A A A g A A A A A A E G Y A A A A B A A A g A A A A W h o 4 j g O S D t O D m y F v 8 m 7 a L a a V J T 8 H q C F z J r r U T 7 4 z + H I A A A A A D o A A A A A C A A A g A A A A 6 y 8 3 t 3 h 8 j I W J 0 l F 4 F A 4 W M T p k 0 H e j 4 n Q s C B f N C O 4 E s p F Q A A A A Q 6 C y m V B I O E c Q W L A 6 a d 4 Y J K + X 0 7 U G T R / o M h r N V i 3 c A m G r g 9 U p i P 8 / u T G T H + o n / 8 u t 9 x H y e J d O N z 8 Q u C l P p y L U H Y n 3 C Q i + H q + C A m / C L t O H g j 5 A A A A A C P R t O P 0 O 9 y 2 2 a e m Y X f 4 R H w Q s s x M 9 r E g L q B C 9 1 1 E / 8 E R m R u u r 0 L 4 W E n O 5 X S N w O O L y C e v F 0 0 4 + y x j v 6 J W u p O P B t Q = = < / D a t a M a s h u p > 
</file>

<file path=customXml/itemProps1.xml><?xml version="1.0" encoding="utf-8"?>
<ds:datastoreItem xmlns:ds="http://schemas.openxmlformats.org/officeDocument/2006/customXml" ds:itemID="{C672E771-CCD4-460B-A6A4-4699114D7E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Labels</vt:lpstr>
      <vt:lpstr>Values</vt:lpstr>
      <vt:lpstr>Kd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Никитин</dc:creator>
  <cp:lastModifiedBy>Егор Никитин</cp:lastModifiedBy>
  <dcterms:created xsi:type="dcterms:W3CDTF">2015-06-05T18:19:34Z</dcterms:created>
  <dcterms:modified xsi:type="dcterms:W3CDTF">2023-10-12T21:39:52Z</dcterms:modified>
</cp:coreProperties>
</file>