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\\jnepartners.corp\shares\Shared\Investment Team\Companies\Merger Arbitrage Project\Alpha theory project\Upload Files\"/>
    </mc:Choice>
  </mc:AlternateContent>
  <xr:revisionPtr revIDLastSave="0" documentId="13_ncr:1_{80B2F37E-A6CE-4DAF-9D46-102762A16F45}" xr6:coauthVersionLast="47" xr6:coauthVersionMax="47" xr10:uidLastSave="{00000000-0000-0000-0000-000000000000}"/>
  <bookViews>
    <workbookView xWindow="28680" yWindow="-120" windowWidth="29040" windowHeight="15720" autoFilterDateGrouping="0" xr2:uid="{00000000-000D-0000-FFFF-FFFF00000000}"/>
  </bookViews>
  <sheets>
    <sheet name=" Library" sheetId="1" r:id="rId1"/>
  </sheets>
  <externalReferences>
    <externalReference r:id="rId2"/>
  </externalReferences>
  <definedNames>
    <definedName name="case">[1]Assumptions!$C$11</definedName>
    <definedName name="_xlnm.Print_Area" localSheetId="0">' Library'!$C$1:$AN$59</definedName>
    <definedName name="_xlnm.Print_Titles" localSheetId="0">' Library'!$C:$D,' Library'!$1:$3</definedName>
  </definedNames>
  <calcPr calcId="191029" calcMode="autoNoTable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1" l="1"/>
  <c r="E6" i="1"/>
  <c r="C7" i="1"/>
  <c r="E7" i="1"/>
  <c r="E8" i="1"/>
  <c r="C8" i="1" s="1"/>
  <c r="C9" i="1"/>
  <c r="E9" i="1"/>
  <c r="C10" i="1"/>
  <c r="E10" i="1"/>
  <c r="E11" i="1"/>
  <c r="C11" i="1" s="1"/>
  <c r="C12" i="1"/>
  <c r="E12" i="1"/>
  <c r="C13" i="1"/>
  <c r="E13" i="1"/>
  <c r="E14" i="1"/>
  <c r="C14" i="1" s="1"/>
  <c r="C15" i="1"/>
  <c r="E15" i="1"/>
  <c r="C16" i="1"/>
  <c r="E16" i="1"/>
  <c r="E17" i="1"/>
  <c r="C17" i="1" s="1"/>
  <c r="C18" i="1"/>
  <c r="E18" i="1"/>
  <c r="C19" i="1"/>
  <c r="E19" i="1"/>
  <c r="C21" i="1"/>
  <c r="E21" i="1"/>
  <c r="C22" i="1"/>
  <c r="E22" i="1"/>
  <c r="C24" i="1"/>
  <c r="E24" i="1"/>
  <c r="C25" i="1"/>
  <c r="E25" i="1"/>
  <c r="C27" i="1"/>
  <c r="E27" i="1"/>
  <c r="C28" i="1"/>
  <c r="E28" i="1"/>
  <c r="C30" i="1"/>
  <c r="E30" i="1"/>
  <c r="C31" i="1"/>
  <c r="E31" i="1"/>
  <c r="C33" i="1"/>
  <c r="E33" i="1"/>
  <c r="C34" i="1"/>
  <c r="E34" i="1"/>
  <c r="C36" i="1"/>
  <c r="E36" i="1"/>
  <c r="C37" i="1"/>
  <c r="E37" i="1"/>
  <c r="C39" i="1"/>
  <c r="E39" i="1"/>
  <c r="C40" i="1"/>
  <c r="E40" i="1"/>
  <c r="C42" i="1"/>
  <c r="E42" i="1"/>
  <c r="C43" i="1"/>
  <c r="E43" i="1"/>
  <c r="C45" i="1"/>
  <c r="E45" i="1"/>
  <c r="C46" i="1"/>
  <c r="E46" i="1"/>
  <c r="C48" i="1"/>
  <c r="E48" i="1"/>
  <c r="C49" i="1"/>
  <c r="E49" i="1"/>
  <c r="C51" i="1"/>
  <c r="E51" i="1"/>
  <c r="C52" i="1"/>
  <c r="E52" i="1"/>
  <c r="C54" i="1"/>
  <c r="E54" i="1"/>
  <c r="C55" i="1"/>
  <c r="E55" i="1"/>
  <c r="C57" i="1"/>
  <c r="G64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" i="1"/>
  <c r="F69" i="1"/>
  <c r="R55" i="1"/>
  <c r="R54" i="1"/>
  <c r="R52" i="1"/>
  <c r="R51" i="1"/>
  <c r="R49" i="1"/>
  <c r="R48" i="1"/>
  <c r="R46" i="1"/>
  <c r="R45" i="1"/>
  <c r="R43" i="1"/>
  <c r="R42" i="1"/>
  <c r="R40" i="1"/>
  <c r="R39" i="1"/>
  <c r="R37" i="1"/>
  <c r="R36" i="1"/>
  <c r="R34" i="1"/>
  <c r="R33" i="1"/>
  <c r="R31" i="1"/>
  <c r="R30" i="1"/>
  <c r="R28" i="1"/>
  <c r="R27" i="1"/>
  <c r="R25" i="1"/>
  <c r="R24" i="1"/>
  <c r="R22" i="1"/>
  <c r="R21" i="1"/>
  <c r="R19" i="1"/>
  <c r="R18" i="1"/>
  <c r="R16" i="1"/>
  <c r="R15" i="1"/>
  <c r="R13" i="1"/>
  <c r="R12" i="1"/>
  <c r="R10" i="1"/>
  <c r="R9" i="1"/>
  <c r="R7" i="1"/>
  <c r="R6" i="1"/>
  <c r="X56" i="1"/>
  <c r="Y56" i="1" s="1"/>
  <c r="X53" i="1"/>
  <c r="Y53" i="1" s="1"/>
  <c r="X50" i="1"/>
  <c r="Y50" i="1" s="1"/>
  <c r="X47" i="1"/>
  <c r="Y47" i="1" s="1"/>
  <c r="X44" i="1"/>
  <c r="Y44" i="1" s="1"/>
  <c r="X41" i="1"/>
  <c r="Y41" i="1" s="1"/>
  <c r="X38" i="1"/>
  <c r="Y38" i="1" s="1"/>
  <c r="X35" i="1"/>
  <c r="Y35" i="1" s="1"/>
  <c r="X32" i="1"/>
  <c r="Y32" i="1" s="1"/>
  <c r="X29" i="1"/>
  <c r="Y29" i="1" s="1"/>
  <c r="X26" i="1"/>
  <c r="Y26" i="1" s="1"/>
  <c r="X23" i="1"/>
  <c r="Y23" i="1" s="1"/>
  <c r="X20" i="1"/>
  <c r="Y20" i="1" s="1"/>
  <c r="X17" i="1"/>
  <c r="Y17" i="1" s="1"/>
  <c r="X14" i="1"/>
  <c r="Y14" i="1" s="1"/>
  <c r="X11" i="1"/>
  <c r="Y11" i="1" s="1"/>
  <c r="X8" i="1"/>
  <c r="Y8" i="1" s="1"/>
  <c r="X5" i="1"/>
  <c r="Y5" i="1" s="1"/>
  <c r="E20" i="1" l="1"/>
  <c r="M23" i="1"/>
  <c r="M38" i="1"/>
  <c r="M35" i="1"/>
  <c r="M47" i="1"/>
  <c r="M44" i="1"/>
  <c r="M50" i="1"/>
  <c r="M26" i="1"/>
  <c r="M20" i="1"/>
  <c r="M56" i="1"/>
  <c r="M8" i="1"/>
  <c r="M53" i="1"/>
  <c r="M41" i="1"/>
  <c r="M5" i="1"/>
  <c r="M14" i="1"/>
  <c r="M11" i="1"/>
  <c r="M29" i="1"/>
  <c r="M32" i="1"/>
  <c r="M17" i="1"/>
  <c r="K5" i="1"/>
  <c r="K8" i="1"/>
  <c r="K11" i="1"/>
  <c r="K14" i="1"/>
  <c r="K17" i="1"/>
  <c r="C20" i="1" l="1"/>
  <c r="E23" i="1"/>
  <c r="E29" i="1" s="1"/>
  <c r="E26" i="1"/>
  <c r="C26" i="1" s="1"/>
  <c r="O20" i="1"/>
  <c r="O17" i="1"/>
  <c r="O32" i="1"/>
  <c r="O56" i="1"/>
  <c r="O26" i="1"/>
  <c r="O38" i="1"/>
  <c r="O50" i="1"/>
  <c r="O14" i="1"/>
  <c r="O47" i="1"/>
  <c r="O8" i="1"/>
  <c r="O41" i="1"/>
  <c r="O23" i="1"/>
  <c r="O53" i="1"/>
  <c r="O11" i="1"/>
  <c r="O44" i="1"/>
  <c r="O35" i="1"/>
  <c r="O29" i="1"/>
  <c r="O5" i="1"/>
  <c r="K20" i="1"/>
  <c r="C29" i="1" l="1"/>
  <c r="E32" i="1"/>
  <c r="C32" i="1" s="1"/>
  <c r="C23" i="1"/>
  <c r="K23" i="1"/>
  <c r="E35" i="1" l="1"/>
  <c r="E38" i="1"/>
  <c r="C38" i="1" s="1"/>
  <c r="K29" i="1"/>
  <c r="C35" i="1" l="1"/>
  <c r="E41" i="1"/>
  <c r="C41" i="1" s="1"/>
  <c r="K32" i="1"/>
  <c r="E44" i="1" l="1"/>
  <c r="C44" i="1" s="1"/>
  <c r="E47" i="1"/>
  <c r="C47" i="1" s="1"/>
  <c r="E50" i="1"/>
  <c r="C50" i="1" s="1"/>
  <c r="K35" i="1"/>
  <c r="K38" i="1"/>
  <c r="E53" i="1" l="1"/>
  <c r="C53" i="1" s="1"/>
  <c r="K41" i="1"/>
  <c r="E56" i="1" l="1"/>
  <c r="C56" i="1" s="1"/>
  <c r="K44" i="1"/>
  <c r="K47" i="1" l="1"/>
  <c r="K50" i="1" l="1"/>
  <c r="K53" i="1"/>
  <c r="K56" i="1"/>
  <c r="N56" i="1" l="1"/>
  <c r="N17" i="1"/>
  <c r="N14" i="1"/>
  <c r="N5" i="1"/>
  <c r="N8" i="1"/>
  <c r="N11" i="1"/>
  <c r="N20" i="1"/>
  <c r="N26" i="1"/>
  <c r="N23" i="1"/>
  <c r="N29" i="1"/>
  <c r="N35" i="1"/>
  <c r="N32" i="1"/>
  <c r="N38" i="1"/>
  <c r="N50" i="1"/>
  <c r="N41" i="1"/>
  <c r="N53" i="1"/>
  <c r="N44" i="1"/>
  <c r="N47" i="1"/>
  <c r="P56" i="1" l="1"/>
  <c r="Q56" i="1" s="1"/>
  <c r="P26" i="1"/>
  <c r="Q26" i="1" s="1"/>
  <c r="P17" i="1"/>
  <c r="Q17" i="1" s="1"/>
  <c r="P11" i="1"/>
  <c r="Q11" i="1" s="1"/>
  <c r="P41" i="1"/>
  <c r="Q41" i="1" s="1"/>
  <c r="P53" i="1"/>
  <c r="Q53" i="1" s="1"/>
  <c r="P50" i="1"/>
  <c r="Q50" i="1" s="1"/>
  <c r="P47" i="1"/>
  <c r="Q47" i="1" s="1"/>
  <c r="P44" i="1"/>
  <c r="Q44" i="1" s="1"/>
  <c r="P23" i="1"/>
  <c r="Q23" i="1" s="1"/>
  <c r="P20" i="1"/>
  <c r="Q20" i="1" s="1"/>
  <c r="P14" i="1"/>
  <c r="Q14" i="1" s="1"/>
  <c r="P8" i="1"/>
  <c r="Q8" i="1" s="1"/>
  <c r="P35" i="1"/>
  <c r="Q35" i="1" s="1"/>
  <c r="P32" i="1"/>
  <c r="Q32" i="1" s="1"/>
  <c r="P29" i="1"/>
  <c r="Q29" i="1" s="1"/>
  <c r="P38" i="1"/>
  <c r="Q38" i="1" s="1"/>
  <c r="P5" i="1"/>
  <c r="Q5" i="1" s="1"/>
  <c r="R5" i="1" l="1"/>
  <c r="R38" i="1"/>
  <c r="R32" i="1"/>
  <c r="G32" i="1" s="1"/>
  <c r="R8" i="1"/>
  <c r="G8" i="1" s="1"/>
  <c r="R20" i="1"/>
  <c r="R47" i="1"/>
  <c r="G47" i="1" s="1"/>
  <c r="R50" i="1"/>
  <c r="R41" i="1"/>
  <c r="R26" i="1"/>
  <c r="G26" i="1" s="1"/>
  <c r="R29" i="1"/>
  <c r="G29" i="1" s="1"/>
  <c r="R35" i="1"/>
  <c r="R14" i="1"/>
  <c r="R23" i="1"/>
  <c r="R44" i="1"/>
  <c r="R53" i="1"/>
  <c r="R11" i="1"/>
  <c r="R17" i="1"/>
  <c r="R56" i="1"/>
  <c r="F64" i="1" l="1"/>
  <c r="F63" i="1"/>
  <c r="G53" i="1" s="1"/>
  <c r="G44" i="1" l="1"/>
  <c r="G38" i="1"/>
  <c r="G5" i="1"/>
  <c r="G20" i="1"/>
  <c r="G50" i="1"/>
  <c r="G41" i="1"/>
  <c r="G35" i="1"/>
  <c r="G14" i="1"/>
  <c r="G23" i="1"/>
  <c r="G11" i="1"/>
  <c r="G17" i="1"/>
  <c r="G56" i="1"/>
  <c r="E5" i="1" l="1"/>
  <c r="C5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Michael Zhang</author>
    <author>Katherine Sayer</author>
    <author>Fahad Masood</author>
  </authors>
  <commentList>
    <comment ref="Z8" authorId="0" shapeId="0" xr:uid="{894ADB79-3993-4020-B8C3-7C169515677E}">
      <text>
        <r>
          <rPr>
            <b/>
            <sz val="9"/>
            <color indexed="81"/>
            <rFont val="Tahoma"/>
            <family val="2"/>
          </rPr>
          <t>Michael Zhang:</t>
        </r>
        <r>
          <rPr>
            <sz val="9"/>
            <color indexed="81"/>
            <rFont val="Tahoma"/>
            <family val="2"/>
          </rPr>
          <t xml:space="preserve">
PRP modelling adds £30-40 per share over time or £20 NPV. Positive FDA approval could be worth 20% of that or £4 per share</t>
        </r>
      </text>
    </comment>
    <comment ref="Z9" authorId="0" shapeId="0" xr:uid="{F8F5F756-6C63-4376-AB76-873827AB5209}">
      <text>
        <r>
          <rPr>
            <b/>
            <sz val="9"/>
            <color indexed="81"/>
            <rFont val="Tahoma"/>
            <family val="2"/>
          </rPr>
          <t>Michael Zhang:</t>
        </r>
        <r>
          <rPr>
            <sz val="9"/>
            <color indexed="81"/>
            <rFont val="Tahoma"/>
            <family val="2"/>
          </rPr>
          <t xml:space="preserve">
PRP modelling adds £30-40 per share over time or £20 NPV. Positive FDA approval could be worth 20% of that or £4 per share</t>
        </r>
      </text>
    </comment>
    <comment ref="Z10" authorId="0" shapeId="0" xr:uid="{B35E139B-2665-4468-8B03-2BAC1154E6E8}">
      <text>
        <r>
          <rPr>
            <b/>
            <sz val="9"/>
            <color indexed="81"/>
            <rFont val="Tahoma"/>
            <family val="2"/>
          </rPr>
          <t>Michael Zhang:</t>
        </r>
        <r>
          <rPr>
            <sz val="9"/>
            <color indexed="81"/>
            <rFont val="Tahoma"/>
            <family val="2"/>
          </rPr>
          <t xml:space="preserve">
PRP modelling adds £30-40 per share over time or £20 NPV. Positive FDA approval could be worth 20% of that or £4 per share</t>
        </r>
      </text>
    </comment>
    <comment ref="T11" authorId="1" shapeId="0" xr:uid="{68AC2A14-145C-4612-A5E3-B30B4B7D2AD9}">
      <text>
        <r>
          <rPr>
            <b/>
            <sz val="9"/>
            <color indexed="81"/>
            <rFont val="Tahoma"/>
            <family val="2"/>
          </rPr>
          <t>Katherine Sayer:</t>
        </r>
        <r>
          <rPr>
            <sz val="9"/>
            <color indexed="81"/>
            <rFont val="Tahoma"/>
            <family val="2"/>
          </rPr>
          <t xml:space="preserve">
Organic case</t>
        </r>
      </text>
    </comment>
    <comment ref="I17" authorId="2" shapeId="0" xr:uid="{C09E9BFC-73F5-42AB-B0A5-36ED68AAE431}">
      <text>
        <r>
          <rPr>
            <b/>
            <sz val="9"/>
            <color indexed="81"/>
            <rFont val="Tahoma"/>
            <family val="2"/>
          </rPr>
          <t>Fahad Masood:</t>
        </r>
        <r>
          <rPr>
            <sz val="9"/>
            <color indexed="81"/>
            <rFont val="Tahoma"/>
            <family val="2"/>
          </rPr>
          <t xml:space="preserve">
in EUR</t>
        </r>
      </text>
    </comment>
    <comment ref="AF17" authorId="2" shapeId="0" xr:uid="{10C0752C-8F32-477C-BDEE-800C96F15718}">
      <text>
        <r>
          <rPr>
            <b/>
            <sz val="9"/>
            <color indexed="81"/>
            <rFont val="Tahoma"/>
            <family val="2"/>
          </rPr>
          <t>Fahad Masood:</t>
        </r>
        <r>
          <rPr>
            <sz val="9"/>
            <color indexed="81"/>
            <rFont val="Tahoma"/>
            <family val="2"/>
          </rPr>
          <t xml:space="preserve">
reduced due to geopolitics risk</t>
        </r>
      </text>
    </comment>
    <comment ref="I20" authorId="2" shapeId="0" xr:uid="{E865580F-4804-405C-AEEF-531427B6F113}">
      <text>
        <r>
          <rPr>
            <b/>
            <sz val="9"/>
            <color indexed="81"/>
            <rFont val="Tahoma"/>
            <family val="2"/>
          </rPr>
          <t>Fahad Masood:</t>
        </r>
        <r>
          <rPr>
            <sz val="9"/>
            <color indexed="81"/>
            <rFont val="Tahoma"/>
            <family val="2"/>
          </rPr>
          <t xml:space="preserve">
Adev BV: 90
Net cash per share: 10</t>
        </r>
      </text>
    </comment>
    <comment ref="C50" authorId="1" shapeId="0" xr:uid="{0ECB6EDB-070F-4061-97F8-7ECEA376EEAA}">
      <text>
        <r>
          <rPr>
            <b/>
            <sz val="9"/>
            <color indexed="81"/>
            <rFont val="Tahoma"/>
            <family val="2"/>
          </rPr>
          <t>Katherine Sayer:</t>
        </r>
        <r>
          <rPr>
            <sz val="9"/>
            <color indexed="81"/>
            <rFont val="Tahoma"/>
            <family val="2"/>
          </rPr>
          <t xml:space="preserve">
Note June YE</t>
        </r>
      </text>
    </comment>
  </commentList>
</comments>
</file>

<file path=xl/sharedStrings.xml><?xml version="1.0" encoding="utf-8"?>
<sst xmlns="http://schemas.openxmlformats.org/spreadsheetml/2006/main" count="92" uniqueCount="42">
  <si>
    <t>Down</t>
  </si>
  <si>
    <t>Base</t>
  </si>
  <si>
    <t>Up</t>
  </si>
  <si>
    <t>IRR</t>
  </si>
  <si>
    <t>Leverage</t>
  </si>
  <si>
    <t>Cyclicality</t>
  </si>
  <si>
    <t>Disruption</t>
  </si>
  <si>
    <t>Short flags</t>
  </si>
  <si>
    <t>Management</t>
  </si>
  <si>
    <t>Governance</t>
  </si>
  <si>
    <t>Biz model</t>
  </si>
  <si>
    <t>Top Down</t>
  </si>
  <si>
    <t>Competition</t>
  </si>
  <si>
    <t xml:space="preserve">Industry </t>
  </si>
  <si>
    <t>Optionality</t>
  </si>
  <si>
    <t>Price</t>
  </si>
  <si>
    <t>Case</t>
  </si>
  <si>
    <t>Case Probability</t>
  </si>
  <si>
    <t>NPV</t>
  </si>
  <si>
    <t xml:space="preserve">Base </t>
  </si>
  <si>
    <t>Optimal position size</t>
  </si>
  <si>
    <t>Expected value</t>
  </si>
  <si>
    <t>Probability weighted upside / (downside)</t>
  </si>
  <si>
    <t>Score Raw rank</t>
  </si>
  <si>
    <t>Returns Adj Rank</t>
  </si>
  <si>
    <t>Score Adj Rank</t>
  </si>
  <si>
    <t>Blended Adj Score</t>
  </si>
  <si>
    <t>Blended Adj Rank</t>
  </si>
  <si>
    <t>x</t>
  </si>
  <si>
    <t>Helper</t>
  </si>
  <si>
    <t>Min Blended (Top 12)</t>
  </si>
  <si>
    <t>Max Blended (Top 12)</t>
  </si>
  <si>
    <t>Top n positions in portfolio</t>
  </si>
  <si>
    <t>Score</t>
  </si>
  <si>
    <t>Scaler for position sizing</t>
  </si>
  <si>
    <t>Max position size</t>
  </si>
  <si>
    <t>Min position size</t>
  </si>
  <si>
    <t>Spread</t>
  </si>
  <si>
    <t>Confidence score</t>
  </si>
  <si>
    <t>Probability weighted IRR</t>
  </si>
  <si>
    <t>IRR Raw rank</t>
  </si>
  <si>
    <t>Asset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</si>
</sst>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9">
    <numFmt numFmtId="164" formatCode="_(* #,##0.00_);_(* \(#,##0.00\);_(* &quot;-&quot;??_);_(@_)"/>
    <numFmt numFmtId="165" formatCode="0.0%"/>
    <numFmt numFmtId="166" formatCode="0.0"/>
    <numFmt numFmtId="167" formatCode="#,##0.0_);\(#,##0.0\);\-\-&quot; &quot;"/>
    <numFmt numFmtId="168" formatCode="#,##0.00_);\(#,##0.00\);\-\-&quot; &quot;"/>
    <numFmt numFmtId="169" formatCode="#,##0_);\(#,##0\);\-\-&quot; &quot;"/>
    <numFmt numFmtId="170" formatCode="###0_);\(###0\);&quot;-&quot;_);@_)"/>
    <numFmt numFmtId="171" formatCode="#,##0_);\(#,##0\);&quot;-&quot;_);@_)"/>
    <numFmt numFmtId="172" formatCode="0.0%_);\(0.0%\);&quot;-&quot;;@_)"/>
    <numFmt numFmtId="173" formatCode="#,##0_);\(#,##0\);\-\-_)"/>
    <numFmt numFmtId="174" formatCode="#,##0.00##_);[Red]\(#,##0.00##\)"/>
    <numFmt numFmtId="175" formatCode="#,##0\ &quot;bps&quot;_);\(#,##0\ &quot;bps&quot;\);\-\-\ &quot;bps&quot;_);* @_)"/>
    <numFmt numFmtId="176" formatCode="#,##0.00_);\(#,##0.00\);0.00_);* @_)"/>
    <numFmt numFmtId="177" formatCode="_-* #,##0_-;\-* #,##0_-;_-* 0_-;_-@_-"/>
    <numFmt numFmtId="178" formatCode="0_);\(0\);\-\-_);* @_)"/>
    <numFmt numFmtId="179" formatCode="dd\-mmm\ yy;&quot;nm &quot;;&quot;nm &quot;;* @_)"/>
    <numFmt numFmtId="180" formatCode="0\ &quot;days&quot;_);\(0\ &quot;days&quot;\);\-\-\ &quot;days&quot;_);* @_)"/>
    <numFmt numFmtId="181" formatCode="##,##0_);\(##,##0\);\-\-_);@_)"/>
    <numFmt numFmtId="182" formatCode="#,##0.0,,_);\(#,##0.0,,\);\-\-_);* @_)"/>
    <numFmt numFmtId="183" formatCode="0.0\x;&quot;nm&quot;_x;&quot;nm&quot;_x;* @_x"/>
    <numFmt numFmtId="184" formatCode="0.00\x;&quot;nm&quot;_x;&quot;nm&quot;_x;* @_x"/>
    <numFmt numFmtId="185" formatCode="0.00%_);\(0.00%\);\-\-&quot;%&quot;_);* @_)"/>
    <numFmt numFmtId="186" formatCode="0%_);\(0%\);\-\-&quot;%&quot;_);* @_)"/>
    <numFmt numFmtId="187" formatCode="0.0%_);\(0.0%\);\-\-&quot;%&quot;_);* @_)"/>
    <numFmt numFmtId="188" formatCode="0.0%_);\(0.0%\);\-\-&quot;%&quot;_);@_)"/>
    <numFmt numFmtId="189" formatCode="0_);&quot;nm&quot;_);0_);* @_)"/>
    <numFmt numFmtId="190" formatCode="#,##0.0,_);\(#,##0.0,\);\-\-_);* @_)"/>
    <numFmt numFmtId="191" formatCode="0\ &quot;years&quot;_);&quot;nm&quot;_);\-\-\ &quot;years&quot;_);* @_)"/>
    <numFmt numFmtId="192" formatCode="#,##0.0_);\(#,##0.0\);\-\-_)"/>
  </numFmts>
  <fonts count="64" x14ac:knownFonts="1">
    <font>
      <sz val="9"/>
      <name val="Arial"/>
      <family val="2"/>
    </font>
    <font>
      <sz val="11"/>
      <color theme="1"/>
      <name val="Aptos Narrow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Aptos Narrow"/>
      <family val="2"/>
      <scheme val="minor"/>
    </font>
    <font>
      <b/>
      <sz val="20"/>
      <color theme="4"/>
      <name val="Aptos Display"/>
      <family val="1"/>
      <scheme val="major"/>
    </font>
    <font>
      <b/>
      <sz val="8"/>
      <color theme="4"/>
      <name val="Aptos Display"/>
      <family val="1"/>
      <scheme val="major"/>
    </font>
    <font>
      <b/>
      <sz val="9"/>
      <color theme="7" tint="-0.24994659260841701"/>
      <name val="Arial"/>
      <family val="2"/>
    </font>
    <font>
      <b/>
      <sz val="8"/>
      <color rgb="FFFFFFFF"/>
      <name val="Aptos Narrow"/>
      <family val="2"/>
      <scheme val="minor"/>
    </font>
    <font>
      <b/>
      <sz val="8"/>
      <color theme="4"/>
      <name val="Aptos Narrow"/>
      <family val="2"/>
      <scheme val="minor"/>
    </font>
    <font>
      <sz val="8"/>
      <color theme="1"/>
      <name val="Aptos Narrow"/>
      <family val="2"/>
      <scheme val="minor"/>
    </font>
    <font>
      <b/>
      <sz val="8"/>
      <color theme="1"/>
      <name val="Arial"/>
      <family val="2"/>
    </font>
    <font>
      <sz val="6"/>
      <color theme="1"/>
      <name val="Aptos Narrow"/>
      <family val="2"/>
      <scheme val="minor"/>
    </font>
    <font>
      <b/>
      <u val="singleAccounting"/>
      <sz val="8"/>
      <color theme="4"/>
      <name val="Aptos Narrow"/>
      <family val="2"/>
      <scheme val="minor"/>
    </font>
    <font>
      <sz val="8"/>
      <color theme="4"/>
      <name val="Aptos Narrow"/>
      <family val="2"/>
      <scheme val="minor"/>
    </font>
    <font>
      <b/>
      <sz val="8"/>
      <color theme="0"/>
      <name val="Aptos Narrow"/>
      <family val="2"/>
      <scheme val="minor"/>
    </font>
    <font>
      <sz val="2"/>
      <color theme="1"/>
      <name val="Aptos Narrow"/>
      <family val="2"/>
      <scheme val="minor"/>
    </font>
    <font>
      <sz val="8"/>
      <color theme="4"/>
      <name val="Arial Narrow"/>
      <family val="2"/>
    </font>
    <font>
      <b/>
      <sz val="8"/>
      <color rgb="FFFF0000"/>
      <name val="Arial Narrow"/>
      <family val="2"/>
    </font>
    <font>
      <sz val="8"/>
      <name val="Arial"/>
      <family val="2"/>
    </font>
    <font>
      <b/>
      <sz val="8"/>
      <color indexed="9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sz val="9"/>
      <name val="Arial"/>
      <family val="2"/>
    </font>
    <font>
      <b/>
      <sz val="15"/>
      <color theme="4"/>
      <name val="Aptos Narrow"/>
      <family val="2"/>
      <scheme val="minor"/>
    </font>
    <font>
      <b/>
      <sz val="13"/>
      <color theme="7"/>
      <name val="Aptos Narrow"/>
      <family val="2"/>
      <scheme val="minor"/>
    </font>
    <font>
      <b/>
      <sz val="11"/>
      <color theme="0" tint="-0.499984740745262"/>
      <name val="Aptos Narrow"/>
      <family val="2"/>
      <scheme val="minor"/>
    </font>
    <font>
      <b/>
      <sz val="11"/>
      <color theme="7"/>
      <name val="Aptos Narrow"/>
      <family val="2"/>
      <scheme val="minor"/>
    </font>
    <font>
      <b/>
      <sz val="8"/>
      <color rgb="FF3B265E"/>
      <name val="Arial"/>
      <family val="2"/>
    </font>
    <font>
      <b/>
      <sz val="8"/>
      <name val="Arial"/>
      <family val="2"/>
    </font>
    <font>
      <sz val="8"/>
      <color indexed="9"/>
      <name val="Arial"/>
      <family val="2"/>
    </font>
    <font>
      <u/>
      <sz val="10"/>
      <color theme="10"/>
      <name val="Arial"/>
      <family val="2"/>
    </font>
    <font>
      <u/>
      <sz val="10"/>
      <color indexed="12"/>
      <name val="Arial"/>
      <family val="2"/>
    </font>
    <font>
      <sz val="9"/>
      <color indexed="12"/>
      <name val="Arial"/>
      <family val="2"/>
    </font>
    <font>
      <sz val="10"/>
      <color indexed="12"/>
      <name val="Arial"/>
      <family val="2"/>
    </font>
    <font>
      <sz val="8"/>
      <color rgb="FF0000FF"/>
      <name val="Arial"/>
      <family val="2"/>
    </font>
    <font>
      <sz val="8"/>
      <color indexed="12"/>
      <name val="Arial"/>
      <family val="2"/>
    </font>
    <font>
      <b/>
      <u/>
      <sz val="8"/>
      <color indexed="10"/>
      <name val="Arial"/>
      <family val="2"/>
    </font>
    <font>
      <sz val="8"/>
      <color theme="6"/>
      <name val="Arial"/>
      <family val="2"/>
    </font>
    <font>
      <i/>
      <sz val="8"/>
      <color indexed="10"/>
      <name val="Arial"/>
      <family val="2"/>
    </font>
    <font>
      <sz val="8"/>
      <color theme="1"/>
      <name val="Arial"/>
      <family val="2"/>
    </font>
    <font>
      <sz val="8"/>
      <color rgb="FFC00000"/>
      <name val="Arial"/>
      <family val="2"/>
    </font>
    <font>
      <i/>
      <sz val="8"/>
      <color rgb="FFC00000"/>
      <name val="Arial"/>
      <family val="2"/>
    </font>
    <font>
      <b/>
      <i/>
      <sz val="8"/>
      <color theme="3" tint="0.39997558519241921"/>
      <name val="Arial"/>
      <family val="2"/>
    </font>
    <font>
      <sz val="18"/>
      <color theme="4"/>
      <name val="Aptos Display"/>
      <family val="2"/>
      <scheme val="major"/>
    </font>
    <font>
      <b/>
      <sz val="10"/>
      <color indexed="18"/>
      <name val="Arial"/>
      <family val="2"/>
    </font>
    <font>
      <b/>
      <sz val="10"/>
      <name val="Arial"/>
      <family val="2"/>
    </font>
    <font>
      <b/>
      <sz val="9"/>
      <color theme="1"/>
      <name val="Arial"/>
      <family val="2"/>
    </font>
    <font>
      <u/>
      <sz val="9"/>
      <color theme="1"/>
      <name val="Arial"/>
      <family val="2"/>
    </font>
    <font>
      <b/>
      <u/>
      <sz val="9"/>
      <color theme="1"/>
      <name val="Arial"/>
      <family val="2"/>
    </font>
    <font>
      <sz val="9"/>
      <color rgb="FF0000FF"/>
      <name val="Arial"/>
      <family val="2"/>
    </font>
    <font>
      <sz val="9"/>
      <color rgb="FF000000"/>
      <name val="Arial"/>
      <family val="2"/>
    </font>
    <font>
      <b/>
      <sz val="9"/>
      <color theme="4"/>
      <name val="Arial"/>
      <family val="2"/>
    </font>
    <font>
      <b/>
      <sz val="9"/>
      <color rgb="FF0000FF"/>
      <name val="Arial"/>
      <family val="2"/>
    </font>
    <font>
      <b/>
      <sz val="9"/>
      <name val="Arial"/>
      <family val="2"/>
    </font>
    <font>
      <sz val="10"/>
      <color rgb="FF000000"/>
      <name val="Arial"/>
      <family val="2"/>
    </font>
    <font>
      <b/>
      <u/>
      <sz val="9"/>
      <name val="Arial"/>
      <family val="2"/>
    </font>
    <font>
      <b/>
      <sz val="10"/>
      <color rgb="FF000000"/>
      <name val="Arial"/>
      <family val="2"/>
    </font>
    <font>
      <b/>
      <sz val="9"/>
      <color rgb="FF000000"/>
      <name val="Arial"/>
      <family val="2"/>
    </font>
    <font>
      <u/>
      <sz val="9"/>
      <name val="Arial"/>
      <family val="2"/>
    </font>
    <font>
      <u/>
      <sz val="9"/>
      <color rgb="FF0000FF"/>
      <name val="Arial"/>
      <family val="2"/>
    </font>
    <font>
      <sz val="9"/>
      <color theme="0" tint="-0.499984740745262"/>
      <name val="Arial"/>
      <family val="2"/>
    </font>
    <font>
      <u/>
      <sz val="9"/>
      <color theme="0" tint="-0.499984740745262"/>
      <name val="Arial"/>
      <family val="2"/>
    </font>
    <font>
      <b/>
      <sz val="9"/>
      <color theme="0" tint="-0.499984740745262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23283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/>
        <bgColor theme="2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3B265E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theme="0" tint="-0.34998626667073579"/>
      </patternFill>
    </fill>
    <fill>
      <patternFill patternType="solid">
        <fgColor rgb="FFFFFFCC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4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 style="thin">
        <color rgb="FF3B265E"/>
      </left>
      <right style="thin">
        <color rgb="FF3B265E"/>
      </right>
      <top style="thin">
        <color rgb="FF3B265E"/>
      </top>
      <bottom style="thin">
        <color rgb="FF3B265E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/>
      <right/>
      <top/>
      <bottom style="thick">
        <color theme="7"/>
      </bottom>
      <diagonal/>
    </border>
    <border>
      <left/>
      <right/>
      <top/>
      <bottom style="medium">
        <color theme="0" tint="-0.499984740745262"/>
      </bottom>
      <diagonal/>
    </border>
    <border>
      <left/>
      <right/>
      <top/>
      <bottom style="thin">
        <color rgb="FF3B265E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83">
    <xf numFmtId="173" fontId="0" fillId="0" borderId="0"/>
    <xf numFmtId="185" fontId="22" fillId="0" borderId="0" applyFont="0" applyFill="0" applyBorder="0" applyAlignment="0" applyProtection="0"/>
    <xf numFmtId="176" fontId="19" fillId="0" borderId="0" applyFont="0" applyFill="0" applyBorder="0" applyAlignment="0" applyProtection="0"/>
    <xf numFmtId="177" fontId="19" fillId="0" borderId="0" applyFont="0" applyFill="0" applyBorder="0" applyAlignment="0" applyProtection="0"/>
    <xf numFmtId="0" fontId="44" fillId="0" borderId="0" applyNumberFormat="0" applyFill="0" applyBorder="0" applyAlignment="0" applyProtection="0"/>
    <xf numFmtId="0" fontId="24" fillId="0" borderId="2" applyNumberFormat="0" applyFill="0" applyAlignment="0" applyProtection="0"/>
    <xf numFmtId="0" fontId="25" fillId="0" borderId="9" applyNumberFormat="0" applyFill="0" applyAlignment="0" applyProtection="0"/>
    <xf numFmtId="0" fontId="26" fillId="0" borderId="10" applyNumberFormat="0" applyFill="0" applyAlignment="0" applyProtection="0"/>
    <xf numFmtId="0" fontId="27" fillId="0" borderId="0" applyNumberFormat="0" applyFill="0" applyBorder="0" applyAlignment="0" applyProtection="0"/>
    <xf numFmtId="173" fontId="33" fillId="12" borderId="0" applyNumberFormat="0" applyFill="0" applyBorder="0">
      <alignment horizontal="right"/>
      <protection locked="0"/>
    </xf>
    <xf numFmtId="173" fontId="38" fillId="0" borderId="0" applyNumberFormat="0" applyFill="0" applyBorder="0" applyAlignment="0" applyProtection="0"/>
    <xf numFmtId="173" fontId="29" fillId="0" borderId="13" applyNumberFormat="0" applyFill="0" applyAlignment="0" applyProtection="0"/>
    <xf numFmtId="0" fontId="31" fillId="0" borderId="0" applyNumberFormat="0" applyFill="0" applyBorder="0" applyAlignment="0" applyProtection="0"/>
    <xf numFmtId="0" fontId="5" fillId="0" borderId="4" applyNumberFormat="0" applyProtection="0">
      <alignment vertical="center"/>
    </xf>
    <xf numFmtId="0" fontId="6" fillId="0" borderId="0" applyNumberFormat="0" applyProtection="0">
      <alignment vertical="center"/>
    </xf>
    <xf numFmtId="0" fontId="7" fillId="0" borderId="0" applyNumberFormat="0" applyProtection="0">
      <alignment vertical="center"/>
    </xf>
    <xf numFmtId="170" fontId="8" fillId="3" borderId="5" applyProtection="0">
      <alignment vertical="center" readingOrder="1"/>
    </xf>
    <xf numFmtId="170" fontId="8" fillId="4" borderId="5" applyProtection="0">
      <alignment vertical="center" readingOrder="1"/>
    </xf>
    <xf numFmtId="170" fontId="9" fillId="0" borderId="4" applyProtection="0">
      <alignment vertical="center" readingOrder="1"/>
    </xf>
    <xf numFmtId="0" fontId="10" fillId="0" borderId="0" applyNumberFormat="0" applyProtection="0">
      <alignment vertical="center"/>
    </xf>
    <xf numFmtId="0" fontId="10" fillId="0" borderId="4" applyProtection="0">
      <alignment vertical="center" wrapText="1" readingOrder="1"/>
    </xf>
    <xf numFmtId="171" fontId="11" fillId="0" borderId="6" applyProtection="0">
      <alignment vertical="center"/>
    </xf>
    <xf numFmtId="0" fontId="12" fillId="0" borderId="0" applyProtection="0">
      <alignment vertical="top"/>
    </xf>
    <xf numFmtId="0" fontId="13" fillId="0" borderId="0" applyProtection="0"/>
    <xf numFmtId="0" fontId="14" fillId="5" borderId="0" applyProtection="0">
      <alignment vertical="center"/>
    </xf>
    <xf numFmtId="0" fontId="10" fillId="6" borderId="0" applyProtection="0">
      <alignment vertical="center"/>
    </xf>
    <xf numFmtId="0" fontId="8" fillId="3" borderId="0" applyProtection="0">
      <alignment horizontal="center" vertical="center" readingOrder="1"/>
    </xf>
    <xf numFmtId="0" fontId="15" fillId="7" borderId="0" applyProtection="0">
      <alignment horizontal="left" vertical="center" readingOrder="1"/>
    </xf>
    <xf numFmtId="0" fontId="8" fillId="4" borderId="0" applyProtection="0">
      <alignment horizontal="center" vertical="center" wrapText="1" readingOrder="1"/>
    </xf>
    <xf numFmtId="0" fontId="15" fillId="4" borderId="0" applyProtection="0">
      <alignment horizontal="left" vertical="center" readingOrder="1"/>
    </xf>
    <xf numFmtId="0" fontId="16" fillId="0" borderId="0" applyProtection="0">
      <alignment vertical="center"/>
    </xf>
    <xf numFmtId="0" fontId="17" fillId="8" borderId="0" applyProtection="0">
      <alignment vertical="center" readingOrder="1"/>
    </xf>
    <xf numFmtId="0" fontId="18" fillId="0" borderId="0" applyProtection="0">
      <alignment horizontal="right" vertical="center" readingOrder="1"/>
    </xf>
    <xf numFmtId="171" fontId="19" fillId="0" borderId="0" applyProtection="0"/>
    <xf numFmtId="172" fontId="19" fillId="0" borderId="0" applyProtection="0"/>
    <xf numFmtId="173" fontId="20" fillId="9" borderId="7" applyNumberFormat="0" applyProtection="0">
      <alignment horizontal="left" vertical="center"/>
    </xf>
    <xf numFmtId="173" fontId="19" fillId="10" borderId="0" applyNumberFormat="0" applyFont="0" applyBorder="0" applyAlignment="0" applyProtection="0"/>
    <xf numFmtId="174" fontId="21" fillId="0" borderId="0"/>
    <xf numFmtId="175" fontId="19" fillId="0" borderId="0" applyFont="0" applyFill="0" applyBorder="0" applyAlignment="0" applyProtection="0"/>
    <xf numFmtId="164" fontId="22" fillId="0" borderId="0" applyFont="0" applyFill="0" applyBorder="0" applyAlignment="0" applyProtection="0"/>
    <xf numFmtId="178" fontId="19" fillId="0" borderId="0" applyFont="0" applyFill="0" applyBorder="0" applyAlignment="0" applyProtection="0"/>
    <xf numFmtId="179" fontId="19" fillId="0" borderId="0" applyFont="0" applyFill="0" applyBorder="0" applyAlignment="0" applyProtection="0"/>
    <xf numFmtId="180" fontId="19" fillId="0" borderId="0" applyFont="0" applyFill="0" applyBorder="0" applyAlignment="0" applyProtection="0"/>
    <xf numFmtId="173" fontId="19" fillId="11" borderId="8" applyNumberFormat="0" applyFont="0" applyAlignment="0" applyProtection="0"/>
    <xf numFmtId="173" fontId="28" fillId="0" borderId="11" applyNumberFormat="0" applyFill="0" applyProtection="0">
      <alignment horizontal="left"/>
    </xf>
    <xf numFmtId="173" fontId="29" fillId="0" borderId="12" applyNumberFormat="0" applyFill="0" applyProtection="0">
      <alignment horizontal="left"/>
    </xf>
    <xf numFmtId="173" fontId="28" fillId="0" borderId="11" applyNumberFormat="0" applyFill="0" applyProtection="0">
      <alignment horizontal="centerContinuous"/>
    </xf>
    <xf numFmtId="173" fontId="29" fillId="0" borderId="12">
      <alignment horizontal="centerContinuous"/>
    </xf>
    <xf numFmtId="173" fontId="28" fillId="0" borderId="11" applyNumberFormat="0" applyFill="0" applyProtection="0">
      <alignment horizontal="right"/>
    </xf>
    <xf numFmtId="173" fontId="29" fillId="0" borderId="12" applyNumberFormat="0" applyFill="0" applyProtection="0">
      <alignment horizontal="right"/>
    </xf>
    <xf numFmtId="173" fontId="30" fillId="0" borderId="0" applyNumberFormat="0" applyFill="0" applyBorder="0" applyAlignment="0" applyProtection="0"/>
    <xf numFmtId="0" fontId="32" fillId="0" borderId="0" applyNumberFormat="0" applyFill="0" applyBorder="0" applyAlignment="0" applyProtection="0">
      <alignment vertical="top"/>
      <protection locked="0"/>
    </xf>
    <xf numFmtId="173" fontId="34" fillId="12" borderId="0" applyNumberFormat="0" applyFill="0" applyBorder="0">
      <alignment horizontal="right"/>
      <protection locked="0"/>
    </xf>
    <xf numFmtId="173" fontId="35" fillId="0" borderId="0" applyNumberFormat="0" applyBorder="0" applyAlignment="0" applyProtection="0"/>
    <xf numFmtId="181" fontId="35" fillId="13" borderId="0" applyNumberFormat="0" applyBorder="0" applyAlignment="0" applyProtection="0"/>
    <xf numFmtId="173" fontId="36" fillId="14" borderId="0" applyNumberFormat="0" applyBorder="0">
      <alignment horizontal="right"/>
      <protection locked="0"/>
    </xf>
    <xf numFmtId="173" fontId="37" fillId="0" borderId="0" applyNumberFormat="0" applyAlignment="0"/>
    <xf numFmtId="182" fontId="19" fillId="0" borderId="0" applyFont="0" applyFill="0" applyBorder="0" applyAlignment="0" applyProtection="0"/>
    <xf numFmtId="183" fontId="19" fillId="0" borderId="0" applyFont="0" applyFill="0" applyBorder="0" applyAlignment="0" applyProtection="0"/>
    <xf numFmtId="184" fontId="19" fillId="0" borderId="0" applyFont="0" applyFill="0" applyBorder="0" applyAlignment="0" applyProtection="0"/>
    <xf numFmtId="173" fontId="39" fillId="0" borderId="0" applyNumberFormat="0" applyFill="0" applyBorder="0" applyAlignment="0" applyProtection="0"/>
    <xf numFmtId="0" fontId="22" fillId="0" borderId="0"/>
    <xf numFmtId="173" fontId="22" fillId="0" borderId="0"/>
    <xf numFmtId="173" fontId="19" fillId="0" borderId="0"/>
    <xf numFmtId="173" fontId="19" fillId="0" borderId="0"/>
    <xf numFmtId="0" fontId="1" fillId="0" borderId="0"/>
    <xf numFmtId="173" fontId="35" fillId="0" borderId="0" applyFont="0" applyFill="0" applyBorder="0" applyAlignment="0" applyProtection="0"/>
    <xf numFmtId="9" fontId="22" fillId="0" borderId="0" applyFont="0" applyFill="0" applyBorder="0" applyAlignment="0" applyProtection="0"/>
    <xf numFmtId="186" fontId="23" fillId="0" borderId="0" applyFill="0" applyBorder="0" applyAlignment="0" applyProtection="0"/>
    <xf numFmtId="186" fontId="19" fillId="0" borderId="0" applyFont="0" applyFill="0" applyBorder="0" applyAlignment="0" applyProtection="0"/>
    <xf numFmtId="187" fontId="23" fillId="0" borderId="0" applyFill="0" applyBorder="0" applyAlignment="0" applyProtection="0"/>
    <xf numFmtId="188" fontId="40" fillId="0" borderId="0" applyFill="0"/>
    <xf numFmtId="181" fontId="41" fillId="2" borderId="3" applyNumberFormat="0" applyProtection="0"/>
    <xf numFmtId="187" fontId="42" fillId="2" borderId="0" applyNumberFormat="0" applyBorder="0" applyAlignment="0" applyProtection="0"/>
    <xf numFmtId="173" fontId="29" fillId="0" borderId="1" applyNumberFormat="0" applyFill="0" applyAlignment="0" applyProtection="0"/>
    <xf numFmtId="189" fontId="36" fillId="12" borderId="0" applyBorder="0" applyAlignment="0">
      <alignment horizontal="right"/>
      <protection locked="0"/>
    </xf>
    <xf numFmtId="178" fontId="43" fillId="0" borderId="0"/>
    <xf numFmtId="190" fontId="19" fillId="0" borderId="0" applyFont="0" applyFill="0" applyBorder="0" applyAlignment="0" applyProtection="0"/>
    <xf numFmtId="173" fontId="45" fillId="0" borderId="0" applyNumberFormat="0" applyFill="0" applyBorder="0" applyProtection="0"/>
    <xf numFmtId="173" fontId="46" fillId="0" borderId="0" applyNumberFormat="0" applyFill="0" applyBorder="0" applyProtection="0"/>
    <xf numFmtId="173" fontId="19" fillId="2" borderId="0" applyNumberFormat="0" applyFont="0" applyBorder="0" applyAlignment="0" applyProtection="0"/>
    <xf numFmtId="191" fontId="19" fillId="0" borderId="0" applyFont="0" applyFill="0" applyBorder="0" applyAlignment="0" applyProtection="0"/>
    <xf numFmtId="173" fontId="23" fillId="0" borderId="0"/>
  </cellStyleXfs>
  <cellXfs count="68">
    <xf numFmtId="173" fontId="0" fillId="0" borderId="0" xfId="0"/>
    <xf numFmtId="173" fontId="0" fillId="0" borderId="0" xfId="0" applyAlignment="1">
      <alignment horizontal="center"/>
    </xf>
    <xf numFmtId="173" fontId="0" fillId="2" borderId="0" xfId="0" applyFill="1"/>
    <xf numFmtId="173" fontId="0" fillId="0" borderId="0" xfId="0" applyAlignment="1">
      <alignment wrapText="1"/>
    </xf>
    <xf numFmtId="173" fontId="0" fillId="0" borderId="0" xfId="0" quotePrefix="1"/>
    <xf numFmtId="173" fontId="0" fillId="2" borderId="0" xfId="0" applyFill="1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0" applyNumberFormat="1"/>
    <xf numFmtId="9" fontId="0" fillId="2" borderId="0" xfId="0" applyNumberFormat="1" applyFill="1"/>
    <xf numFmtId="165" fontId="0" fillId="0" borderId="0" xfId="0" applyNumberFormat="1"/>
    <xf numFmtId="167" fontId="0" fillId="2" borderId="0" xfId="0" applyNumberFormat="1" applyFill="1"/>
    <xf numFmtId="166" fontId="0" fillId="2" borderId="0" xfId="0" applyNumberFormat="1" applyFill="1" applyAlignment="1">
      <alignment horizontal="center"/>
    </xf>
    <xf numFmtId="168" fontId="0" fillId="2" borderId="0" xfId="0" applyNumberFormat="1" applyFill="1"/>
    <xf numFmtId="169" fontId="0" fillId="2" borderId="0" xfId="0" applyNumberFormat="1" applyFill="1"/>
    <xf numFmtId="192" fontId="0" fillId="2" borderId="0" xfId="0" applyNumberFormat="1" applyFill="1" applyAlignment="1">
      <alignment horizontal="center"/>
    </xf>
    <xf numFmtId="173" fontId="47" fillId="0" borderId="0" xfId="0" applyFont="1" applyAlignment="1">
      <alignment horizontal="center"/>
    </xf>
    <xf numFmtId="173" fontId="49" fillId="0" borderId="0" xfId="0" applyFont="1"/>
    <xf numFmtId="173" fontId="47" fillId="0" borderId="0" xfId="0" applyFont="1"/>
    <xf numFmtId="173" fontId="47" fillId="2" borderId="0" xfId="0" applyFont="1" applyFill="1"/>
    <xf numFmtId="9" fontId="50" fillId="2" borderId="0" xfId="0" applyNumberFormat="1" applyFont="1" applyFill="1" applyAlignment="1">
      <alignment horizontal="center"/>
    </xf>
    <xf numFmtId="173" fontId="51" fillId="0" borderId="0" xfId="0" applyFont="1"/>
    <xf numFmtId="173" fontId="50" fillId="0" borderId="0" xfId="0" applyFont="1" applyAlignment="1">
      <alignment horizontal="center"/>
    </xf>
    <xf numFmtId="173" fontId="48" fillId="0" borderId="0" xfId="0" applyFont="1" applyAlignment="1">
      <alignment horizontal="right" wrapText="1"/>
    </xf>
    <xf numFmtId="173" fontId="48" fillId="0" borderId="0" xfId="0" applyFont="1" applyAlignment="1">
      <alignment horizontal="center" wrapText="1"/>
    </xf>
    <xf numFmtId="173" fontId="48" fillId="2" borderId="0" xfId="0" applyFont="1" applyFill="1" applyAlignment="1">
      <alignment horizontal="center" wrapText="1"/>
    </xf>
    <xf numFmtId="173" fontId="48" fillId="2" borderId="0" xfId="0" applyFont="1" applyFill="1" applyAlignment="1">
      <alignment wrapText="1"/>
    </xf>
    <xf numFmtId="173" fontId="48" fillId="2" borderId="0" xfId="0" applyFont="1" applyFill="1" applyAlignment="1">
      <alignment horizontal="right" wrapText="1"/>
    </xf>
    <xf numFmtId="173" fontId="49" fillId="0" borderId="0" xfId="0" applyFont="1" applyAlignment="1">
      <alignment horizontal="right" wrapText="1"/>
    </xf>
    <xf numFmtId="173" fontId="49" fillId="2" borderId="0" xfId="0" applyFont="1" applyFill="1" applyAlignment="1">
      <alignment horizontal="center" wrapText="1"/>
    </xf>
    <xf numFmtId="173" fontId="48" fillId="0" borderId="0" xfId="0" applyFont="1" applyAlignment="1">
      <alignment wrapText="1"/>
    </xf>
    <xf numFmtId="166" fontId="52" fillId="0" borderId="0" xfId="0" applyNumberFormat="1" applyFont="1" applyAlignment="1">
      <alignment horizontal="center"/>
    </xf>
    <xf numFmtId="9" fontId="47" fillId="0" borderId="0" xfId="0" applyNumberFormat="1" applyFont="1"/>
    <xf numFmtId="1" fontId="47" fillId="2" borderId="0" xfId="0" applyNumberFormat="1" applyFont="1" applyFill="1" applyAlignment="1">
      <alignment horizontal="center"/>
    </xf>
    <xf numFmtId="166" fontId="47" fillId="0" borderId="0" xfId="0" applyNumberFormat="1" applyFont="1" applyAlignment="1">
      <alignment horizontal="center"/>
    </xf>
    <xf numFmtId="2" fontId="52" fillId="0" borderId="0" xfId="0" applyNumberFormat="1" applyFont="1" applyAlignment="1">
      <alignment horizontal="center"/>
    </xf>
    <xf numFmtId="173" fontId="47" fillId="2" borderId="0" xfId="0" applyFont="1" applyFill="1" applyAlignment="1">
      <alignment horizontal="center"/>
    </xf>
    <xf numFmtId="9" fontId="53" fillId="0" borderId="0" xfId="0" applyNumberFormat="1" applyFont="1"/>
    <xf numFmtId="1" fontId="52" fillId="0" borderId="0" xfId="0" applyNumberFormat="1" applyFont="1" applyAlignment="1">
      <alignment horizontal="center"/>
    </xf>
    <xf numFmtId="1" fontId="54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0" fontId="51" fillId="0" borderId="0" xfId="0" applyNumberFormat="1" applyFont="1"/>
    <xf numFmtId="166" fontId="50" fillId="2" borderId="0" xfId="0" applyNumberFormat="1" applyFont="1" applyFill="1" applyAlignment="1">
      <alignment horizontal="center"/>
    </xf>
    <xf numFmtId="169" fontId="50" fillId="2" borderId="0" xfId="0" applyNumberFormat="1" applyFont="1" applyFill="1"/>
    <xf numFmtId="9" fontId="54" fillId="0" borderId="0" xfId="0" applyNumberFormat="1" applyFont="1"/>
    <xf numFmtId="2" fontId="0" fillId="0" borderId="0" xfId="0" applyNumberFormat="1"/>
    <xf numFmtId="2" fontId="0" fillId="2" borderId="0" xfId="0" applyNumberFormat="1" applyFill="1"/>
    <xf numFmtId="1" fontId="55" fillId="2" borderId="0" xfId="1" applyNumberFormat="1" applyFont="1" applyFill="1" applyBorder="1"/>
    <xf numFmtId="9" fontId="57" fillId="0" borderId="0" xfId="0" applyNumberFormat="1" applyFont="1"/>
    <xf numFmtId="9" fontId="58" fillId="0" borderId="0" xfId="0" applyNumberFormat="1" applyFont="1"/>
    <xf numFmtId="167" fontId="50" fillId="2" borderId="0" xfId="0" applyNumberFormat="1" applyFont="1" applyFill="1"/>
    <xf numFmtId="166" fontId="54" fillId="0" borderId="0" xfId="0" applyNumberFormat="1" applyFont="1" applyAlignment="1">
      <alignment horizontal="center"/>
    </xf>
    <xf numFmtId="173" fontId="56" fillId="0" borderId="0" xfId="0" applyFont="1"/>
    <xf numFmtId="173" fontId="48" fillId="15" borderId="0" xfId="0" applyFont="1" applyFill="1" applyAlignment="1">
      <alignment horizontal="center" wrapText="1"/>
    </xf>
    <xf numFmtId="173" fontId="49" fillId="15" borderId="0" xfId="0" applyFont="1" applyFill="1" applyAlignment="1">
      <alignment horizontal="center" wrapText="1"/>
    </xf>
    <xf numFmtId="173" fontId="50" fillId="0" borderId="0" xfId="0" applyFont="1"/>
    <xf numFmtId="173" fontId="0" fillId="0" borderId="0" xfId="0" applyAlignment="1">
      <alignment horizontal="right"/>
    </xf>
    <xf numFmtId="173" fontId="59" fillId="0" borderId="0" xfId="0" applyFont="1"/>
    <xf numFmtId="165" fontId="50" fillId="0" borderId="0" xfId="68" applyNumberFormat="1" applyFont="1"/>
    <xf numFmtId="165" fontId="60" fillId="0" borderId="0" xfId="68" applyNumberFormat="1" applyFont="1"/>
    <xf numFmtId="165" fontId="54" fillId="16" borderId="0" xfId="0" applyNumberFormat="1" applyFont="1" applyFill="1" applyAlignment="1">
      <alignment horizontal="center"/>
    </xf>
    <xf numFmtId="173" fontId="54" fillId="16" borderId="0" xfId="0" applyFont="1" applyFill="1" applyAlignment="1">
      <alignment horizontal="center"/>
    </xf>
    <xf numFmtId="173" fontId="61" fillId="0" borderId="0" xfId="0" applyFont="1" applyAlignment="1">
      <alignment horizontal="center"/>
    </xf>
    <xf numFmtId="173" fontId="62" fillId="0" borderId="0" xfId="0" applyFont="1" applyAlignment="1">
      <alignment horizontal="center" wrapText="1"/>
    </xf>
    <xf numFmtId="166" fontId="63" fillId="0" borderId="0" xfId="0" applyNumberFormat="1" applyFont="1" applyAlignment="1">
      <alignment horizontal="center"/>
    </xf>
    <xf numFmtId="165" fontId="61" fillId="0" borderId="0" xfId="0" applyNumberFormat="1" applyFont="1" applyAlignment="1">
      <alignment horizontal="center"/>
    </xf>
    <xf numFmtId="173" fontId="61" fillId="0" borderId="0" xfId="0" applyFont="1"/>
    <xf numFmtId="9" fontId="0" fillId="0" borderId="0" xfId="0" applyNumberFormat="1"/>
    <xf numFmtId="168" fontId="0" fillId="0" borderId="0" xfId="0" applyNumberFormat="1"/>
  </cellXfs>
  <cellStyles count="83">
    <cellStyle name="01. Page Heading" xfId="13" xr:uid="{0CEC0D9C-1C82-42E8-A37F-495209BC017D}"/>
    <cellStyle name="02. (in millions)" xfId="14" xr:uid="{B4037168-BE19-4D7D-B5AF-E33A63F2B2F8}"/>
    <cellStyle name="03. Message Text" xfId="15" xr:uid="{994F44ED-08DF-425A-9C17-21C359D7FD85}"/>
    <cellStyle name="04. Heading 1" xfId="16" xr:uid="{8DE5334B-7000-41EF-88C7-78355CAC08EF}"/>
    <cellStyle name="05. Heading 2" xfId="17" xr:uid="{1F35C49F-D3D9-4E44-A988-20D243C16E22}"/>
    <cellStyle name="06. Heading 3" xfId="18" xr:uid="{1299BDA9-77BE-4317-9042-6850F7880ECF}"/>
    <cellStyle name="07. Laz Normal / Content Row" xfId="19" xr:uid="{33744BA3-D16A-401D-A8E8-A0DA54D6CB45}"/>
    <cellStyle name="08a. Last Row" xfId="20" xr:uid="{028D39BC-F439-45AA-99EB-62D0B90F3273}"/>
    <cellStyle name="08b. Total" xfId="21" xr:uid="{ADF9F898-8795-4C8A-9C0D-EFDC8C14DF08}"/>
    <cellStyle name="09. Footnote" xfId="22" xr:uid="{C0B633A8-9B80-4A84-9518-5AD29A77B458}"/>
    <cellStyle name="10. Table Column" xfId="23" xr:uid="{C320C03D-3FA1-4AF1-B67E-735F637BA18C}"/>
    <cellStyle name="11. LtBlueFill" xfId="24" xr:uid="{E9FD14A0-93F5-4CCF-91AA-1170DBC0A314}"/>
    <cellStyle name="12. LtGrayFill" xfId="25" xr:uid="{5E503BE3-249D-41AA-83E9-1BC692E0B76E}"/>
    <cellStyle name="13. Marker" xfId="26" xr:uid="{AEFCD9D4-0BF4-466D-BD5A-6CB25704E41A}"/>
    <cellStyle name="13a. Marker Title" xfId="27" xr:uid="{55FC9B20-22ED-4557-8BF4-EBB1E60C69F0}"/>
    <cellStyle name="14. Sub Marker" xfId="28" xr:uid="{2D32ADE0-3B88-4F29-B862-3B5AC74F33A1}"/>
    <cellStyle name="14a. Sub-Marker Title" xfId="29" xr:uid="{106E3329-A086-4312-9ED4-B8E4CB341750}"/>
    <cellStyle name="15.  M I N I   S P A C E R" xfId="30" xr:uid="{4871F90F-A325-4970-B6B0-C263CF292F05}"/>
    <cellStyle name="16. Comments" xfId="31" xr:uid="{146C0550-03F6-476B-9188-9A24F88FF67B}"/>
    <cellStyle name="17. Draft Notes" xfId="32" xr:uid="{926F50BF-8B47-4CE7-9A67-7F047B86D08A}"/>
    <cellStyle name="18. Integer" xfId="33" xr:uid="{D0909935-0C31-4D44-ADC8-F872B7F4C7FB}"/>
    <cellStyle name="19. Percent" xfId="34" xr:uid="{384B9821-4A54-442A-8003-955CD1D1B7B3}"/>
    <cellStyle name="banner" xfId="35" xr:uid="{0EB9859A-D453-4D8B-B0D0-BBAF0ACEA93C}"/>
    <cellStyle name="blank" xfId="36" xr:uid="{115B138E-CD18-4FD5-BA44-A51A30F1AA57}"/>
    <cellStyle name="blp_amount" xfId="37" xr:uid="{937A0BA2-0228-472E-96CE-77D900ABEDB2}"/>
    <cellStyle name="bps" xfId="38" xr:uid="{5D71C911-B593-4392-B96C-4354737860FC}"/>
    <cellStyle name="Comma" xfId="2" builtinId="3" customBuiltin="1"/>
    <cellStyle name="Comma [0]" xfId="3" builtinId="6" customBuiltin="1"/>
    <cellStyle name="Comma 2" xfId="39" xr:uid="{D40532EA-4ACD-49B3-ADDA-ACEADBD4A500}"/>
    <cellStyle name="counter" xfId="40" xr:uid="{BE5D91F6-F816-45D9-A75D-9C43234722D2}"/>
    <cellStyle name="date" xfId="41" xr:uid="{D0951F81-98D8-4854-A207-5F31F474B408}"/>
    <cellStyle name="days" xfId="42" xr:uid="{06F7B7EF-BA24-45DE-8D00-C5C249170FB7}"/>
    <cellStyle name="deviant" xfId="43" xr:uid="{786FF4F3-51C8-4E1E-BC8E-6F3CFB545A12}"/>
    <cellStyle name="Heading 1" xfId="5" builtinId="16" customBuiltin="1"/>
    <cellStyle name="Heading 2" xfId="6" builtinId="17" customBuiltin="1"/>
    <cellStyle name="Heading 3" xfId="7" builtinId="18" customBuiltin="1"/>
    <cellStyle name="Heading 4" xfId="8" builtinId="19" customBuiltin="1"/>
    <cellStyle name="heading1" xfId="44" xr:uid="{04039EA5-D247-4523-9B9F-6D6415A82534}"/>
    <cellStyle name="heading2" xfId="45" xr:uid="{19786770-0222-4A76-8357-A478366D6539}"/>
    <cellStyle name="headingCentral1" xfId="46" xr:uid="{4692CD76-CC10-4CFD-861D-9B42CA30F54B}"/>
    <cellStyle name="headingCentral2" xfId="47" xr:uid="{3ECBBF09-FB3E-4E76-8FE0-18D163623A22}"/>
    <cellStyle name="headingColumn1" xfId="48" xr:uid="{F8A4A9E4-F42E-47F5-80C5-3036DF85F318}"/>
    <cellStyle name="headingColumn2" xfId="49" xr:uid="{B061800F-3FE1-42FC-A3CE-55A11F5EDEEF}"/>
    <cellStyle name="hidden" xfId="50" xr:uid="{500AEFFA-CE5B-41AA-8A09-A7AE7638EFC3}"/>
    <cellStyle name="Hyperlink" xfId="12" builtinId="8" customBuiltin="1"/>
    <cellStyle name="Hyperlink 3" xfId="51" xr:uid="{78166DD2-759A-4750-A63A-6932E4D39CD9}"/>
    <cellStyle name="Input" xfId="9" builtinId="20" customBuiltin="1"/>
    <cellStyle name="Input 2" xfId="52" xr:uid="{F565ED1E-6551-4399-9993-2828C7F813A0}"/>
    <cellStyle name="Input JNE" xfId="53" xr:uid="{8A692449-4586-4AB9-8208-10160C05C31A}"/>
    <cellStyle name="Input Optional" xfId="54" xr:uid="{9A7D7E01-242A-438F-A6E7-938DE3D18253}"/>
    <cellStyle name="inputOptional" xfId="55" xr:uid="{20CE16D5-D4D8-476E-B6D4-0289F28CD4BE}"/>
    <cellStyle name="JNE Titles" xfId="56" xr:uid="{BF2CC769-7903-4EC4-BD5B-0F5F9D56C185}"/>
    <cellStyle name="Linked Cell" xfId="10" builtinId="24" customBuiltin="1"/>
    <cellStyle name="millions" xfId="57" xr:uid="{F1FCAAB3-E89E-4DD4-8790-28FFE40F9F54}"/>
    <cellStyle name="multiple1" xfId="58" xr:uid="{2F05139B-E183-4054-817E-EFB62D2789CB}"/>
    <cellStyle name="multiple2" xfId="59" xr:uid="{48524EC9-0BE2-47FA-92A8-BA22856B30F8}"/>
    <cellStyle name="name" xfId="60" xr:uid="{BBED4795-0121-400C-B17D-7276AC87CD22}"/>
    <cellStyle name="Normal" xfId="0" builtinId="0" customBuiltin="1"/>
    <cellStyle name="Normal 2" xfId="61" xr:uid="{7A95B9A3-810F-4FE5-A334-6DAB65FABDB0}"/>
    <cellStyle name="Normal 3" xfId="62" xr:uid="{67FFDEC2-3CD2-4612-90F7-7486A263847D}"/>
    <cellStyle name="Normal 4" xfId="63" xr:uid="{F3236C95-B11B-4CE7-9EFA-97380430F1C5}"/>
    <cellStyle name="Normal 4 2" xfId="64" xr:uid="{A4507A2D-7322-4B40-A0F5-2BFAB6639FE6}"/>
    <cellStyle name="Normal 5" xfId="65" xr:uid="{0F10FAD2-D354-4951-8943-DBBF8E7F81AE}"/>
    <cellStyle name="Normal 6" xfId="82" xr:uid="{E9170813-1D42-4BA6-91C5-97706B6791F1}"/>
    <cellStyle name="Normal JNE" xfId="66" xr:uid="{3109EF7D-2FE2-4F6F-8DAC-83E2B6D2261D}"/>
    <cellStyle name="Percent" xfId="1" builtinId="5" customBuiltin="1"/>
    <cellStyle name="Percent 2" xfId="67" xr:uid="{5C93DD23-127F-491A-8417-CDE1E6161246}"/>
    <cellStyle name="percent0" xfId="68" xr:uid="{5C16D370-BEB8-4B35-B744-DE575024AEBC}"/>
    <cellStyle name="percent0 2" xfId="69" xr:uid="{4CB490B8-7FF1-4EF0-9F56-64A9C2E95923}"/>
    <cellStyle name="percent1" xfId="70" xr:uid="{9A983D61-FC9B-458B-8C64-0196F28351B2}"/>
    <cellStyle name="Percentage 1" xfId="71" xr:uid="{F6FDF1A1-303B-42C9-86B5-05D4608942BA}"/>
    <cellStyle name="Scenario / Sensitivity" xfId="72" xr:uid="{5C3A5309-50CC-4BA5-899F-54A1EDFA0E03}"/>
    <cellStyle name="Sensitivity" xfId="73" xr:uid="{98C7186B-A37E-47FD-8862-075ABFFF11FA}"/>
    <cellStyle name="subtotal" xfId="74" xr:uid="{5E5D054B-6B18-4D9D-94C7-CE0F0F4E5EB9}"/>
    <cellStyle name="switch" xfId="75" xr:uid="{31E5C097-B789-4C2D-8911-3CACAA9143ED}"/>
    <cellStyle name="Switch Text" xfId="76" xr:uid="{ACAA3800-A265-4859-87A7-A4ED6CBBFB60}"/>
    <cellStyle name="thousands" xfId="77" xr:uid="{A63C2EC1-CC64-467E-A80B-69651C6AC91D}"/>
    <cellStyle name="Title" xfId="4" builtinId="15" customBuiltin="1"/>
    <cellStyle name="title1" xfId="78" xr:uid="{26126771-37E9-4AF3-A931-EFCDD29F7608}"/>
    <cellStyle name="title2" xfId="79" xr:uid="{EC63CC41-2B2E-4944-82BE-B60BCF1910E8}"/>
    <cellStyle name="Total" xfId="11" builtinId="25" customBuiltin="1"/>
    <cellStyle name="wip" xfId="80" xr:uid="{4E43BF0B-1305-4DF7-B95A-4F99D553004F}"/>
    <cellStyle name="years" xfId="81" xr:uid="{7C1C44D2-73FC-4D3D-A242-1BFBBD803C65}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jnepartners.corp\shares\Shared\Investment%20Team\Companies\Siemens%20Healthineer%20(0SIEMENSAG)\Healthineers%20KS%20July-25%20v1.xlsb" TargetMode="External"/><Relationship Id="rId1" Type="http://schemas.openxmlformats.org/officeDocument/2006/relationships/externalLinkPath" Target="/Shared/Investment%20Team/Companies/Siemens%20Healthineer%20(0SIEMENSAG)/Healthineers%20KS%20July-25%20v1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istoricals"/>
      <sheetName val="Assumptions"/>
      <sheetName val="Quarterly Numbers"/>
      <sheetName val="Comps"/>
      <sheetName val="Checklist"/>
      <sheetName val="Accounting Notes"/>
    </sheetNames>
    <sheetDataSet>
      <sheetData sheetId="0"/>
      <sheetData sheetId="1">
        <row r="11">
          <cell r="C11">
            <v>2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52577E-2A40-419E-A092-849C71E89C30}">
  <sheetPr>
    <pageSetUpPr fitToPage="1"/>
  </sheetPr>
  <dimension ref="B1:AO125"/>
  <sheetViews>
    <sheetView showGridLines="0" tabSelected="1" showOutlineSymbols="0" showWhiteSpace="0" zoomScale="70" zoomScaleNormal="70" zoomScaleSheetLayoutView="90" workbookViewId="0">
      <pane xSplit="4" ySplit="3" topLeftCell="E5" activePane="bottomRight" state="frozen"/>
      <selection pane="topRight" activeCell="E1" sqref="E1"/>
      <selection pane="bottomLeft" activeCell="A4" sqref="A4"/>
      <selection pane="bottomRight" activeCell="E56" sqref="C5:E56"/>
    </sheetView>
  </sheetViews>
  <sheetFormatPr defaultRowHeight="12" outlineLevelRow="2" outlineLevelCol="1" x14ac:dyDescent="0.2"/>
  <cols>
    <col min="1" max="2" width="1.7109375" customWidth="1"/>
    <col min="3" max="3" width="12.85546875" bestFit="1" customWidth="1"/>
    <col min="4" max="4" width="12.7109375" customWidth="1"/>
    <col min="6" max="6" width="9.28515625" style="1" bestFit="1" customWidth="1"/>
    <col min="7" max="7" width="9.28515625" style="1" customWidth="1"/>
    <col min="8" max="8" width="9.28515625" customWidth="1"/>
    <col min="9" max="9" width="10.7109375" style="15" customWidth="1"/>
    <col min="10" max="10" width="10.7109375" style="1" customWidth="1"/>
    <col min="11" max="11" width="9.28515625" style="15" bestFit="1" customWidth="1"/>
    <col min="12" max="12" width="9.28515625" customWidth="1"/>
    <col min="13" max="13" width="9.28515625" style="1" customWidth="1"/>
    <col min="14" max="14" width="10.7109375" customWidth="1" outlineLevel="1"/>
    <col min="15" max="15" width="9.28515625" style="1" customWidth="1"/>
    <col min="16" max="18" width="10.7109375" customWidth="1" outlineLevel="1"/>
    <col min="19" max="19" width="1.7109375" customWidth="1" outlineLevel="1"/>
    <col min="20" max="21" width="10.7109375" style="2" customWidth="1" outlineLevel="1"/>
    <col min="22" max="22" width="9.5703125" style="17" bestFit="1" customWidth="1"/>
    <col min="23" max="23" width="9.5703125" style="17" customWidth="1"/>
    <col min="24" max="25" width="10.7109375" style="61" customWidth="1"/>
    <col min="26" max="26" width="9.5703125" style="18" bestFit="1" customWidth="1"/>
    <col min="27" max="27" width="1.7109375" customWidth="1"/>
    <col min="29" max="39" width="12.7109375" style="1" customWidth="1"/>
    <col min="41" max="41" width="9.28515625" bestFit="1" customWidth="1"/>
  </cols>
  <sheetData>
    <row r="1" spans="3:41" x14ac:dyDescent="0.2">
      <c r="F1"/>
    </row>
    <row r="2" spans="3:41" x14ac:dyDescent="0.2">
      <c r="F2"/>
      <c r="K2" s="21">
        <v>-40</v>
      </c>
      <c r="AC2" s="19">
        <v>0.1</v>
      </c>
      <c r="AD2" s="19">
        <v>0.05</v>
      </c>
      <c r="AE2" s="19">
        <v>0.05</v>
      </c>
      <c r="AF2" s="19">
        <v>0.1</v>
      </c>
      <c r="AG2" s="19">
        <v>0.15</v>
      </c>
      <c r="AH2" s="19">
        <v>0.1</v>
      </c>
      <c r="AI2" s="19">
        <v>0.15</v>
      </c>
      <c r="AJ2" s="19">
        <v>0.05</v>
      </c>
      <c r="AK2" s="19">
        <v>0.1</v>
      </c>
      <c r="AL2" s="19">
        <v>0.1</v>
      </c>
      <c r="AM2" s="19">
        <v>0.05</v>
      </c>
      <c r="AN2" s="20"/>
    </row>
    <row r="3" spans="3:41" s="3" customFormat="1" ht="50.1" customHeight="1" x14ac:dyDescent="0.2">
      <c r="C3" s="16" t="s">
        <v>41</v>
      </c>
      <c r="D3" s="22"/>
      <c r="E3" s="23"/>
      <c r="F3"/>
      <c r="G3" s="53" t="s">
        <v>20</v>
      </c>
      <c r="H3"/>
      <c r="I3" s="23" t="s">
        <v>15</v>
      </c>
      <c r="J3" s="23" t="s">
        <v>39</v>
      </c>
      <c r="K3" s="28" t="s">
        <v>38</v>
      </c>
      <c r="L3"/>
      <c r="M3" s="52" t="s">
        <v>40</v>
      </c>
      <c r="N3" s="52" t="s">
        <v>23</v>
      </c>
      <c r="O3" s="52" t="s">
        <v>24</v>
      </c>
      <c r="P3" s="52" t="s">
        <v>25</v>
      </c>
      <c r="Q3" s="52" t="s">
        <v>26</v>
      </c>
      <c r="R3" s="52" t="s">
        <v>27</v>
      </c>
      <c r="S3" s="22"/>
      <c r="T3" s="25" t="s">
        <v>16</v>
      </c>
      <c r="U3" s="26" t="s">
        <v>17</v>
      </c>
      <c r="V3" s="27" t="s">
        <v>3</v>
      </c>
      <c r="W3" s="27"/>
      <c r="X3" s="62" t="s">
        <v>21</v>
      </c>
      <c r="Y3" s="62" t="s">
        <v>22</v>
      </c>
      <c r="Z3" s="26" t="s">
        <v>18</v>
      </c>
      <c r="AC3" s="24" t="s">
        <v>4</v>
      </c>
      <c r="AD3" s="24" t="s">
        <v>5</v>
      </c>
      <c r="AE3" s="24" t="s">
        <v>6</v>
      </c>
      <c r="AF3" s="24" t="s">
        <v>7</v>
      </c>
      <c r="AG3" s="24" t="s">
        <v>8</v>
      </c>
      <c r="AH3" s="24" t="s">
        <v>9</v>
      </c>
      <c r="AI3" s="24" t="s">
        <v>10</v>
      </c>
      <c r="AJ3" s="24" t="s">
        <v>11</v>
      </c>
      <c r="AK3" s="24" t="s">
        <v>12</v>
      </c>
      <c r="AL3" s="24" t="s">
        <v>13</v>
      </c>
      <c r="AM3" s="24" t="s">
        <v>14</v>
      </c>
      <c r="AO3" s="29"/>
    </row>
    <row r="4" spans="3:41" x14ac:dyDescent="0.2">
      <c r="C4" s="16"/>
      <c r="D4" s="4"/>
      <c r="E4" s="4"/>
      <c r="F4"/>
    </row>
    <row r="5" spans="3:41" x14ac:dyDescent="0.2">
      <c r="C5" t="str">
        <f>IF(ISBLANK(I5),"","Asset "&amp;E5)</f>
        <v>Asset 1</v>
      </c>
      <c r="D5" s="1"/>
      <c r="E5" s="1">
        <f>IF(ISBLANK(G5),"",MAX(E$1:E4)+1)</f>
        <v>1</v>
      </c>
      <c r="F5"/>
      <c r="G5" s="59">
        <f>+IF(R5&lt;=$G$63, $F$68 + (Q5 - $F$63) * ($F$69) / ($F$64-$F$63), 0%)</f>
        <v>8.4999999999999992E-2</v>
      </c>
      <c r="I5" s="30">
        <v>31.84</v>
      </c>
      <c r="J5" s="6">
        <f t="shared" ref="J5:J26" si="0">IF(ISBLANK(I5),"",SUMPRODUCT(U5:U7,V5:V7))</f>
        <v>0.17699999999999999</v>
      </c>
      <c r="K5" s="32">
        <f>MAX(1,SUMPRODUCT(AC5:AM5,AC$2:AM$2)*20+$K$2)/(100+$K$2)*100</f>
        <v>68.333333333333357</v>
      </c>
      <c r="M5" s="50">
        <f>_xlfn.RANK.AVG(J5,J$5:J$57)</f>
        <v>6</v>
      </c>
      <c r="N5" s="50">
        <f>_xlfn.RANK.AVG(K5,K$5:K$57)</f>
        <v>5</v>
      </c>
      <c r="O5" s="50">
        <f>MAX(M$5:M$55) - M5 + 1</f>
        <v>13</v>
      </c>
      <c r="P5" s="50">
        <f>MAX(N$5:N$55) - N5 + 1</f>
        <v>14</v>
      </c>
      <c r="Q5" s="50">
        <f>+IF(ISBLANK(P5),"",AVERAGE(O5:P5))</f>
        <v>13.5</v>
      </c>
      <c r="R5" s="50">
        <f>+IF(ISBLANK(Q5),"",_xlfn.RANK.EQ(Q5,Q$5:Q$56,0))</f>
        <v>2</v>
      </c>
      <c r="S5" s="7"/>
      <c r="T5" s="2" t="s">
        <v>0</v>
      </c>
      <c r="U5" s="8">
        <v>0.15</v>
      </c>
      <c r="V5" s="31">
        <v>0.02</v>
      </c>
      <c r="W5" s="31"/>
      <c r="X5" s="63">
        <f>SUMPRODUCT(U5:U7,Z5:Z7)</f>
        <v>40.349999999999994</v>
      </c>
      <c r="Y5" s="64">
        <f>+X5/I5-1</f>
        <v>0.26727386934673358</v>
      </c>
      <c r="Z5" s="10">
        <v>22.8</v>
      </c>
      <c r="AC5" s="11">
        <v>5</v>
      </c>
      <c r="AD5" s="11">
        <v>4</v>
      </c>
      <c r="AE5" s="11">
        <v>3</v>
      </c>
      <c r="AF5" s="11">
        <v>5</v>
      </c>
      <c r="AG5" s="11">
        <v>5</v>
      </c>
      <c r="AH5" s="11">
        <v>4</v>
      </c>
      <c r="AI5" s="11">
        <v>4</v>
      </c>
      <c r="AJ5" s="11">
        <v>4</v>
      </c>
      <c r="AK5" s="11">
        <v>4</v>
      </c>
      <c r="AL5" s="11">
        <v>2</v>
      </c>
      <c r="AM5" s="11">
        <v>3</v>
      </c>
    </row>
    <row r="6" spans="3:41" x14ac:dyDescent="0.2">
      <c r="C6" t="str">
        <f t="shared" ref="C6:C56" si="1">IF(ISBLANK(I6),"","Asset "&amp;E6)</f>
        <v/>
      </c>
      <c r="D6" s="1"/>
      <c r="E6" s="1" t="str">
        <f>IF(ISBLANK(G6),"",MAX(E$1:E5)+1)</f>
        <v/>
      </c>
      <c r="F6"/>
      <c r="G6" s="59"/>
      <c r="I6" s="33"/>
      <c r="J6" s="6" t="str">
        <f>IF(ISBLANK(I6),"",SUMPRODUCT(U6:U7,V6:V7))</f>
        <v/>
      </c>
      <c r="K6" s="32"/>
      <c r="M6" s="6"/>
      <c r="N6" s="6"/>
      <c r="O6" s="6"/>
      <c r="P6" s="6"/>
      <c r="Q6" s="6"/>
      <c r="R6" s="50" t="str">
        <f>+IF(ISBLANK(Q6),"",_xlfn.RANK.EQ(Q6,Q$5:Q$56,0))</f>
        <v/>
      </c>
      <c r="T6" s="2" t="s">
        <v>1</v>
      </c>
      <c r="U6" s="8">
        <v>0.5</v>
      </c>
      <c r="V6" s="31">
        <v>0.18</v>
      </c>
      <c r="W6" s="31"/>
      <c r="X6" s="64"/>
      <c r="Y6" s="64"/>
      <c r="Z6" s="10">
        <v>39</v>
      </c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</row>
    <row r="7" spans="3:41" x14ac:dyDescent="0.2">
      <c r="C7" t="str">
        <f t="shared" si="1"/>
        <v/>
      </c>
      <c r="D7" s="1"/>
      <c r="E7" s="1" t="str">
        <f>IF(ISBLANK(G7),"",MAX(E$1:E6)+1)</f>
        <v/>
      </c>
      <c r="F7"/>
      <c r="G7" s="59"/>
      <c r="I7" s="33"/>
      <c r="J7" s="6" t="str">
        <f>IF(ISBLANK(I7),"",SUMPRODUCT(U7:U8,V7:V8))</f>
        <v/>
      </c>
      <c r="K7" s="32"/>
      <c r="M7" s="6"/>
      <c r="N7" s="6"/>
      <c r="O7" s="6"/>
      <c r="P7" s="6"/>
      <c r="Q7" s="6"/>
      <c r="R7" s="50" t="str">
        <f>+IF(ISBLANK(Q7),"",_xlfn.RANK.EQ(Q7,Q$5:Q$56,0))</f>
        <v/>
      </c>
      <c r="T7" s="2" t="s">
        <v>2</v>
      </c>
      <c r="U7" s="8">
        <v>0.35</v>
      </c>
      <c r="V7" s="31">
        <v>0.24</v>
      </c>
      <c r="W7" s="31"/>
      <c r="X7" s="64"/>
      <c r="Y7" s="64"/>
      <c r="Z7" s="10">
        <v>49.8</v>
      </c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</row>
    <row r="8" spans="3:41" x14ac:dyDescent="0.2">
      <c r="C8" t="str">
        <f t="shared" si="1"/>
        <v>Asset 2</v>
      </c>
      <c r="D8" s="1"/>
      <c r="E8" s="1">
        <f>IF(ISBLANK(G8),"",MAX(E$1:E7)+1)</f>
        <v>2</v>
      </c>
      <c r="F8"/>
      <c r="G8" s="59">
        <f>+IF(R8&lt;=$G$63, $F$68 + (Q8 - $F$63) * ($F$69) / ($F$64-$F$63), 0%)</f>
        <v>0</v>
      </c>
      <c r="I8" s="30">
        <v>24.95</v>
      </c>
      <c r="J8" s="6">
        <f t="shared" si="0"/>
        <v>9.4E-2</v>
      </c>
      <c r="K8" s="32">
        <f>MAX(1,SUMPRODUCT(AC8:AM8,AC$2:AM$2)*20+$K$2)/(100+$K$2)*100</f>
        <v>55.000000000000007</v>
      </c>
      <c r="M8" s="50">
        <f>_xlfn.RANK.AVG(J8,J$5:J$57)</f>
        <v>11</v>
      </c>
      <c r="N8" s="50">
        <f>_xlfn.RANK.AVG(K8,K$5:K$57)</f>
        <v>14</v>
      </c>
      <c r="O8" s="50">
        <f>MAX(M$5:M$55) - M8 + 1</f>
        <v>8</v>
      </c>
      <c r="P8" s="50">
        <f>MAX(N$5:N$55) - N8 + 1</f>
        <v>5</v>
      </c>
      <c r="Q8" s="50">
        <f>+IF(ISBLANK(P8),"",AVERAGE(O8:P8))</f>
        <v>6.5</v>
      </c>
      <c r="R8" s="50">
        <f>+IF(ISBLANK(Q8),"",_xlfn.RANK.EQ(Q8,Q$5:Q$56,0))</f>
        <v>15</v>
      </c>
      <c r="T8" s="2" t="s">
        <v>0</v>
      </c>
      <c r="U8" s="8">
        <v>0.2</v>
      </c>
      <c r="V8" s="31">
        <v>-0.02</v>
      </c>
      <c r="W8" s="31"/>
      <c r="X8" s="63">
        <f>SUMPRODUCT(U8:U10,Z8:Z10)</f>
        <v>30.724999999999998</v>
      </c>
      <c r="Y8" s="64">
        <f>+X8/I8-1</f>
        <v>0.23146292585170336</v>
      </c>
      <c r="Z8" s="10">
        <v>17.5</v>
      </c>
      <c r="AC8" s="11">
        <v>3</v>
      </c>
      <c r="AD8" s="11">
        <v>3</v>
      </c>
      <c r="AE8" s="11">
        <v>4</v>
      </c>
      <c r="AF8" s="11">
        <v>3.5</v>
      </c>
      <c r="AG8" s="11">
        <v>4</v>
      </c>
      <c r="AH8" s="11">
        <v>4</v>
      </c>
      <c r="AI8" s="11">
        <v>4</v>
      </c>
      <c r="AJ8" s="11">
        <v>4</v>
      </c>
      <c r="AK8" s="11">
        <v>4</v>
      </c>
      <c r="AL8" s="11">
        <v>2</v>
      </c>
      <c r="AM8" s="11">
        <v>5</v>
      </c>
    </row>
    <row r="9" spans="3:41" x14ac:dyDescent="0.2">
      <c r="C9" t="str">
        <f t="shared" si="1"/>
        <v/>
      </c>
      <c r="D9" s="1"/>
      <c r="E9" s="1" t="str">
        <f>IF(ISBLANK(G9),"",MAX(E$1:E8)+1)</f>
        <v/>
      </c>
      <c r="F9"/>
      <c r="G9" s="59"/>
      <c r="J9" s="6" t="str">
        <f>IF(ISBLANK(I9),"",SUMPRODUCT(U9:U10,V9:V10))</f>
        <v/>
      </c>
      <c r="K9" s="32"/>
      <c r="M9" s="6"/>
      <c r="N9" s="6"/>
      <c r="O9" s="6"/>
      <c r="P9" s="6"/>
      <c r="Q9" s="6"/>
      <c r="R9" s="50" t="str">
        <f>+IF(ISBLANK(Q9),"",_xlfn.RANK.EQ(Q9,Q$5:Q$56,0))</f>
        <v/>
      </c>
      <c r="T9" s="2" t="s">
        <v>1</v>
      </c>
      <c r="U9" s="8">
        <v>0.5</v>
      </c>
      <c r="V9" s="31">
        <v>0.1</v>
      </c>
      <c r="W9" s="31"/>
      <c r="X9" s="64"/>
      <c r="Y9" s="64"/>
      <c r="Z9" s="10">
        <v>28.8</v>
      </c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</row>
    <row r="10" spans="3:41" x14ac:dyDescent="0.2">
      <c r="C10" t="str">
        <f t="shared" si="1"/>
        <v/>
      </c>
      <c r="D10" s="1"/>
      <c r="E10" s="1" t="str">
        <f>IF(ISBLANK(G10),"",MAX(E$1:E9)+1)</f>
        <v/>
      </c>
      <c r="F10"/>
      <c r="G10" s="59"/>
      <c r="J10" s="6" t="str">
        <f>IF(ISBLANK(I10),"",SUMPRODUCT(U10:U11,V10:V11))</f>
        <v/>
      </c>
      <c r="K10" s="32"/>
      <c r="M10" s="6"/>
      <c r="N10" s="6"/>
      <c r="O10" s="6"/>
      <c r="P10" s="6"/>
      <c r="Q10" s="6"/>
      <c r="R10" s="50" t="str">
        <f>+IF(ISBLANK(Q10),"",_xlfn.RANK.EQ(Q10,Q$5:Q$56,0))</f>
        <v/>
      </c>
      <c r="T10" s="2" t="s">
        <v>2</v>
      </c>
      <c r="U10" s="8">
        <v>0.3</v>
      </c>
      <c r="V10" s="31">
        <v>0.16</v>
      </c>
      <c r="W10" s="31"/>
      <c r="X10" s="64"/>
      <c r="Y10" s="64"/>
      <c r="Z10" s="10">
        <v>42.75</v>
      </c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</row>
    <row r="11" spans="3:41" x14ac:dyDescent="0.2">
      <c r="C11" t="str">
        <f t="shared" si="1"/>
        <v>Asset 3</v>
      </c>
      <c r="D11" s="1"/>
      <c r="E11" s="1">
        <f>IF(ISBLANK(G11),"",MAX(E$1:E10)+1)</f>
        <v>3</v>
      </c>
      <c r="F11"/>
      <c r="G11" s="59">
        <f>+IF(R11&lt;=$G$63, $F$68 + (Q11 - $F$63) * ($F$69) / ($F$64-$F$63), 0%)</f>
        <v>6.7500000000000004E-2</v>
      </c>
      <c r="I11" s="30">
        <v>13.49</v>
      </c>
      <c r="J11" s="6">
        <f t="shared" si="0"/>
        <v>0.23050606639976573</v>
      </c>
      <c r="K11" s="32">
        <f>MAX(1,SUMPRODUCT(AC11:AM11,AC$2:AM$2)*20+$K$2)/(100+$K$2)*100</f>
        <v>56.666666666666664</v>
      </c>
      <c r="M11" s="50">
        <f>_xlfn.RANK.AVG(J11,J$5:J$57)</f>
        <v>3</v>
      </c>
      <c r="N11" s="50">
        <f>_xlfn.RANK.AVG(K11,K$5:K$57)</f>
        <v>11.5</v>
      </c>
      <c r="O11" s="50">
        <f>MAX(M$5:M$55) - M11 + 1</f>
        <v>16</v>
      </c>
      <c r="P11" s="50">
        <f>MAX(N$5:N$55) - N11 + 1</f>
        <v>7.5</v>
      </c>
      <c r="Q11" s="50">
        <f>+IF(ISBLANK(P11),"",AVERAGE(O11:P11))</f>
        <v>11.75</v>
      </c>
      <c r="R11" s="50">
        <f>+IF(ISBLANK(Q11),"",_xlfn.RANK.EQ(Q11,Q$5:Q$56,0))</f>
        <v>7</v>
      </c>
      <c r="T11" s="2" t="s">
        <v>0</v>
      </c>
      <c r="U11" s="8">
        <v>0.25</v>
      </c>
      <c r="V11" s="31">
        <v>0.11671192880546274</v>
      </c>
      <c r="W11" s="31"/>
      <c r="X11" s="63">
        <f>SUMPRODUCT(U11:U13,Z11:Z13)</f>
        <v>21.197327173558666</v>
      </c>
      <c r="Y11" s="64">
        <f>+X11/I11-1</f>
        <v>0.57133633606809964</v>
      </c>
      <c r="Z11" s="45">
        <v>13.599403437182522</v>
      </c>
      <c r="AA11" s="44"/>
      <c r="AC11" s="11">
        <v>3</v>
      </c>
      <c r="AD11" s="11">
        <v>3.5</v>
      </c>
      <c r="AE11" s="11">
        <v>4.5</v>
      </c>
      <c r="AF11" s="11">
        <v>4</v>
      </c>
      <c r="AG11" s="11">
        <v>4</v>
      </c>
      <c r="AH11" s="11">
        <v>3</v>
      </c>
      <c r="AI11" s="11">
        <v>4</v>
      </c>
      <c r="AJ11" s="11">
        <v>3</v>
      </c>
      <c r="AK11" s="11">
        <v>4</v>
      </c>
      <c r="AL11" s="11">
        <v>4</v>
      </c>
      <c r="AM11" s="11">
        <v>3</v>
      </c>
    </row>
    <row r="12" spans="3:41" x14ac:dyDescent="0.2">
      <c r="C12" t="str">
        <f t="shared" si="1"/>
        <v/>
      </c>
      <c r="D12" s="1"/>
      <c r="E12" s="1" t="str">
        <f>IF(ISBLANK(G12),"",MAX(E$1:E11)+1)</f>
        <v/>
      </c>
      <c r="F12"/>
      <c r="G12" s="59"/>
      <c r="J12" s="6" t="str">
        <f>IF(ISBLANK(I12),"",SUMPRODUCT(U12:U13,V12:V13))</f>
        <v/>
      </c>
      <c r="K12" s="32"/>
      <c r="M12" s="6"/>
      <c r="N12" s="6"/>
      <c r="O12" s="6"/>
      <c r="P12" s="6"/>
      <c r="Q12" s="6"/>
      <c r="R12" s="50" t="str">
        <f>+IF(ISBLANK(Q12),"",_xlfn.RANK.EQ(Q12,Q$5:Q$56,0))</f>
        <v/>
      </c>
      <c r="T12" s="2" t="s">
        <v>1</v>
      </c>
      <c r="U12" s="8">
        <v>0.5</v>
      </c>
      <c r="V12" s="31">
        <v>0.22297471516882375</v>
      </c>
      <c r="W12" s="31"/>
      <c r="X12" s="64"/>
      <c r="Y12" s="64"/>
      <c r="Z12" s="45">
        <v>19.785127723014085</v>
      </c>
      <c r="AA12" s="44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</row>
    <row r="13" spans="3:41" x14ac:dyDescent="0.2">
      <c r="C13" t="str">
        <f t="shared" si="1"/>
        <v/>
      </c>
      <c r="D13" s="1"/>
      <c r="E13" s="1" t="str">
        <f>IF(ISBLANK(G13),"",MAX(E$1:E12)+1)</f>
        <v/>
      </c>
      <c r="F13"/>
      <c r="G13" s="59"/>
      <c r="J13" s="6" t="str">
        <f>IF(ISBLANK(I13),"",SUMPRODUCT(U13:U14,V13:V14))</f>
        <v/>
      </c>
      <c r="K13" s="32"/>
      <c r="M13" s="6"/>
      <c r="N13" s="6"/>
      <c r="O13" s="6"/>
      <c r="P13" s="6"/>
      <c r="Q13" s="6"/>
      <c r="R13" s="50" t="str">
        <f>+IF(ISBLANK(Q13),"",_xlfn.RANK.EQ(Q13,Q$5:Q$56,0))</f>
        <v/>
      </c>
      <c r="T13" s="2" t="s">
        <v>2</v>
      </c>
      <c r="U13" s="8">
        <v>0.25</v>
      </c>
      <c r="V13" s="31">
        <v>0.3593629064559527</v>
      </c>
      <c r="W13" s="31"/>
      <c r="X13" s="64"/>
      <c r="Y13" s="64"/>
      <c r="Z13" s="45">
        <v>31.619649811023969</v>
      </c>
      <c r="AA13" s="44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</row>
    <row r="14" spans="3:41" x14ac:dyDescent="0.2">
      <c r="C14" t="str">
        <f t="shared" si="1"/>
        <v>Asset 4</v>
      </c>
      <c r="D14" s="1"/>
      <c r="E14" s="1">
        <f>IF(ISBLANK(G14),"",MAX(E$1:E13)+1)</f>
        <v>4</v>
      </c>
      <c r="F14"/>
      <c r="G14" s="59">
        <f>+IF(R14&lt;=$G$63, $F$68 + (Q14 - $F$63) * ($F$69) / ($F$64-$F$63), 0%)</f>
        <v>3.4999999999999996E-2</v>
      </c>
      <c r="I14" s="30">
        <v>16.399999999999999</v>
      </c>
      <c r="J14" s="6">
        <f t="shared" si="0"/>
        <v>0.15350000000000003</v>
      </c>
      <c r="K14" s="32">
        <f>MAX(1,SUMPRODUCT(AC14:AM14,AC$2:AM$2)*20+$K$2)/(100+$K$2)*100</f>
        <v>55.833333333333336</v>
      </c>
      <c r="M14" s="50">
        <f>_xlfn.RANK.AVG(J14,J$5:J$57)</f>
        <v>8</v>
      </c>
      <c r="N14" s="50">
        <f>_xlfn.RANK.AVG(K14,K$5:K$57)</f>
        <v>13</v>
      </c>
      <c r="O14" s="50">
        <f>MAX(M$5:M$55) - M14 + 1</f>
        <v>11</v>
      </c>
      <c r="P14" s="50">
        <f>MAX(N$5:N$55) - N14 + 1</f>
        <v>6</v>
      </c>
      <c r="Q14" s="50">
        <f>+IF(ISBLANK(P14),"",AVERAGE(O14:P14))</f>
        <v>8.5</v>
      </c>
      <c r="R14" s="50">
        <f>+IF(ISBLANK(Q14),"",_xlfn.RANK.EQ(Q14,Q$5:Q$56,0))</f>
        <v>11</v>
      </c>
      <c r="T14" s="2" t="s">
        <v>0</v>
      </c>
      <c r="U14" s="8">
        <v>0.33</v>
      </c>
      <c r="V14" s="31">
        <v>0.05</v>
      </c>
      <c r="W14" s="31"/>
      <c r="X14" s="63">
        <f>SUMPRODUCT(U14:U16,Z14:Z16)</f>
        <v>21.906597179692998</v>
      </c>
      <c r="Y14" s="64">
        <f>+X14/I14-1</f>
        <v>0.33576812071298789</v>
      </c>
      <c r="Z14" s="10">
        <v>13.6</v>
      </c>
      <c r="AC14" s="11">
        <v>5</v>
      </c>
      <c r="AD14" s="11">
        <v>2</v>
      </c>
      <c r="AE14" s="11">
        <v>3</v>
      </c>
      <c r="AF14" s="11">
        <v>5</v>
      </c>
      <c r="AG14" s="11">
        <v>4.5</v>
      </c>
      <c r="AH14" s="11">
        <v>4.5</v>
      </c>
      <c r="AI14" s="11">
        <v>3.5</v>
      </c>
      <c r="AJ14" s="11">
        <v>3.5</v>
      </c>
      <c r="AK14" s="11">
        <v>3.5</v>
      </c>
      <c r="AL14" s="11">
        <v>2</v>
      </c>
      <c r="AM14" s="11">
        <v>1</v>
      </c>
    </row>
    <row r="15" spans="3:41" x14ac:dyDescent="0.2">
      <c r="C15" t="str">
        <f t="shared" si="1"/>
        <v/>
      </c>
      <c r="D15" s="1"/>
      <c r="E15" s="1" t="str">
        <f>IF(ISBLANK(G15),"",MAX(E$1:E14)+1)</f>
        <v/>
      </c>
      <c r="F15"/>
      <c r="G15" s="59"/>
      <c r="J15" s="6" t="str">
        <f>IF(ISBLANK(I15),"",SUMPRODUCT(U15:U16,V15:V16))</f>
        <v/>
      </c>
      <c r="K15" s="32"/>
      <c r="M15" s="50"/>
      <c r="N15" s="50"/>
      <c r="O15" s="50"/>
      <c r="P15" s="50"/>
      <c r="Q15" s="50"/>
      <c r="R15" s="50" t="str">
        <f>+IF(ISBLANK(Q15),"",_xlfn.RANK.EQ(Q15,Q$5:Q$56,0))</f>
        <v/>
      </c>
      <c r="T15" s="2" t="s">
        <v>1</v>
      </c>
      <c r="U15" s="8">
        <v>0.34</v>
      </c>
      <c r="V15" s="31">
        <v>0.17</v>
      </c>
      <c r="W15" s="31"/>
      <c r="X15" s="64"/>
      <c r="Y15" s="64"/>
      <c r="Z15" s="10">
        <v>22.98705052850881</v>
      </c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</row>
    <row r="16" spans="3:41" x14ac:dyDescent="0.2">
      <c r="C16" t="str">
        <f t="shared" si="1"/>
        <v/>
      </c>
      <c r="D16" s="1"/>
      <c r="E16" s="1" t="str">
        <f>IF(ISBLANK(G16),"",MAX(E$1:E15)+1)</f>
        <v/>
      </c>
      <c r="F16"/>
      <c r="G16" s="59"/>
      <c r="J16" s="6" t="str">
        <f>IF(ISBLANK(I16),"",SUMPRODUCT(U16:U17,V16:V17))</f>
        <v/>
      </c>
      <c r="K16" s="32"/>
      <c r="M16" s="6"/>
      <c r="N16" s="6"/>
      <c r="O16" s="6"/>
      <c r="P16" s="6"/>
      <c r="Q16" s="6"/>
      <c r="R16" s="50" t="str">
        <f>+IF(ISBLANK(Q16),"",_xlfn.RANK.EQ(Q16,Q$5:Q$56,0))</f>
        <v/>
      </c>
      <c r="T16" s="2" t="s">
        <v>2</v>
      </c>
      <c r="U16" s="8">
        <v>0.33</v>
      </c>
      <c r="V16" s="31">
        <v>0.24</v>
      </c>
      <c r="W16" s="31"/>
      <c r="X16" s="64"/>
      <c r="Y16" s="64"/>
      <c r="Z16" s="10">
        <v>29.1</v>
      </c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</row>
    <row r="17" spans="3:39" x14ac:dyDescent="0.2">
      <c r="C17" t="str">
        <f t="shared" si="1"/>
        <v>Asset 5</v>
      </c>
      <c r="D17" s="1"/>
      <c r="E17" s="1">
        <f>IF(ISBLANK(G17),"",MAX(E$1:E16)+1)</f>
        <v>5</v>
      </c>
      <c r="F17"/>
      <c r="G17" s="59">
        <f>+IF(R17&lt;=$G$63, $F$68 + (Q17 - $F$63) * ($F$69) / ($F$64-$F$63), 0%)</f>
        <v>7.2500000000000009E-2</v>
      </c>
      <c r="I17" s="34">
        <v>3.9849969999999999</v>
      </c>
      <c r="J17" s="6">
        <f t="shared" si="0"/>
        <v>0.13470863423476204</v>
      </c>
      <c r="K17" s="32">
        <f>MAX(1,SUMPRODUCT(AC17:AM17,AC$2:AM$2)*20+$K$2)/(100+$K$2)*100</f>
        <v>71.666666666666671</v>
      </c>
      <c r="M17" s="50">
        <f>_xlfn.RANK.AVG(J17,J$5:J$57)</f>
        <v>10</v>
      </c>
      <c r="N17" s="50">
        <f>_xlfn.RANK.AVG(K17,K$5:K$57)</f>
        <v>3.5</v>
      </c>
      <c r="O17" s="50">
        <f>MAX(M$5:M$55) - M17 + 1</f>
        <v>9</v>
      </c>
      <c r="P17" s="50">
        <f>MAX(N$5:N$55) - N17 + 1</f>
        <v>15.5</v>
      </c>
      <c r="Q17" s="50">
        <f>+IF(ISBLANK(P17),"",AVERAGE(O17:P17))</f>
        <v>12.25</v>
      </c>
      <c r="R17" s="50">
        <f>+IF(ISBLANK(Q17),"",_xlfn.RANK.EQ(Q17,Q$5:Q$56,0))</f>
        <v>5</v>
      </c>
      <c r="T17" s="2" t="s">
        <v>0</v>
      </c>
      <c r="U17" s="8">
        <v>0.35</v>
      </c>
      <c r="V17" s="31">
        <v>3.9152955671469536E-2</v>
      </c>
      <c r="W17" s="31"/>
      <c r="X17" s="63">
        <f>SUMPRODUCT(U17:U19,Z17:Z19)</f>
        <v>4.4322774568690972</v>
      </c>
      <c r="Y17" s="64">
        <f>+X17/I17-1</f>
        <v>0.11224110253259845</v>
      </c>
      <c r="Z17" s="12">
        <v>2.8980503727015372</v>
      </c>
      <c r="AC17" s="11">
        <v>4</v>
      </c>
      <c r="AD17" s="11">
        <v>3</v>
      </c>
      <c r="AE17" s="11">
        <v>3.5</v>
      </c>
      <c r="AF17" s="11">
        <v>3.5</v>
      </c>
      <c r="AG17" s="11">
        <v>4.5</v>
      </c>
      <c r="AH17" s="11">
        <v>5</v>
      </c>
      <c r="AI17" s="11">
        <v>5</v>
      </c>
      <c r="AJ17" s="11">
        <v>2</v>
      </c>
      <c r="AK17" s="11">
        <v>5</v>
      </c>
      <c r="AL17" s="11">
        <v>4</v>
      </c>
      <c r="AM17" s="11">
        <v>3</v>
      </c>
    </row>
    <row r="18" spans="3:39" x14ac:dyDescent="0.2">
      <c r="C18" t="str">
        <f t="shared" si="1"/>
        <v/>
      </c>
      <c r="D18" s="1"/>
      <c r="E18" s="1" t="str">
        <f>IF(ISBLANK(G18),"",MAX(E$1:E17)+1)</f>
        <v/>
      </c>
      <c r="F18"/>
      <c r="G18" s="59"/>
      <c r="J18" s="6" t="str">
        <f>IF(ISBLANK(I18),"",SUMPRODUCT(U18:U19,V18:V19))</f>
        <v/>
      </c>
      <c r="K18" s="32"/>
      <c r="M18" s="6"/>
      <c r="N18" s="6"/>
      <c r="O18" s="6"/>
      <c r="P18" s="6"/>
      <c r="Q18" s="6"/>
      <c r="R18" s="50" t="str">
        <f>+IF(ISBLANK(Q18),"",_xlfn.RANK.EQ(Q18,Q$5:Q$56,0))</f>
        <v/>
      </c>
      <c r="T18" s="2" t="s">
        <v>1</v>
      </c>
      <c r="U18" s="8">
        <v>0.35</v>
      </c>
      <c r="V18" s="31">
        <v>0.14852664609460059</v>
      </c>
      <c r="W18" s="31"/>
      <c r="X18" s="64"/>
      <c r="Y18" s="64"/>
      <c r="Z18" s="12">
        <v>4.6093556179370649</v>
      </c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</row>
    <row r="19" spans="3:39" x14ac:dyDescent="0.2">
      <c r="C19" t="str">
        <f t="shared" si="1"/>
        <v/>
      </c>
      <c r="D19" s="1"/>
      <c r="E19" s="1" t="str">
        <f>IF(ISBLANK(G19),"",MAX(E$1:E18)+1)</f>
        <v/>
      </c>
      <c r="F19"/>
      <c r="G19" s="59"/>
      <c r="J19" s="6" t="str">
        <f>IF(ISBLANK(I19),"",SUMPRODUCT(U19:U20,V19:V20))</f>
        <v/>
      </c>
      <c r="K19" s="32"/>
      <c r="M19" s="6"/>
      <c r="N19" s="6"/>
      <c r="O19" s="6"/>
      <c r="P19" s="6"/>
      <c r="Q19" s="6"/>
      <c r="R19" s="50" t="str">
        <f>+IF(ISBLANK(Q19),"",_xlfn.RANK.EQ(Q19,Q$5:Q$56,0))</f>
        <v/>
      </c>
      <c r="T19" s="2" t="s">
        <v>2</v>
      </c>
      <c r="U19" s="8">
        <v>0.3</v>
      </c>
      <c r="V19" s="31">
        <v>0.23006924538879164</v>
      </c>
      <c r="W19" s="31"/>
      <c r="X19" s="64"/>
      <c r="Y19" s="64"/>
      <c r="Z19" s="12">
        <v>6.0156178671519562</v>
      </c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</row>
    <row r="20" spans="3:39" x14ac:dyDescent="0.2">
      <c r="C20" t="str">
        <f t="shared" si="1"/>
        <v>Asset 6</v>
      </c>
      <c r="D20" s="1"/>
      <c r="E20" s="1">
        <f>IF(ISBLANK(G20),"",MAX(E$1:E19)+1)</f>
        <v>6</v>
      </c>
      <c r="F20"/>
      <c r="G20" s="59">
        <f>+IF(R20&lt;=$G$63, $F$68 + (Q20 - $F$63) * ($F$69) / ($F$64-$F$63), 0%)</f>
        <v>0</v>
      </c>
      <c r="I20" s="38">
        <v>297</v>
      </c>
      <c r="J20" s="6">
        <f t="shared" si="0"/>
        <v>6.2400000000000004E-2</v>
      </c>
      <c r="K20" s="32">
        <f>MAX(1,SUMPRODUCT(AC20:AM20,AC$2:AM$2)*20+$K$2)/(100+$K$2)*100</f>
        <v>64.166666666666671</v>
      </c>
      <c r="M20" s="50">
        <f>_xlfn.RANK.AVG(J20,J$5:J$57)</f>
        <v>17</v>
      </c>
      <c r="N20" s="50">
        <f>_xlfn.RANK.AVG(K20,K$5:K$57)</f>
        <v>7.5</v>
      </c>
      <c r="O20" s="50">
        <f>MAX(M$5:M$55) - M20 + 1</f>
        <v>2</v>
      </c>
      <c r="P20" s="50">
        <f>MAX(N$5:N$55) - N20 + 1</f>
        <v>11.5</v>
      </c>
      <c r="Q20" s="50">
        <f>+IF(ISBLANK(P20),"",AVERAGE(O20:P20))</f>
        <v>6.75</v>
      </c>
      <c r="R20" s="50">
        <f>+IF(ISBLANK(Q20),"",_xlfn.RANK.EQ(Q20,Q$5:Q$56,0))</f>
        <v>14</v>
      </c>
      <c r="T20" s="2" t="s">
        <v>0</v>
      </c>
      <c r="U20" s="8">
        <v>0.35</v>
      </c>
      <c r="V20" s="36">
        <v>-4.9000000000000002E-2</v>
      </c>
      <c r="W20" s="36"/>
      <c r="X20" s="63">
        <f>SUMPRODUCT(U20:U22,Z20:Z22)</f>
        <v>408.80456307840257</v>
      </c>
      <c r="Y20" s="64">
        <f>+X20/I20-1</f>
        <v>0.37644634033132185</v>
      </c>
      <c r="Z20" s="42">
        <v>307.52422403956035</v>
      </c>
      <c r="AC20" s="41">
        <v>5</v>
      </c>
      <c r="AD20" s="41">
        <v>4</v>
      </c>
      <c r="AE20" s="41">
        <v>3</v>
      </c>
      <c r="AF20" s="41">
        <v>3</v>
      </c>
      <c r="AG20" s="41">
        <v>3</v>
      </c>
      <c r="AH20" s="41">
        <v>3</v>
      </c>
      <c r="AI20" s="41">
        <v>4.5</v>
      </c>
      <c r="AJ20" s="41">
        <v>4</v>
      </c>
      <c r="AK20" s="41">
        <v>4.5</v>
      </c>
      <c r="AL20" s="41">
        <v>4.5</v>
      </c>
      <c r="AM20" s="41">
        <v>5</v>
      </c>
    </row>
    <row r="21" spans="3:39" x14ac:dyDescent="0.2">
      <c r="C21" t="str">
        <f t="shared" si="1"/>
        <v/>
      </c>
      <c r="D21" s="1"/>
      <c r="E21" s="1" t="str">
        <f>IF(ISBLANK(G21),"",MAX(E$1:E20)+1)</f>
        <v/>
      </c>
      <c r="F21"/>
      <c r="G21" s="59"/>
      <c r="J21" s="6" t="str">
        <f>IF(ISBLANK(I21),"",SUMPRODUCT(U21:U22,V21:V22))</f>
        <v/>
      </c>
      <c r="K21" s="32"/>
      <c r="M21" s="6"/>
      <c r="N21" s="6"/>
      <c r="O21" s="6"/>
      <c r="P21" s="6"/>
      <c r="Q21" s="6"/>
      <c r="R21" s="50" t="str">
        <f>+IF(ISBLANK(Q21),"",_xlfn.RANK.EQ(Q21,Q$5:Q$56,0))</f>
        <v/>
      </c>
      <c r="T21" s="2" t="s">
        <v>1</v>
      </c>
      <c r="U21" s="8">
        <v>0.4</v>
      </c>
      <c r="V21" s="36">
        <v>8.2000000000000003E-2</v>
      </c>
      <c r="W21" s="36"/>
      <c r="X21" s="64"/>
      <c r="Y21" s="64"/>
      <c r="Z21" s="42">
        <v>411.15753090229566</v>
      </c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</row>
    <row r="22" spans="3:39" x14ac:dyDescent="0.2">
      <c r="C22" t="str">
        <f t="shared" si="1"/>
        <v/>
      </c>
      <c r="D22" s="1"/>
      <c r="E22" s="1" t="str">
        <f>IF(ISBLANK(G22),"",MAX(E$1:E21)+1)</f>
        <v/>
      </c>
      <c r="F22"/>
      <c r="G22" s="59"/>
      <c r="J22" s="6" t="str">
        <f>IF(ISBLANK(I22),"",SUMPRODUCT(U22:U23,V22:V23))</f>
        <v/>
      </c>
      <c r="K22" s="32"/>
      <c r="M22" s="6"/>
      <c r="N22" s="6"/>
      <c r="O22" s="6"/>
      <c r="P22" s="6"/>
      <c r="Q22" s="6"/>
      <c r="R22" s="50" t="str">
        <f>+IF(ISBLANK(Q22),"",_xlfn.RANK.EQ(Q22,Q$5:Q$56,0))</f>
        <v/>
      </c>
      <c r="T22" s="2" t="s">
        <v>2</v>
      </c>
      <c r="U22" s="8">
        <v>0.25</v>
      </c>
      <c r="V22" s="36">
        <v>0.187</v>
      </c>
      <c r="W22" s="36"/>
      <c r="X22" s="64"/>
      <c r="Y22" s="64"/>
      <c r="Z22" s="42">
        <v>546.83228921455259</v>
      </c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</row>
    <row r="23" spans="3:39" x14ac:dyDescent="0.2">
      <c r="C23" t="str">
        <f t="shared" si="1"/>
        <v>Asset 7</v>
      </c>
      <c r="D23" s="1"/>
      <c r="E23" s="1">
        <f>IF(ISBLANK(G23),"",MAX(E$1:E22)+1)</f>
        <v>7</v>
      </c>
      <c r="F23"/>
      <c r="G23" s="59">
        <f>+IF(R23&lt;=$G$63, $F$68 + (Q23 - $F$63) * ($F$69) / ($F$64-$F$63), 0%)</f>
        <v>0.1</v>
      </c>
      <c r="I23" s="37">
        <v>613.29999999999995</v>
      </c>
      <c r="J23" s="6">
        <f t="shared" si="0"/>
        <v>0.16010000000000002</v>
      </c>
      <c r="K23" s="32">
        <f>MAX(1,SUMPRODUCT(AC23:AM23,AC$2:AM$2)*20+$K$2)/(100+$K$2)*100</f>
        <v>77.5</v>
      </c>
      <c r="M23" s="50">
        <f>_xlfn.RANK.AVG(J23,J$5:J$57)</f>
        <v>7</v>
      </c>
      <c r="N23" s="50">
        <f>_xlfn.RANK.AVG(K23,K$5:K$57)</f>
        <v>1</v>
      </c>
      <c r="O23" s="50">
        <f>MAX(M$5:M$55) - M23 + 1</f>
        <v>12</v>
      </c>
      <c r="P23" s="50">
        <f>MAX(N$5:N$55) - N23 + 1</f>
        <v>18</v>
      </c>
      <c r="Q23" s="50">
        <f>+IF(ISBLANK(P23),"",AVERAGE(O23:P23))</f>
        <v>15</v>
      </c>
      <c r="R23" s="50">
        <f>+IF(ISBLANK(Q23),"",_xlfn.RANK.EQ(Q23,Q$5:Q$56,0))</f>
        <v>1</v>
      </c>
      <c r="T23" s="2" t="s">
        <v>0</v>
      </c>
      <c r="U23" s="8">
        <v>0.33</v>
      </c>
      <c r="V23" s="31">
        <v>0.03</v>
      </c>
      <c r="W23" s="31"/>
      <c r="X23" s="63">
        <f>SUMPRODUCT(U23:U25,Z23:Z25)</f>
        <v>795.21</v>
      </c>
      <c r="Y23" s="64">
        <f>+X23/I23-1</f>
        <v>0.29660851133213773</v>
      </c>
      <c r="Z23" s="13">
        <v>459</v>
      </c>
      <c r="AC23" s="11">
        <v>4.5</v>
      </c>
      <c r="AD23" s="11">
        <v>3</v>
      </c>
      <c r="AE23" s="11">
        <v>3</v>
      </c>
      <c r="AF23" s="11">
        <v>5</v>
      </c>
      <c r="AG23" s="11">
        <v>4</v>
      </c>
      <c r="AH23" s="11">
        <v>4.5</v>
      </c>
      <c r="AI23" s="11">
        <v>4.5</v>
      </c>
      <c r="AJ23" s="11">
        <v>3</v>
      </c>
      <c r="AK23" s="11">
        <v>5</v>
      </c>
      <c r="AL23" s="11">
        <v>5</v>
      </c>
      <c r="AM23" s="11">
        <v>4</v>
      </c>
    </row>
    <row r="24" spans="3:39" x14ac:dyDescent="0.2">
      <c r="C24" t="str">
        <f t="shared" si="1"/>
        <v/>
      </c>
      <c r="D24" s="1"/>
      <c r="E24" s="1" t="str">
        <f>IF(ISBLANK(G24),"",MAX(E$1:E23)+1)</f>
        <v/>
      </c>
      <c r="F24"/>
      <c r="G24" s="59"/>
      <c r="J24" s="6" t="str">
        <f>IF(ISBLANK(I24),"",SUMPRODUCT(U24:U25,V24:V25))</f>
        <v/>
      </c>
      <c r="K24" s="32"/>
      <c r="M24" s="6"/>
      <c r="N24" s="6"/>
      <c r="O24" s="6"/>
      <c r="P24" s="6"/>
      <c r="Q24" s="6"/>
      <c r="R24" s="50" t="str">
        <f>+IF(ISBLANK(Q24),"",_xlfn.RANK.EQ(Q24,Q$5:Q$56,0))</f>
        <v/>
      </c>
      <c r="T24" s="2" t="s">
        <v>1</v>
      </c>
      <c r="U24" s="8">
        <v>0.34</v>
      </c>
      <c r="V24" s="31">
        <v>0.17</v>
      </c>
      <c r="W24" s="31"/>
      <c r="X24" s="64"/>
      <c r="Y24" s="64"/>
      <c r="Z24" s="13">
        <v>783</v>
      </c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</row>
    <row r="25" spans="3:39" x14ac:dyDescent="0.2">
      <c r="C25" t="str">
        <f t="shared" si="1"/>
        <v/>
      </c>
      <c r="D25" s="1"/>
      <c r="E25" s="1" t="str">
        <f>IF(ISBLANK(G25),"",MAX(E$1:E24)+1)</f>
        <v/>
      </c>
      <c r="F25"/>
      <c r="G25" s="59"/>
      <c r="J25" s="6" t="str">
        <f>IF(ISBLANK(I25),"",SUMPRODUCT(U25:U26,V25:V26))</f>
        <v/>
      </c>
      <c r="K25" s="32"/>
      <c r="M25" s="6"/>
      <c r="N25" s="6"/>
      <c r="O25" s="6"/>
      <c r="P25" s="6"/>
      <c r="Q25" s="6"/>
      <c r="R25" s="50" t="str">
        <f>+IF(ISBLANK(Q25),"",_xlfn.RANK.EQ(Q25,Q$5:Q$56,0))</f>
        <v/>
      </c>
      <c r="T25" s="2" t="s">
        <v>2</v>
      </c>
      <c r="U25" s="8">
        <v>0.33</v>
      </c>
      <c r="V25" s="31">
        <v>0.28000000000000003</v>
      </c>
      <c r="W25" s="31"/>
      <c r="X25" s="64"/>
      <c r="Y25" s="64"/>
      <c r="Z25" s="13">
        <v>1144</v>
      </c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</row>
    <row r="26" spans="3:39" outlineLevel="2" x14ac:dyDescent="0.2">
      <c r="C26" t="str">
        <f t="shared" si="1"/>
        <v>Asset 8</v>
      </c>
      <c r="D26" s="1"/>
      <c r="E26" s="1">
        <f>IF(ISBLANK(G26),"",MAX(E$1:E25)+1)</f>
        <v>8</v>
      </c>
      <c r="F26"/>
      <c r="G26" s="59">
        <f>+IF(R26&lt;=$G$63, $F$68 + (Q26 - $F$63) * ($F$69) / ($F$64-$F$63), 0%)</f>
        <v>0</v>
      </c>
      <c r="I26" s="30">
        <v>44.555</v>
      </c>
      <c r="J26" s="6">
        <f t="shared" si="0"/>
        <v>6.016423237078225E-2</v>
      </c>
      <c r="K26" s="32">
        <v>50</v>
      </c>
      <c r="M26" s="50">
        <f>_xlfn.RANK.AVG(J26,J$5:J$57)</f>
        <v>18</v>
      </c>
      <c r="N26" s="50">
        <f>_xlfn.RANK.AVG(K26,K$5:K$57)</f>
        <v>16</v>
      </c>
      <c r="O26" s="50">
        <f>MAX(M$5:M$55) - M26 + 1</f>
        <v>1</v>
      </c>
      <c r="P26" s="50">
        <f>MAX(N$5:N$55) - N26 + 1</f>
        <v>3</v>
      </c>
      <c r="Q26" s="50">
        <f>+IF(ISBLANK(P26),"",AVERAGE(O26:P26))</f>
        <v>2</v>
      </c>
      <c r="R26" s="50">
        <f>+IF(ISBLANK(Q26),"",_xlfn.RANK.EQ(Q26,Q$5:Q$56,0))</f>
        <v>18</v>
      </c>
      <c r="T26" s="2" t="s">
        <v>0</v>
      </c>
      <c r="U26" s="8">
        <v>0.25</v>
      </c>
      <c r="V26" s="31">
        <v>-0.10111729098555677</v>
      </c>
      <c r="W26" s="31"/>
      <c r="X26" s="63">
        <f>SUMPRODUCT(U26:U28,Z26:Z28)</f>
        <v>50.5</v>
      </c>
      <c r="Y26" s="64">
        <f>+X26/I26-1</f>
        <v>0.13343059140388291</v>
      </c>
      <c r="Z26" s="10">
        <v>36</v>
      </c>
      <c r="AC26" s="11">
        <v>3</v>
      </c>
      <c r="AD26" s="11">
        <v>4</v>
      </c>
      <c r="AE26" s="11">
        <v>4</v>
      </c>
      <c r="AF26" s="11">
        <v>4</v>
      </c>
      <c r="AG26" s="11">
        <v>4</v>
      </c>
      <c r="AH26" s="11">
        <v>4</v>
      </c>
      <c r="AI26" s="11">
        <v>2</v>
      </c>
      <c r="AJ26" s="11">
        <v>4</v>
      </c>
      <c r="AK26" s="11">
        <v>3</v>
      </c>
      <c r="AL26" s="11">
        <v>3</v>
      </c>
      <c r="AM26" s="11">
        <v>4</v>
      </c>
    </row>
    <row r="27" spans="3:39" outlineLevel="2" x14ac:dyDescent="0.2">
      <c r="C27" t="str">
        <f t="shared" si="1"/>
        <v/>
      </c>
      <c r="D27" s="1"/>
      <c r="E27" s="1" t="str">
        <f>IF(ISBLANK(G27),"",MAX(E$1:E26)+1)</f>
        <v/>
      </c>
      <c r="F27"/>
      <c r="G27" s="59"/>
      <c r="J27" s="6" t="str">
        <f>IF(ISBLANK(I27),"",SUMPRODUCT(U27:U28,V27:V28))</f>
        <v/>
      </c>
      <c r="K27" s="32"/>
      <c r="M27" s="6"/>
      <c r="N27" s="6"/>
      <c r="O27" s="6"/>
      <c r="P27" s="6"/>
      <c r="Q27" s="6"/>
      <c r="R27" s="50" t="str">
        <f>+IF(ISBLANK(Q27),"",_xlfn.RANK.EQ(Q27,Q$5:Q$56,0))</f>
        <v/>
      </c>
      <c r="T27" s="2" t="s">
        <v>1</v>
      </c>
      <c r="U27" s="8">
        <v>0.5</v>
      </c>
      <c r="V27" s="31">
        <v>9.0660816533218558E-2</v>
      </c>
      <c r="W27" s="31"/>
      <c r="X27" s="64"/>
      <c r="Y27" s="64"/>
      <c r="Z27" s="10">
        <v>53</v>
      </c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</row>
    <row r="28" spans="3:39" outlineLevel="2" x14ac:dyDescent="0.2">
      <c r="C28" t="str">
        <f t="shared" si="1"/>
        <v/>
      </c>
      <c r="D28" s="1"/>
      <c r="E28" s="1" t="str">
        <f>IF(ISBLANK(G28),"",MAX(E$1:E27)+1)</f>
        <v/>
      </c>
      <c r="F28"/>
      <c r="G28" s="59"/>
      <c r="J28" s="6" t="str">
        <f>IF(ISBLANK(I28),"",SUMPRODUCT(U28:U29,V28:V29))</f>
        <v/>
      </c>
      <c r="K28" s="32"/>
      <c r="M28" s="6"/>
      <c r="N28" s="6"/>
      <c r="O28" s="6"/>
      <c r="P28" s="6"/>
      <c r="Q28" s="6"/>
      <c r="R28" s="50" t="str">
        <f>+IF(ISBLANK(Q28),"",_xlfn.RANK.EQ(Q28,Q$5:Q$56,0))</f>
        <v/>
      </c>
      <c r="T28" s="2" t="s">
        <v>2</v>
      </c>
      <c r="U28" s="8">
        <v>0.25</v>
      </c>
      <c r="V28" s="31">
        <v>0.16045258740224866</v>
      </c>
      <c r="W28" s="31"/>
      <c r="X28" s="64"/>
      <c r="Y28" s="64"/>
      <c r="Z28" s="10">
        <v>60</v>
      </c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</row>
    <row r="29" spans="3:39" outlineLevel="1" x14ac:dyDescent="0.2">
      <c r="C29" t="str">
        <f t="shared" si="1"/>
        <v>Asset 9</v>
      </c>
      <c r="D29" s="1"/>
      <c r="E29" s="1">
        <f>IF(ISBLANK(G29),"",MAX(E$1:E28)+1)</f>
        <v>9</v>
      </c>
      <c r="F29"/>
      <c r="G29" s="59">
        <f>+IF(R29&lt;=$G$63, $F$68 + (Q29 - $F$63) * ($F$69) / ($F$64-$F$63), 0%)</f>
        <v>0</v>
      </c>
      <c r="I29" s="30">
        <v>5.9</v>
      </c>
      <c r="J29" s="6">
        <f t="shared" ref="J29:J47" si="2">IF(ISBLANK(I29),"",SUMPRODUCT(U29:U31,V29:V31))</f>
        <v>0.1506303065001097</v>
      </c>
      <c r="K29" s="32">
        <f>MAX(1,SUMPRODUCT(AC29:AM29,AC$2:AM$2)*20+$K$2)/(100+$K$2)*100</f>
        <v>6.666666666666667</v>
      </c>
      <c r="M29" s="50">
        <f>_xlfn.RANK.AVG(J29,J$5:J$57)</f>
        <v>9</v>
      </c>
      <c r="N29" s="50">
        <f>_xlfn.RANK.AVG(K29,K$5:K$57)</f>
        <v>18</v>
      </c>
      <c r="O29" s="50">
        <f>MAX(M$5:M$55) - M29 + 1</f>
        <v>10</v>
      </c>
      <c r="P29" s="50">
        <f>MAX(N$5:N$55) - N29 + 1</f>
        <v>1</v>
      </c>
      <c r="Q29" s="50">
        <f>+IF(ISBLANK(P29),"",AVERAGE(O29:P29))</f>
        <v>5.5</v>
      </c>
      <c r="R29" s="50">
        <f>+IF(ISBLANK(Q29),"",_xlfn.RANK.EQ(Q29,Q$5:Q$56,0))</f>
        <v>16</v>
      </c>
      <c r="T29" s="2" t="s">
        <v>0</v>
      </c>
      <c r="U29" s="8">
        <v>0.05</v>
      </c>
      <c r="V29" s="31">
        <v>-9.9085357907722854E-2</v>
      </c>
      <c r="W29" s="31"/>
      <c r="X29" s="63">
        <f>SUMPRODUCT(U29:U31,Z29:Z31)</f>
        <v>5.8774999999999995</v>
      </c>
      <c r="Y29" s="64">
        <f>+X29/I29-1</f>
        <v>-3.813559322034088E-3</v>
      </c>
      <c r="Z29" s="10">
        <v>4.5</v>
      </c>
      <c r="AC29" s="11">
        <v>2</v>
      </c>
      <c r="AD29" s="11">
        <v>3</v>
      </c>
      <c r="AE29" s="11">
        <v>3</v>
      </c>
      <c r="AF29" s="11">
        <v>3</v>
      </c>
      <c r="AG29" s="11">
        <v>2</v>
      </c>
      <c r="AH29" s="11">
        <v>1</v>
      </c>
      <c r="AI29" s="11">
        <v>2</v>
      </c>
      <c r="AJ29" s="11">
        <v>3</v>
      </c>
      <c r="AK29" s="11">
        <v>3</v>
      </c>
      <c r="AL29" s="11">
        <v>2</v>
      </c>
      <c r="AM29" s="11">
        <v>1</v>
      </c>
    </row>
    <row r="30" spans="3:39" outlineLevel="1" x14ac:dyDescent="0.2">
      <c r="C30" t="str">
        <f t="shared" si="1"/>
        <v/>
      </c>
      <c r="D30" s="1"/>
      <c r="E30" s="1" t="str">
        <f>IF(ISBLANK(G30),"",MAX(E$1:E29)+1)</f>
        <v/>
      </c>
      <c r="F30"/>
      <c r="G30" s="59"/>
      <c r="J30" s="6" t="str">
        <f>IF(ISBLANK(I30),"",SUMPRODUCT(U30:U31,V30:V31))</f>
        <v/>
      </c>
      <c r="K30" s="32"/>
      <c r="M30" s="6"/>
      <c r="N30" s="6"/>
      <c r="O30" s="6"/>
      <c r="P30" s="6"/>
      <c r="Q30" s="6"/>
      <c r="R30" s="50" t="str">
        <f>+IF(ISBLANK(Q30),"",_xlfn.RANK.EQ(Q30,Q$5:Q$56,0))</f>
        <v/>
      </c>
      <c r="T30" s="2" t="s">
        <v>1</v>
      </c>
      <c r="U30" s="8">
        <v>0.95</v>
      </c>
      <c r="V30" s="31">
        <v>0.1637732362057851</v>
      </c>
      <c r="W30" s="31"/>
      <c r="X30" s="64"/>
      <c r="Y30" s="64"/>
      <c r="Z30" s="10">
        <v>5.95</v>
      </c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</row>
    <row r="31" spans="3:39" outlineLevel="1" x14ac:dyDescent="0.2">
      <c r="C31" t="str">
        <f t="shared" si="1"/>
        <v/>
      </c>
      <c r="D31" s="1"/>
      <c r="E31" s="1" t="str">
        <f>IF(ISBLANK(G31),"",MAX(E$1:E30)+1)</f>
        <v/>
      </c>
      <c r="F31"/>
      <c r="G31" s="59"/>
      <c r="J31" s="6" t="str">
        <f>IF(ISBLANK(I31),"",SUMPRODUCT(U31:U32,V31:V32))</f>
        <v/>
      </c>
      <c r="K31" s="32"/>
      <c r="M31" s="6"/>
      <c r="N31" s="6"/>
      <c r="O31" s="6"/>
      <c r="P31" s="6"/>
      <c r="Q31" s="6"/>
      <c r="R31" s="50" t="str">
        <f>+IF(ISBLANK(Q31),"",_xlfn.RANK.EQ(Q31,Q$5:Q$56,0))</f>
        <v/>
      </c>
      <c r="T31" s="2" t="s">
        <v>2</v>
      </c>
      <c r="U31" s="8">
        <v>0</v>
      </c>
      <c r="V31" s="31">
        <v>0.31404995441025585</v>
      </c>
      <c r="W31" s="31"/>
      <c r="X31" s="64"/>
      <c r="Y31" s="64"/>
      <c r="Z31" s="10">
        <v>5.95</v>
      </c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</row>
    <row r="32" spans="3:39" x14ac:dyDescent="0.2">
      <c r="C32" t="str">
        <f t="shared" si="1"/>
        <v>Asset 10</v>
      </c>
      <c r="D32" s="1"/>
      <c r="E32" s="1">
        <f>IF(ISBLANK(G32),"",MAX(E$1:E31)+1)</f>
        <v>10</v>
      </c>
      <c r="F32"/>
      <c r="G32" s="59">
        <f>+IF(R32&lt;=$G$63, $F$68 + (Q32 - $F$63) * ($F$69) / ($F$64-$F$63), 0%)</f>
        <v>0</v>
      </c>
      <c r="I32" s="37">
        <v>304</v>
      </c>
      <c r="J32" s="6">
        <f t="shared" si="2"/>
        <v>7.8588169883527847E-2</v>
      </c>
      <c r="K32" s="32">
        <f>MAX(1,SUMPRODUCT(AC32:AM32,AC$2:AM$2)*20+$K$2)/(100+$K$2)*100</f>
        <v>51.666666666666671</v>
      </c>
      <c r="M32" s="50">
        <f>_xlfn.RANK.AVG(J32,J$5:J$57)</f>
        <v>12</v>
      </c>
      <c r="N32" s="50">
        <f>_xlfn.RANK.AVG(K32,K$5:K$57)</f>
        <v>15</v>
      </c>
      <c r="O32" s="50">
        <f>MAX(M$5:M$55) - M32 + 1</f>
        <v>7</v>
      </c>
      <c r="P32" s="50">
        <f>MAX(N$5:N$55) - N32 + 1</f>
        <v>4</v>
      </c>
      <c r="Q32" s="50">
        <f>+IF(ISBLANK(P32),"",AVERAGE(O32:P32))</f>
        <v>5.5</v>
      </c>
      <c r="R32" s="50">
        <f>+IF(ISBLANK(Q32),"",_xlfn.RANK.EQ(Q32,Q$5:Q$56,0))</f>
        <v>16</v>
      </c>
      <c r="T32" s="2" t="s">
        <v>0</v>
      </c>
      <c r="U32" s="8">
        <v>0.2</v>
      </c>
      <c r="V32" s="31">
        <v>-1.9245774874649603E-2</v>
      </c>
      <c r="W32" s="31"/>
      <c r="X32" s="63">
        <f>SUMPRODUCT(U32:U34,Z32:Z34)</f>
        <v>285.95140188614857</v>
      </c>
      <c r="Y32" s="64">
        <f>+X32/I32-1</f>
        <v>-5.937038853240606E-2</v>
      </c>
      <c r="Z32" s="13">
        <v>168</v>
      </c>
      <c r="AC32" s="11">
        <v>5</v>
      </c>
      <c r="AD32" s="11">
        <v>5</v>
      </c>
      <c r="AE32" s="11">
        <v>3</v>
      </c>
      <c r="AF32" s="11">
        <v>4</v>
      </c>
      <c r="AG32" s="11">
        <v>4</v>
      </c>
      <c r="AH32" s="11">
        <v>3</v>
      </c>
      <c r="AI32" s="11">
        <v>3</v>
      </c>
      <c r="AJ32" s="11">
        <v>2</v>
      </c>
      <c r="AK32" s="11">
        <v>3.5</v>
      </c>
      <c r="AL32" s="11">
        <v>3</v>
      </c>
      <c r="AM32" s="11">
        <v>3</v>
      </c>
    </row>
    <row r="33" spans="3:39" x14ac:dyDescent="0.2">
      <c r="C33" t="str">
        <f t="shared" si="1"/>
        <v/>
      </c>
      <c r="D33" s="1"/>
      <c r="E33" s="1" t="str">
        <f>IF(ISBLANK(G33),"",MAX(E$1:E32)+1)</f>
        <v/>
      </c>
      <c r="F33"/>
      <c r="G33" s="59"/>
      <c r="J33" s="6" t="str">
        <f>IF(ISBLANK(I33),"",SUMPRODUCT(U33:U34,V33:V34))</f>
        <v/>
      </c>
      <c r="K33" s="32"/>
      <c r="M33" s="6"/>
      <c r="N33" s="6"/>
      <c r="O33" s="6"/>
      <c r="P33" s="6"/>
      <c r="Q33" s="6"/>
      <c r="R33" s="50" t="str">
        <f>+IF(ISBLANK(Q33),"",_xlfn.RANK.EQ(Q33,Q$5:Q$56,0))</f>
        <v/>
      </c>
      <c r="T33" s="2" t="s">
        <v>1</v>
      </c>
      <c r="U33" s="8">
        <v>0.6</v>
      </c>
      <c r="V33" s="31">
        <v>8.3365036103495702E-2</v>
      </c>
      <c r="W33" s="31"/>
      <c r="X33" s="64"/>
      <c r="Y33" s="64"/>
      <c r="Z33" s="13">
        <v>239</v>
      </c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</row>
    <row r="34" spans="3:39" x14ac:dyDescent="0.2">
      <c r="C34" t="str">
        <f t="shared" si="1"/>
        <v/>
      </c>
      <c r="D34" s="1"/>
      <c r="E34" s="1" t="str">
        <f>IF(ISBLANK(G34),"",MAX(E$1:E33)+1)</f>
        <v/>
      </c>
      <c r="F34"/>
      <c r="G34" s="59"/>
      <c r="J34" s="6" t="str">
        <f>IF(ISBLANK(I34),"",SUMPRODUCT(U34:U35,V34:V35))</f>
        <v/>
      </c>
      <c r="K34" s="32"/>
      <c r="M34" s="6"/>
      <c r="N34" s="6"/>
      <c r="O34" s="6"/>
      <c r="P34" s="6"/>
      <c r="Q34" s="6"/>
      <c r="R34" s="50" t="str">
        <f>+IF(ISBLANK(Q34),"",_xlfn.RANK.EQ(Q34,Q$5:Q$56,0))</f>
        <v/>
      </c>
      <c r="T34" s="2" t="s">
        <v>2</v>
      </c>
      <c r="U34" s="8">
        <v>0.2</v>
      </c>
      <c r="V34" s="31">
        <v>0.16209151598180174</v>
      </c>
      <c r="W34" s="31"/>
      <c r="X34" s="64"/>
      <c r="Y34" s="64"/>
      <c r="Z34" s="13">
        <v>544.75700943074298</v>
      </c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</row>
    <row r="35" spans="3:39" x14ac:dyDescent="0.2">
      <c r="C35" t="str">
        <f t="shared" si="1"/>
        <v>Asset 11</v>
      </c>
      <c r="D35" s="1"/>
      <c r="E35" s="1">
        <f>IF(ISBLANK(G35),"",MAX(E$1:E34)+1)</f>
        <v>11</v>
      </c>
      <c r="F35"/>
      <c r="G35" s="59">
        <f>+IF(R35&lt;=$G$63, $F$68 + (Q35 - $F$63) * ($F$69) / ($F$64-$F$63), 0%)</f>
        <v>4.4999999999999998E-2</v>
      </c>
      <c r="I35" s="39">
        <v>178</v>
      </c>
      <c r="J35" s="6">
        <f t="shared" si="2"/>
        <v>0.24342191835329721</v>
      </c>
      <c r="K35" s="32">
        <f>MAX(1,SUMPRODUCT(AC35:AM35,AC$2:AM$2)*20+$K$2)/(100+$K$2)*100</f>
        <v>49.166666666666693</v>
      </c>
      <c r="M35" s="50">
        <f>_xlfn.RANK.AVG(J35,J$5:J$57)</f>
        <v>2</v>
      </c>
      <c r="N35" s="50">
        <f>_xlfn.RANK.AVG(K35,K$5:K$57)</f>
        <v>17</v>
      </c>
      <c r="O35" s="50">
        <f>MAX(M$5:M$55) - M35 + 1</f>
        <v>17</v>
      </c>
      <c r="P35" s="50">
        <f>MAX(N$5:N$55) - N35 + 1</f>
        <v>2</v>
      </c>
      <c r="Q35" s="50">
        <f>+IF(ISBLANK(P35),"",AVERAGE(O35:P35))</f>
        <v>9.5</v>
      </c>
      <c r="R35" s="50">
        <f>+IF(ISBLANK(Q35),"",_xlfn.RANK.EQ(Q35,Q$5:Q$56,0))</f>
        <v>10</v>
      </c>
      <c r="T35" s="2" t="s">
        <v>0</v>
      </c>
      <c r="U35" s="8">
        <v>0.35</v>
      </c>
      <c r="V35" s="48">
        <v>0.15517237346309182</v>
      </c>
      <c r="W35" s="48"/>
      <c r="X35" s="63">
        <f>SUMPRODUCT(U35:U37,Z35:Z37)</f>
        <v>416.84197356732477</v>
      </c>
      <c r="Y35" s="64">
        <f>+X35/I35-1</f>
        <v>1.3418088402658697</v>
      </c>
      <c r="Z35" s="10">
        <v>237.63581464717299</v>
      </c>
      <c r="AA35" s="40"/>
      <c r="AC35" s="14">
        <v>2</v>
      </c>
      <c r="AD35" s="14">
        <v>2.5</v>
      </c>
      <c r="AE35" s="14">
        <v>3.5</v>
      </c>
      <c r="AF35" s="14">
        <v>4</v>
      </c>
      <c r="AG35" s="14">
        <v>5</v>
      </c>
      <c r="AH35" s="14">
        <v>4</v>
      </c>
      <c r="AI35" s="14">
        <v>3</v>
      </c>
      <c r="AJ35" s="14">
        <v>2.5</v>
      </c>
      <c r="AK35" s="14">
        <v>3.5</v>
      </c>
      <c r="AL35" s="14">
        <v>3</v>
      </c>
      <c r="AM35" s="14">
        <v>4</v>
      </c>
    </row>
    <row r="36" spans="3:39" x14ac:dyDescent="0.2">
      <c r="C36" t="str">
        <f t="shared" si="1"/>
        <v/>
      </c>
      <c r="D36" s="1"/>
      <c r="E36" s="1" t="str">
        <f>IF(ISBLANK(G36),"",MAX(E$1:E35)+1)</f>
        <v/>
      </c>
      <c r="F36"/>
      <c r="G36" s="59"/>
      <c r="J36" s="6" t="str">
        <f>IF(ISBLANK(I36),"",SUMPRODUCT(U36:U37,V36:V37))</f>
        <v/>
      </c>
      <c r="K36" s="32"/>
      <c r="M36" s="6"/>
      <c r="N36" s="6"/>
      <c r="O36" s="6"/>
      <c r="P36" s="6"/>
      <c r="Q36" s="6"/>
      <c r="R36" s="50" t="str">
        <f>+IF(ISBLANK(Q36),"",_xlfn.RANK.EQ(Q36,Q$5:Q$56,0))</f>
        <v/>
      </c>
      <c r="T36" s="2" t="s">
        <v>19</v>
      </c>
      <c r="U36" s="8">
        <v>0.4</v>
      </c>
      <c r="V36" s="48">
        <v>0.24055579278745312</v>
      </c>
      <c r="W36" s="48"/>
      <c r="X36" s="64"/>
      <c r="Y36" s="64"/>
      <c r="Z36" s="10">
        <v>376.379797987318</v>
      </c>
      <c r="AA36" s="40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</row>
    <row r="37" spans="3:39" x14ac:dyDescent="0.2">
      <c r="C37" t="str">
        <f t="shared" si="1"/>
        <v/>
      </c>
      <c r="D37" s="1"/>
      <c r="E37" s="1" t="str">
        <f>IF(ISBLANK(G37),"",MAX(E$1:E36)+1)</f>
        <v/>
      </c>
      <c r="F37"/>
      <c r="G37" s="59"/>
      <c r="I37" s="33"/>
      <c r="J37" s="6" t="str">
        <f>IF(ISBLANK(I37),"",SUMPRODUCT(U37:U38,V37:V38))</f>
        <v/>
      </c>
      <c r="K37" s="32"/>
      <c r="M37" s="6"/>
      <c r="N37" s="6"/>
      <c r="O37" s="6"/>
      <c r="P37" s="6"/>
      <c r="Q37" s="6"/>
      <c r="R37" s="50" t="str">
        <f>+IF(ISBLANK(Q37),"",_xlfn.RANK.EQ(Q37,Q$5:Q$56,0))</f>
        <v/>
      </c>
      <c r="T37" s="2" t="s">
        <v>2</v>
      </c>
      <c r="U37" s="8">
        <v>0.25</v>
      </c>
      <c r="V37" s="48">
        <v>0.37155708210493532</v>
      </c>
      <c r="W37" s="48"/>
      <c r="X37" s="64"/>
      <c r="Y37" s="64"/>
      <c r="Z37" s="10">
        <v>732.47007698354798</v>
      </c>
      <c r="AA37" s="40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</row>
    <row r="38" spans="3:39" x14ac:dyDescent="0.2">
      <c r="C38" t="str">
        <f t="shared" si="1"/>
        <v>Asset 12</v>
      </c>
      <c r="D38" s="1"/>
      <c r="E38" s="1">
        <f>IF(ISBLANK(G38),"",MAX(E$1:E37)+1)</f>
        <v>12</v>
      </c>
      <c r="F38"/>
      <c r="G38" s="59">
        <f>+IF(R38&lt;=$G$63, $F$68 + (Q38 - $F$63) * ($F$69) / ($F$64-$F$63), 0%)</f>
        <v>7.0000000000000007E-2</v>
      </c>
      <c r="I38" s="37">
        <v>27.38</v>
      </c>
      <c r="J38" s="6">
        <f t="shared" si="2"/>
        <v>0.18153794253891312</v>
      </c>
      <c r="K38" s="32">
        <f>MAX(1,SUMPRODUCT(AC38:AM38,AC$2:AM$2)*20+$K$2)/(100+$K$2)*100</f>
        <v>63.333333333333329</v>
      </c>
      <c r="M38" s="50">
        <f>_xlfn.RANK.AVG(J38,J$5:J$57)</f>
        <v>5</v>
      </c>
      <c r="N38" s="50">
        <f>_xlfn.RANK.AVG(K38,K$5:K$57)</f>
        <v>9</v>
      </c>
      <c r="O38" s="50">
        <f>MAX(M$5:M$55) - M38 + 1</f>
        <v>14</v>
      </c>
      <c r="P38" s="50">
        <f>MAX(N$5:N$55) - N38 + 1</f>
        <v>10</v>
      </c>
      <c r="Q38" s="50">
        <f>+IF(ISBLANK(P38),"",AVERAGE(O38:P38))</f>
        <v>12</v>
      </c>
      <c r="R38" s="50">
        <f>+IF(ISBLANK(Q38),"",_xlfn.RANK.EQ(Q38,Q$5:Q$56,0))</f>
        <v>6</v>
      </c>
      <c r="T38" s="2" t="s">
        <v>0</v>
      </c>
      <c r="U38" s="8">
        <v>0.25</v>
      </c>
      <c r="V38" s="43">
        <v>9.8298423468310747E-2</v>
      </c>
      <c r="W38" s="43"/>
      <c r="X38" s="63">
        <f>SUMPRODUCT(U38:U40,Z38:Z40)</f>
        <v>35.677</v>
      </c>
      <c r="Y38" s="64">
        <f>+X38/I38-1</f>
        <v>0.30303140978816656</v>
      </c>
      <c r="Z38" s="49">
        <v>24.61</v>
      </c>
      <c r="AC38" s="41">
        <v>5</v>
      </c>
      <c r="AD38" s="41">
        <v>4</v>
      </c>
      <c r="AE38" s="41">
        <v>3</v>
      </c>
      <c r="AF38" s="41">
        <v>3</v>
      </c>
      <c r="AG38" s="41">
        <v>3</v>
      </c>
      <c r="AH38" s="41">
        <v>4</v>
      </c>
      <c r="AI38" s="41">
        <v>5</v>
      </c>
      <c r="AJ38" s="41">
        <v>3</v>
      </c>
      <c r="AK38" s="41">
        <v>4</v>
      </c>
      <c r="AL38" s="41">
        <v>5</v>
      </c>
      <c r="AM38" s="41">
        <v>2</v>
      </c>
    </row>
    <row r="39" spans="3:39" x14ac:dyDescent="0.2">
      <c r="C39" t="str">
        <f t="shared" si="1"/>
        <v/>
      </c>
      <c r="D39" s="1"/>
      <c r="E39" s="1" t="str">
        <f>IF(ISBLANK(G39),"",MAX(E$1:E38)+1)</f>
        <v/>
      </c>
      <c r="F39"/>
      <c r="G39" s="59"/>
      <c r="I39" s="37"/>
      <c r="J39" s="6" t="str">
        <f>IF(ISBLANK(I39),"",SUMPRODUCT(U39:U40,V39:V40))</f>
        <v/>
      </c>
      <c r="K39" s="35"/>
      <c r="M39" s="6"/>
      <c r="N39" s="6"/>
      <c r="O39" s="6"/>
      <c r="P39" s="6"/>
      <c r="Q39" s="6"/>
      <c r="R39" s="50" t="str">
        <f>+IF(ISBLANK(Q39),"",_xlfn.RANK.EQ(Q39,Q$5:Q$56,0))</f>
        <v/>
      </c>
      <c r="T39" s="2" t="s">
        <v>1</v>
      </c>
      <c r="U39" s="8">
        <v>0.45</v>
      </c>
      <c r="V39" s="43">
        <v>0.18672263075102014</v>
      </c>
      <c r="W39" s="43"/>
      <c r="X39" s="64"/>
      <c r="Y39" s="64"/>
      <c r="Z39" s="49">
        <v>35.25</v>
      </c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</row>
    <row r="40" spans="3:39" x14ac:dyDescent="0.2">
      <c r="C40" t="str">
        <f t="shared" si="1"/>
        <v/>
      </c>
      <c r="D40" s="1"/>
      <c r="E40" s="1" t="str">
        <f>IF(ISBLANK(G40),"",MAX(E$1:E39)+1)</f>
        <v/>
      </c>
      <c r="F40"/>
      <c r="G40" s="60"/>
      <c r="J40" s="6" t="str">
        <f>IF(ISBLANK(I40),"",SUMPRODUCT(U40:U40,V40:V40))</f>
        <v/>
      </c>
      <c r="K40" s="35"/>
      <c r="N40" s="1"/>
      <c r="P40" s="1"/>
      <c r="Q40" s="1"/>
      <c r="R40" s="50" t="str">
        <f>+IF(ISBLANK(Q40),"",_xlfn.RANK.EQ(Q40,Q$5:Q$56,0))</f>
        <v/>
      </c>
      <c r="T40" s="2" t="s">
        <v>2</v>
      </c>
      <c r="U40" s="8">
        <v>0.3</v>
      </c>
      <c r="V40" s="43">
        <v>0.24312717611292123</v>
      </c>
      <c r="W40" s="43"/>
      <c r="Z40" s="49">
        <v>45.54</v>
      </c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</row>
    <row r="41" spans="3:39" x14ac:dyDescent="0.2">
      <c r="C41" t="str">
        <f t="shared" si="1"/>
        <v>Asset 13</v>
      </c>
      <c r="D41" s="1"/>
      <c r="E41" s="1">
        <f>IF(ISBLANK(G41),"",MAX(E$1:E40)+1)</f>
        <v>13</v>
      </c>
      <c r="F41"/>
      <c r="G41" s="59">
        <f>+IF(R41&lt;=$G$63, $F$68 + (Q41 - $F$63) * ($F$69) / ($F$64-$F$63), 0%)</f>
        <v>0.06</v>
      </c>
      <c r="I41" s="37">
        <v>293.10000000000002</v>
      </c>
      <c r="J41" s="6">
        <f t="shared" si="2"/>
        <v>7.6333082634428312E-2</v>
      </c>
      <c r="K41" s="32">
        <f>MAX(1,SUMPRODUCT(AC41:AM41,AC$2:AM$2)*20+$K$2)/(100+$K$2)*100</f>
        <v>75.833333333333329</v>
      </c>
      <c r="M41" s="50">
        <f>_xlfn.RANK.AVG(J41,J$5:J$57)</f>
        <v>14</v>
      </c>
      <c r="N41" s="50">
        <f>_xlfn.RANK.AVG(K41,K$5:K$57)</f>
        <v>2</v>
      </c>
      <c r="O41" s="50">
        <f>MAX(M$5:M$55) - M41 + 1</f>
        <v>5</v>
      </c>
      <c r="P41" s="50">
        <f>MAX(N$5:N$55) - N41 + 1</f>
        <v>17</v>
      </c>
      <c r="Q41" s="50">
        <f>+IF(ISBLANK(P41),"",AVERAGE(O41:P41))</f>
        <v>11</v>
      </c>
      <c r="R41" s="50">
        <f>+IF(ISBLANK(Q41),"",_xlfn.RANK.EQ(Q41,Q$5:Q$56,0))</f>
        <v>8</v>
      </c>
      <c r="T41" s="2" t="s">
        <v>0</v>
      </c>
      <c r="U41" s="8">
        <v>0.1</v>
      </c>
      <c r="V41" s="31">
        <v>-1.141787585687179E-2</v>
      </c>
      <c r="W41" s="31"/>
      <c r="X41" s="63">
        <f>SUMPRODUCT(U41:U43,Z41:Z43)</f>
        <v>271.60000000000002</v>
      </c>
      <c r="Y41" s="64">
        <f>+X41/I41-1</f>
        <v>-7.3353804162401892E-2</v>
      </c>
      <c r="Z41" s="13">
        <v>168</v>
      </c>
      <c r="AC41" s="11">
        <v>4.5</v>
      </c>
      <c r="AD41" s="11">
        <v>4</v>
      </c>
      <c r="AE41" s="11">
        <v>4</v>
      </c>
      <c r="AF41" s="11">
        <v>5</v>
      </c>
      <c r="AG41" s="11">
        <v>4.5</v>
      </c>
      <c r="AH41" s="11">
        <v>3.5</v>
      </c>
      <c r="AI41" s="11">
        <v>5</v>
      </c>
      <c r="AJ41" s="11">
        <v>3</v>
      </c>
      <c r="AK41" s="11">
        <v>4.5</v>
      </c>
      <c r="AL41" s="11">
        <v>4</v>
      </c>
      <c r="AM41" s="11">
        <v>3</v>
      </c>
    </row>
    <row r="42" spans="3:39" x14ac:dyDescent="0.2">
      <c r="C42" t="str">
        <f t="shared" si="1"/>
        <v/>
      </c>
      <c r="D42" s="1"/>
      <c r="E42" s="1" t="str">
        <f>IF(ISBLANK(G42),"",MAX(E$1:E41)+1)</f>
        <v/>
      </c>
      <c r="F42"/>
      <c r="G42" s="59"/>
      <c r="J42" s="6" t="str">
        <f>IF(ISBLANK(I42),"",SUMPRODUCT(U42:U43,V42:V43))</f>
        <v/>
      </c>
      <c r="K42" s="32"/>
      <c r="M42" s="6"/>
      <c r="N42" s="6"/>
      <c r="O42" s="6"/>
      <c r="P42" s="6"/>
      <c r="Q42" s="6"/>
      <c r="R42" s="50" t="str">
        <f>+IF(ISBLANK(Q42),"",_xlfn.RANK.EQ(Q42,Q$5:Q$56,0))</f>
        <v/>
      </c>
      <c r="T42" s="2" t="s">
        <v>1</v>
      </c>
      <c r="U42" s="8">
        <v>0.5</v>
      </c>
      <c r="V42" s="31">
        <v>5.8061830834986464E-2</v>
      </c>
      <c r="W42" s="31"/>
      <c r="X42" s="64"/>
      <c r="Y42" s="64"/>
      <c r="Z42" s="13">
        <v>248</v>
      </c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</row>
    <row r="43" spans="3:39" x14ac:dyDescent="0.2">
      <c r="C43" t="str">
        <f t="shared" si="1"/>
        <v/>
      </c>
      <c r="D43" s="1"/>
      <c r="E43" s="1" t="str">
        <f>IF(ISBLANK(G43),"",MAX(E$1:E42)+1)</f>
        <v/>
      </c>
      <c r="F43"/>
      <c r="G43" s="59"/>
      <c r="J43" s="6" t="str">
        <f>IF(ISBLANK(I43),"",SUMPRODUCT(U43:U44,V43:V44))</f>
        <v/>
      </c>
      <c r="K43" s="32"/>
      <c r="M43" s="6"/>
      <c r="N43" s="6"/>
      <c r="O43" s="6"/>
      <c r="P43" s="6"/>
      <c r="Q43" s="6"/>
      <c r="R43" s="50" t="str">
        <f>+IF(ISBLANK(Q43),"",_xlfn.RANK.EQ(Q43,Q$5:Q$56,0))</f>
        <v/>
      </c>
      <c r="T43" s="2" t="s">
        <v>2</v>
      </c>
      <c r="U43" s="8">
        <v>0.4</v>
      </c>
      <c r="V43" s="31">
        <v>0.12110988700655562</v>
      </c>
      <c r="W43" s="31"/>
      <c r="X43" s="64"/>
      <c r="Y43" s="64"/>
      <c r="Z43" s="13">
        <v>327</v>
      </c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</row>
    <row r="44" spans="3:39" x14ac:dyDescent="0.2">
      <c r="C44" t="str">
        <f t="shared" si="1"/>
        <v>Asset 14</v>
      </c>
      <c r="D44" s="1"/>
      <c r="E44" s="1">
        <f>IF(ISBLANK(G44),"",MAX(E$1:E43)+1)</f>
        <v>14</v>
      </c>
      <c r="F44"/>
      <c r="G44" s="59">
        <f>+IF(R44&lt;=$G$63, $F$68 + (Q44 - $F$63) * ($F$69) / ($F$64-$F$63), 0%)</f>
        <v>4.7500000000000001E-2</v>
      </c>
      <c r="I44" s="34">
        <v>8.0359999999999996</v>
      </c>
      <c r="J44" s="6">
        <f t="shared" si="2"/>
        <v>7.221598140640402E-2</v>
      </c>
      <c r="K44" s="32">
        <f>MAX(1,SUMPRODUCT(AC44:AM44,AC$2:AM$2)*20+$K$2)/(100+$K$2)*100</f>
        <v>71.666666666666671</v>
      </c>
      <c r="M44" s="50">
        <f>_xlfn.RANK.AVG(J44,J$5:J$57)</f>
        <v>15</v>
      </c>
      <c r="N44" s="50">
        <f>_xlfn.RANK.AVG(K44,K$5:K$57)</f>
        <v>3.5</v>
      </c>
      <c r="O44" s="50">
        <f>MAX(M$5:M$55) - M44 + 1</f>
        <v>4</v>
      </c>
      <c r="P44" s="50">
        <f>MAX(N$5:N$55) - N44 + 1</f>
        <v>15.5</v>
      </c>
      <c r="Q44" s="50">
        <f>+IF(ISBLANK(P44),"",AVERAGE(O44:P44))</f>
        <v>9.75</v>
      </c>
      <c r="R44" s="50">
        <f>+IF(ISBLANK(Q44),"",_xlfn.RANK.EQ(Q44,Q$5:Q$56,0))</f>
        <v>9</v>
      </c>
      <c r="T44" s="2" t="s">
        <v>0</v>
      </c>
      <c r="U44" s="8">
        <v>0.2</v>
      </c>
      <c r="V44" s="31">
        <v>6.7634978948254432E-3</v>
      </c>
      <c r="W44" s="31"/>
      <c r="X44" s="63">
        <f>SUMPRODUCT(U44:U46,Z44:Z46)</f>
        <v>7.3879066682793262</v>
      </c>
      <c r="Y44" s="64">
        <f>+X44/I44-1</f>
        <v>-8.0648747103120089E-2</v>
      </c>
      <c r="Z44" s="12">
        <v>5.5302218057496439</v>
      </c>
      <c r="AC44" s="11">
        <v>5</v>
      </c>
      <c r="AD44" s="11">
        <v>3.5</v>
      </c>
      <c r="AE44" s="11">
        <v>4</v>
      </c>
      <c r="AF44" s="11">
        <v>5</v>
      </c>
      <c r="AG44" s="11">
        <v>3.5</v>
      </c>
      <c r="AH44" s="11">
        <v>3</v>
      </c>
      <c r="AI44" s="11">
        <v>5</v>
      </c>
      <c r="AJ44" s="11">
        <v>4</v>
      </c>
      <c r="AK44" s="11">
        <v>4</v>
      </c>
      <c r="AL44" s="11">
        <v>4</v>
      </c>
      <c r="AM44" s="11">
        <v>4</v>
      </c>
    </row>
    <row r="45" spans="3:39" x14ac:dyDescent="0.2">
      <c r="C45" t="str">
        <f t="shared" si="1"/>
        <v/>
      </c>
      <c r="D45" s="1"/>
      <c r="E45" s="1" t="str">
        <f>IF(ISBLANK(G45),"",MAX(E$1:E44)+1)</f>
        <v/>
      </c>
      <c r="F45"/>
      <c r="G45" s="59"/>
      <c r="J45" s="6" t="str">
        <f>IF(ISBLANK(I45),"",SUMPRODUCT(U45:U46,V45:V46))</f>
        <v/>
      </c>
      <c r="K45" s="35"/>
      <c r="M45" s="6"/>
      <c r="N45" s="6"/>
      <c r="O45" s="6"/>
      <c r="P45" s="6"/>
      <c r="Q45" s="6"/>
      <c r="R45" s="50" t="str">
        <f>+IF(ISBLANK(Q45),"",_xlfn.RANK.EQ(Q45,Q$5:Q$56,0))</f>
        <v/>
      </c>
      <c r="T45" s="2" t="s">
        <v>1</v>
      </c>
      <c r="U45" s="8">
        <v>0.5</v>
      </c>
      <c r="V45" s="31">
        <v>7.6770701184132678E-2</v>
      </c>
      <c r="W45" s="31"/>
      <c r="X45" s="64"/>
      <c r="Y45" s="64"/>
      <c r="Z45" s="12">
        <v>7.4568768142620572</v>
      </c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</row>
    <row r="46" spans="3:39" x14ac:dyDescent="0.2">
      <c r="C46" t="str">
        <f t="shared" si="1"/>
        <v/>
      </c>
      <c r="D46" s="1"/>
      <c r="E46" s="1" t="str">
        <f>IF(ISBLANK(G46),"",MAX(E$1:E45)+1)</f>
        <v/>
      </c>
      <c r="F46"/>
      <c r="G46" s="59"/>
      <c r="J46" s="6" t="str">
        <f>IF(ISBLANK(I46),"",SUMPRODUCT(U46:U47,V46:V47))</f>
        <v/>
      </c>
      <c r="K46" s="35"/>
      <c r="M46" s="6"/>
      <c r="N46" s="6"/>
      <c r="O46" s="6"/>
      <c r="P46" s="6"/>
      <c r="Q46" s="6"/>
      <c r="R46" s="50" t="str">
        <f>+IF(ISBLANK(Q46),"",_xlfn.RANK.EQ(Q46,Q$5:Q$56,0))</f>
        <v/>
      </c>
      <c r="T46" s="2" t="s">
        <v>2</v>
      </c>
      <c r="U46" s="8">
        <v>0.30000000000000004</v>
      </c>
      <c r="V46" s="31">
        <v>0.1082597707845753</v>
      </c>
      <c r="W46" s="31"/>
      <c r="X46" s="64"/>
      <c r="Y46" s="64"/>
      <c r="Z46" s="12">
        <v>8.51141299999456</v>
      </c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</row>
    <row r="47" spans="3:39" x14ac:dyDescent="0.2">
      <c r="C47" t="str">
        <f t="shared" si="1"/>
        <v>Asset 15</v>
      </c>
      <c r="D47" s="1"/>
      <c r="E47" s="1">
        <f>IF(ISBLANK(G47),"",MAX(E$1:E46)+1)</f>
        <v>15</v>
      </c>
      <c r="F47"/>
      <c r="G47" s="59">
        <f>+IF(R47&lt;=$G$63, $F$68 + (Q47 - $F$63) * ($F$69) / ($F$64-$F$63), 0%)</f>
        <v>0</v>
      </c>
      <c r="I47" s="37">
        <v>176.72</v>
      </c>
      <c r="J47" s="6">
        <f t="shared" si="2"/>
        <v>7.8269458523124155E-2</v>
      </c>
      <c r="K47" s="32">
        <f>MAX(1,SUMPRODUCT(AC47:AM47,AC$2:AM$2)*20+$K$2)/(100+$K$2)*100</f>
        <v>60.833333333333329</v>
      </c>
      <c r="M47" s="50">
        <f>_xlfn.RANK.AVG(J47,J$5:J$57)</f>
        <v>13</v>
      </c>
      <c r="N47" s="50">
        <f>_xlfn.RANK.AVG(K47,K$5:K$57)</f>
        <v>10</v>
      </c>
      <c r="O47" s="50">
        <f>MAX(M$5:M$55) - M47 + 1</f>
        <v>6</v>
      </c>
      <c r="P47" s="50">
        <f>MAX(N$5:N$55) - N47 + 1</f>
        <v>9</v>
      </c>
      <c r="Q47" s="50">
        <f>+IF(ISBLANK(P47),"",AVERAGE(O47:P47))</f>
        <v>7.5</v>
      </c>
      <c r="R47" s="50">
        <f>+IF(ISBLANK(Q47),"",_xlfn.RANK.EQ(Q47,Q$5:Q$56,0))</f>
        <v>13</v>
      </c>
      <c r="T47" s="2" t="s">
        <v>0</v>
      </c>
      <c r="U47" s="8">
        <v>0.2</v>
      </c>
      <c r="V47" s="31">
        <v>-4.9180255101664586E-2</v>
      </c>
      <c r="W47" s="31"/>
      <c r="X47" s="63">
        <f>SUMPRODUCT(U47:U49,Z47:Z49)</f>
        <v>169.7</v>
      </c>
      <c r="Y47" s="64">
        <f>+X47/I47-1</f>
        <v>-3.9723856948845726E-2</v>
      </c>
      <c r="Z47" s="13">
        <v>99</v>
      </c>
      <c r="AC47" s="11">
        <v>4.5</v>
      </c>
      <c r="AD47" s="11">
        <v>4</v>
      </c>
      <c r="AE47" s="11">
        <v>3.5</v>
      </c>
      <c r="AF47" s="11">
        <v>3</v>
      </c>
      <c r="AG47" s="11">
        <v>4</v>
      </c>
      <c r="AH47" s="11">
        <v>3.5</v>
      </c>
      <c r="AI47" s="11">
        <v>4</v>
      </c>
      <c r="AJ47" s="11">
        <v>3</v>
      </c>
      <c r="AK47" s="11">
        <v>4.5</v>
      </c>
      <c r="AL47" s="11">
        <v>4</v>
      </c>
      <c r="AM47" s="11">
        <v>3</v>
      </c>
    </row>
    <row r="48" spans="3:39" x14ac:dyDescent="0.2">
      <c r="C48" t="str">
        <f t="shared" si="1"/>
        <v/>
      </c>
      <c r="D48" s="1"/>
      <c r="E48" s="1" t="str">
        <f>IF(ISBLANK(G48),"",MAX(E$1:E47)+1)</f>
        <v/>
      </c>
      <c r="F48"/>
      <c r="G48" s="59"/>
      <c r="J48" s="6" t="str">
        <f>IF(ISBLANK(I48),"",SUMPRODUCT(U48:U49,V48:V49))</f>
        <v/>
      </c>
      <c r="K48" s="32"/>
      <c r="M48" s="6"/>
      <c r="N48" s="6"/>
      <c r="O48" s="6"/>
      <c r="P48" s="6"/>
      <c r="Q48" s="6"/>
      <c r="R48" s="50" t="str">
        <f>+IF(ISBLANK(Q48),"",_xlfn.RANK.EQ(Q48,Q$5:Q$56,0))</f>
        <v/>
      </c>
      <c r="T48" s="2" t="s">
        <v>1</v>
      </c>
      <c r="U48" s="8">
        <v>0.5</v>
      </c>
      <c r="V48" s="31">
        <v>7.7922022689535381E-2</v>
      </c>
      <c r="W48" s="31"/>
      <c r="X48" s="64"/>
      <c r="Y48" s="64"/>
      <c r="Z48" s="13">
        <v>166</v>
      </c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</row>
    <row r="49" spans="2:39" x14ac:dyDescent="0.2">
      <c r="C49" t="str">
        <f t="shared" si="1"/>
        <v/>
      </c>
      <c r="D49" s="1"/>
      <c r="E49" s="1" t="str">
        <f>IF(ISBLANK(G49),"",MAX(E$1:E48)+1)</f>
        <v/>
      </c>
      <c r="F49"/>
      <c r="G49" s="59"/>
      <c r="J49" s="6" t="str">
        <f>IF(ISBLANK(I49),"",SUMPRODUCT(U49:U49,V49:V49))</f>
        <v/>
      </c>
      <c r="K49" s="32"/>
      <c r="M49" s="6"/>
      <c r="N49" s="6"/>
      <c r="O49" s="6"/>
      <c r="P49" s="6"/>
      <c r="Q49" s="6"/>
      <c r="R49" s="50" t="str">
        <f>+IF(ISBLANK(Q49),"",_xlfn.RANK.EQ(Q49,Q$5:Q$56,0))</f>
        <v/>
      </c>
      <c r="T49" s="2" t="s">
        <v>2</v>
      </c>
      <c r="U49" s="8">
        <v>0.3</v>
      </c>
      <c r="V49" s="31">
        <v>0.16381499399563126</v>
      </c>
      <c r="W49" s="31"/>
      <c r="X49" s="64"/>
      <c r="Y49" s="64"/>
      <c r="Z49" s="13">
        <v>223</v>
      </c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</row>
    <row r="50" spans="2:39" x14ac:dyDescent="0.2">
      <c r="C50" t="str">
        <f t="shared" si="1"/>
        <v>Asset 16</v>
      </c>
      <c r="D50" s="1"/>
      <c r="E50" s="1">
        <f>IF(ISBLANK(G50),"",MAX(E$1:E49)+1)</f>
        <v>16</v>
      </c>
      <c r="F50"/>
      <c r="G50" s="59">
        <f>+IF(R50&lt;=$G$63, $F$68 + (Q50 - $F$63) * ($F$69) / ($F$64-$F$63), 0%)</f>
        <v>7.7499999999999999E-2</v>
      </c>
      <c r="I50" s="34">
        <v>29.65</v>
      </c>
      <c r="J50" s="6">
        <f t="shared" ref="J50:J56" si="3">IF(ISBLANK(I50),"",SUMPRODUCT(U50:U52,V50:V52))</f>
        <v>0.25874144211411487</v>
      </c>
      <c r="K50" s="32">
        <f>MAX(1,SUMPRODUCT(AC50:AM50,AC$2:AM$2)*20+$K$2)/(100+$K$2)*100</f>
        <v>56.666666666666664</v>
      </c>
      <c r="M50" s="50">
        <f>_xlfn.RANK.AVG(J50,J$5:J$57)</f>
        <v>1</v>
      </c>
      <c r="N50" s="50">
        <f>_xlfn.RANK.AVG(K50,K$5:K$57)</f>
        <v>11.5</v>
      </c>
      <c r="O50" s="50">
        <f>MAX(M$5:M$55) - M50 + 1</f>
        <v>18</v>
      </c>
      <c r="P50" s="50">
        <f>MAX(N$5:N$55) - N50 + 1</f>
        <v>7.5</v>
      </c>
      <c r="Q50" s="50">
        <f>+IF(ISBLANK(P50),"",AVERAGE(O50:P50))</f>
        <v>12.75</v>
      </c>
      <c r="R50" s="50">
        <f>+IF(ISBLANK(Q50),"",_xlfn.RANK.EQ(Q50,Q$5:Q$56,0))</f>
        <v>4</v>
      </c>
      <c r="T50" s="2" t="s">
        <v>0</v>
      </c>
      <c r="U50" s="8">
        <v>0.25</v>
      </c>
      <c r="V50" s="36">
        <v>3.278408944606781E-2</v>
      </c>
      <c r="W50" s="36"/>
      <c r="X50" s="63">
        <f>SUMPRODUCT(U50:U52,Z50:Z52)</f>
        <v>42.927374378254413</v>
      </c>
      <c r="Y50" s="64">
        <f>+X50/I50-1</f>
        <v>0.4478035203458488</v>
      </c>
      <c r="Z50" s="10">
        <v>14.638232463849064</v>
      </c>
      <c r="AC50" s="11">
        <v>5</v>
      </c>
      <c r="AD50" s="11">
        <v>2</v>
      </c>
      <c r="AE50" s="11">
        <v>4</v>
      </c>
      <c r="AF50" s="11">
        <v>5</v>
      </c>
      <c r="AG50" s="11">
        <v>3</v>
      </c>
      <c r="AH50" s="11">
        <v>3</v>
      </c>
      <c r="AI50" s="11">
        <v>3.5</v>
      </c>
      <c r="AJ50" s="11">
        <v>4</v>
      </c>
      <c r="AK50" s="11">
        <v>3.5</v>
      </c>
      <c r="AL50" s="11">
        <v>4</v>
      </c>
      <c r="AM50" s="11">
        <v>3.5</v>
      </c>
    </row>
    <row r="51" spans="2:39" x14ac:dyDescent="0.2">
      <c r="C51" t="str">
        <f t="shared" si="1"/>
        <v/>
      </c>
      <c r="D51" s="1"/>
      <c r="E51" s="1" t="str">
        <f>IF(ISBLANK(G51),"",MAX(E$1:E50)+1)</f>
        <v/>
      </c>
      <c r="F51"/>
      <c r="G51" s="59"/>
      <c r="J51" s="6" t="str">
        <f>IF(ISBLANK(I51),"",SUMPRODUCT(U51:U52,V51:V52))</f>
        <v/>
      </c>
      <c r="K51" s="35"/>
      <c r="M51" s="6"/>
      <c r="N51" s="6"/>
      <c r="O51" s="6"/>
      <c r="P51" s="6"/>
      <c r="Q51" s="6"/>
      <c r="R51" s="50" t="str">
        <f>+IF(ISBLANK(Q51),"",_xlfn.RANK.EQ(Q51,Q$5:Q$56,0))</f>
        <v/>
      </c>
      <c r="T51" s="2" t="s">
        <v>1</v>
      </c>
      <c r="U51" s="8">
        <v>0.5</v>
      </c>
      <c r="V51" s="36">
        <v>0.29482356905937213</v>
      </c>
      <c r="W51" s="36"/>
      <c r="X51" s="64"/>
      <c r="Y51" s="64"/>
      <c r="Z51" s="10">
        <v>44.202458576485299</v>
      </c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</row>
    <row r="52" spans="2:39" x14ac:dyDescent="0.2">
      <c r="C52" t="str">
        <f t="shared" si="1"/>
        <v/>
      </c>
      <c r="D52" s="1"/>
      <c r="E52" s="1" t="str">
        <f>IF(ISBLANK(G52),"",MAX(E$1:E51)+1)</f>
        <v/>
      </c>
      <c r="F52"/>
      <c r="G52" s="59"/>
      <c r="J52" s="6" t="str">
        <f>IF(ISBLANK(I52),"",SUMPRODUCT(U52:U53,V52:V53))</f>
        <v/>
      </c>
      <c r="K52" s="35"/>
      <c r="M52" s="6"/>
      <c r="N52" s="6"/>
      <c r="O52" s="6"/>
      <c r="P52" s="6"/>
      <c r="Q52" s="6"/>
      <c r="R52" s="50" t="str">
        <f>+IF(ISBLANK(Q52),"",_xlfn.RANK.EQ(Q52,Q$5:Q$56,0))</f>
        <v/>
      </c>
      <c r="T52" s="2" t="s">
        <v>2</v>
      </c>
      <c r="U52" s="8">
        <v>0.25</v>
      </c>
      <c r="V52" s="36">
        <v>0.41253454089164743</v>
      </c>
      <c r="W52" s="36"/>
      <c r="X52" s="64"/>
      <c r="Y52" s="64"/>
      <c r="Z52" s="10">
        <v>68.666347896197991</v>
      </c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</row>
    <row r="53" spans="2:39" x14ac:dyDescent="0.2">
      <c r="C53" t="str">
        <f t="shared" si="1"/>
        <v>Asset 17</v>
      </c>
      <c r="D53" s="1"/>
      <c r="E53" s="1">
        <f>IF(ISBLANK(G53),"",MAX(E$1:E52)+1)</f>
        <v>17</v>
      </c>
      <c r="F53"/>
      <c r="G53" s="59">
        <f>+IF(R53&lt;=$G$63, $F$68 + (Q53 - $F$63) * ($F$69) / ($F$64-$F$63), 0%)</f>
        <v>0.03</v>
      </c>
      <c r="I53" s="30">
        <v>25.96</v>
      </c>
      <c r="J53" s="6">
        <f t="shared" si="3"/>
        <v>6.4000000000000001E-2</v>
      </c>
      <c r="K53" s="32">
        <f>MAX(1,SUMPRODUCT(AC53:AM53,AC$2:AM$2)*20+$K$2)/(100+$K$2)*100</f>
        <v>67.5</v>
      </c>
      <c r="M53" s="50">
        <f>_xlfn.RANK.AVG(J53,J$5:J$57)</f>
        <v>16</v>
      </c>
      <c r="N53" s="50">
        <f>_xlfn.RANK.AVG(K53,K$5:K$57)</f>
        <v>6</v>
      </c>
      <c r="O53" s="50">
        <f>MAX(M$5:M$55) - M53 + 1</f>
        <v>3</v>
      </c>
      <c r="P53" s="50">
        <f>MAX(N$5:N$55) - N53 + 1</f>
        <v>13</v>
      </c>
      <c r="Q53" s="50">
        <f>+IF(ISBLANK(P53),"",AVERAGE(O53:P53))</f>
        <v>8</v>
      </c>
      <c r="R53" s="50">
        <f>+IF(ISBLANK(Q53),"",_xlfn.RANK.EQ(Q53,Q$5:Q$56,0))</f>
        <v>12</v>
      </c>
      <c r="T53" s="2" t="s">
        <v>0</v>
      </c>
      <c r="U53" s="8">
        <v>0.2</v>
      </c>
      <c r="V53" s="31">
        <v>-0.03</v>
      </c>
      <c r="W53" s="31"/>
      <c r="X53" s="63">
        <f>SUMPRODUCT(U53:U55,Z53:Z55)</f>
        <v>21.89</v>
      </c>
      <c r="Y53" s="64">
        <f>+X53/I53-1</f>
        <v>-0.15677966101694918</v>
      </c>
      <c r="Z53" s="10">
        <v>13.6</v>
      </c>
      <c r="AC53" s="11">
        <v>5</v>
      </c>
      <c r="AD53" s="11">
        <v>2</v>
      </c>
      <c r="AE53" s="11">
        <v>4.5</v>
      </c>
      <c r="AF53" s="11">
        <v>5</v>
      </c>
      <c r="AG53" s="11">
        <v>5</v>
      </c>
      <c r="AH53" s="11">
        <v>5</v>
      </c>
      <c r="AI53" s="11">
        <v>4</v>
      </c>
      <c r="AJ53" s="11">
        <v>3</v>
      </c>
      <c r="AK53" s="11">
        <v>4</v>
      </c>
      <c r="AL53" s="11">
        <v>2</v>
      </c>
      <c r="AM53" s="11">
        <v>2</v>
      </c>
    </row>
    <row r="54" spans="2:39" x14ac:dyDescent="0.2">
      <c r="C54" t="str">
        <f t="shared" si="1"/>
        <v/>
      </c>
      <c r="D54" s="1"/>
      <c r="E54" s="1" t="str">
        <f>IF(ISBLANK(G54),"",MAX(E$1:E53)+1)</f>
        <v/>
      </c>
      <c r="F54"/>
      <c r="G54" s="59"/>
      <c r="J54" s="6" t="str">
        <f>IF(ISBLANK(I54),"",SUMPRODUCT(U54:U55,V54:V55))</f>
        <v/>
      </c>
      <c r="K54" s="32"/>
      <c r="M54" s="6"/>
      <c r="N54" s="6"/>
      <c r="O54" s="6"/>
      <c r="P54" s="6"/>
      <c r="Q54" s="6"/>
      <c r="R54" s="50" t="str">
        <f>+IF(ISBLANK(Q54),"",_xlfn.RANK.EQ(Q54,Q$5:Q$56,0))</f>
        <v/>
      </c>
      <c r="T54" s="2" t="s">
        <v>1</v>
      </c>
      <c r="U54" s="8">
        <v>0.5</v>
      </c>
      <c r="V54" s="31">
        <v>0.05</v>
      </c>
      <c r="W54" s="31"/>
      <c r="X54" s="64"/>
      <c r="Y54" s="64"/>
      <c r="Z54" s="10">
        <v>20.100000000000001</v>
      </c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</row>
    <row r="55" spans="2:39" x14ac:dyDescent="0.2">
      <c r="C55" t="str">
        <f t="shared" si="1"/>
        <v/>
      </c>
      <c r="D55" s="1"/>
      <c r="E55" s="1" t="str">
        <f>IF(ISBLANK(G55),"",MAX(E$1:E54)+1)</f>
        <v/>
      </c>
      <c r="F55"/>
      <c r="G55" s="59"/>
      <c r="J55" s="6" t="str">
        <f>IF(ISBLANK(I55),"",SUMPRODUCT(U55:U55,V55:V55))</f>
        <v/>
      </c>
      <c r="K55" s="32"/>
      <c r="M55" s="6"/>
      <c r="N55" s="6"/>
      <c r="O55" s="6"/>
      <c r="P55" s="6"/>
      <c r="Q55" s="6"/>
      <c r="R55" s="50" t="str">
        <f>+IF(ISBLANK(Q55),"",_xlfn.RANK.EQ(Q55,Q$5:Q$56,0))</f>
        <v/>
      </c>
      <c r="T55" s="2" t="s">
        <v>2</v>
      </c>
      <c r="U55" s="8">
        <v>0.3</v>
      </c>
      <c r="V55" s="31">
        <v>0.15</v>
      </c>
      <c r="W55" s="31"/>
      <c r="X55" s="64"/>
      <c r="Y55" s="64"/>
      <c r="Z55" s="10">
        <v>30.4</v>
      </c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</row>
    <row r="56" spans="2:39" ht="12.75" x14ac:dyDescent="0.2">
      <c r="C56" t="str">
        <f t="shared" si="1"/>
        <v>Asset 18</v>
      </c>
      <c r="D56" s="1"/>
      <c r="E56" s="1">
        <f>IF(ISBLANK(G56),"",MAX(E$1:E55)+1)</f>
        <v>18</v>
      </c>
      <c r="F56" s="6"/>
      <c r="G56" s="59">
        <f>+IF(R56&lt;=$G$63, $F$68 + (Q56 - $F$63) * ($F$69) / ($F$64-$F$63), 0%)</f>
        <v>8.2500000000000004E-2</v>
      </c>
      <c r="I56" s="34">
        <v>97.2</v>
      </c>
      <c r="J56" s="6">
        <f t="shared" si="3"/>
        <v>0.20337064830925783</v>
      </c>
      <c r="K56" s="32">
        <f>MAX(1,SUMPRODUCT(AC56:AM56,AC$2:AM$2)*20+$K$2)/(100+$K$2)*100</f>
        <v>64.166666666666671</v>
      </c>
      <c r="M56" s="50">
        <f>_xlfn.RANK.AVG(J56,J$5:J$57)</f>
        <v>4</v>
      </c>
      <c r="N56" s="50">
        <f>_xlfn.RANK.AVG(K56,K$5:K$57)</f>
        <v>7.5</v>
      </c>
      <c r="O56" s="50">
        <f>MAX(M$5:M$55) - M56 + 1</f>
        <v>15</v>
      </c>
      <c r="P56" s="50">
        <f>MAX(N$5:N$55) - N56 + 1</f>
        <v>11.5</v>
      </c>
      <c r="Q56" s="50">
        <f>+IF(ISBLANK(P56),"",AVERAGE(O56:P56))</f>
        <v>13.25</v>
      </c>
      <c r="R56" s="50">
        <f>+IF(ISBLANK(Q56),"",_xlfn.RANK.EQ(Q56,Q$5:Q$56,0))</f>
        <v>3</v>
      </c>
      <c r="T56" s="2" t="s">
        <v>0</v>
      </c>
      <c r="U56" s="8">
        <v>0.25</v>
      </c>
      <c r="V56" s="47">
        <v>0.11404091285899366</v>
      </c>
      <c r="W56" s="47"/>
      <c r="X56" s="63">
        <f>SUMPRODUCT(U56:U58,Z56:Z58)</f>
        <v>133.33568671288384</v>
      </c>
      <c r="Y56" s="64">
        <f>+X56/I56-1</f>
        <v>0.37176632420662381</v>
      </c>
      <c r="Z56" s="46">
        <v>95.125236123246637</v>
      </c>
      <c r="AC56" s="11">
        <v>4</v>
      </c>
      <c r="AD56" s="11">
        <v>4.5</v>
      </c>
      <c r="AE56" s="11">
        <v>5</v>
      </c>
      <c r="AF56" s="11">
        <v>4</v>
      </c>
      <c r="AG56" s="11">
        <v>4</v>
      </c>
      <c r="AH56" s="11">
        <v>3</v>
      </c>
      <c r="AI56" s="11">
        <v>4</v>
      </c>
      <c r="AJ56" s="11">
        <v>4</v>
      </c>
      <c r="AK56" s="11">
        <v>4</v>
      </c>
      <c r="AL56" s="11">
        <v>3.5</v>
      </c>
      <c r="AM56" s="11">
        <v>4</v>
      </c>
    </row>
    <row r="57" spans="2:39" ht="12.75" x14ac:dyDescent="0.2">
      <c r="C57" t="str">
        <f t="shared" ref="C57" si="4">IF(ISBLANK(I57),"","Asset "&amp;E57)</f>
        <v/>
      </c>
      <c r="F57" s="6"/>
      <c r="G57" s="6"/>
      <c r="I57" s="37"/>
      <c r="J57" s="6"/>
      <c r="K57" s="35"/>
      <c r="M57" s="6"/>
      <c r="O57" s="6"/>
      <c r="T57" s="2" t="s">
        <v>1</v>
      </c>
      <c r="U57" s="8">
        <v>0.5</v>
      </c>
      <c r="V57" s="47">
        <v>0.19400308260907514</v>
      </c>
      <c r="W57" s="47"/>
      <c r="X57" s="64"/>
      <c r="Y57" s="64"/>
      <c r="Z57" s="46">
        <v>125.00519330608003</v>
      </c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</row>
    <row r="58" spans="2:39" ht="12.75" x14ac:dyDescent="0.2">
      <c r="K58" s="35"/>
      <c r="T58" s="2" t="s">
        <v>2</v>
      </c>
      <c r="U58" s="8">
        <v>0.25</v>
      </c>
      <c r="V58" s="47">
        <v>0.31143551515988727</v>
      </c>
      <c r="W58" s="47"/>
      <c r="Z58" s="46">
        <v>188.20712411612868</v>
      </c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</row>
    <row r="59" spans="2:39" x14ac:dyDescent="0.2">
      <c r="T59"/>
      <c r="U59" s="66"/>
      <c r="V59" s="31"/>
      <c r="W59" s="31"/>
      <c r="Z59" s="67"/>
    </row>
    <row r="60" spans="2:39" x14ac:dyDescent="0.2">
      <c r="T60"/>
      <c r="U60" s="66"/>
      <c r="V60" s="31"/>
      <c r="W60" s="31"/>
      <c r="Z60" s="67"/>
    </row>
    <row r="61" spans="2:39" outlineLevel="1" x14ac:dyDescent="0.2">
      <c r="B61" t="s">
        <v>28</v>
      </c>
      <c r="C61" s="51" t="s">
        <v>29</v>
      </c>
      <c r="F61"/>
      <c r="G61"/>
      <c r="I61"/>
      <c r="J61"/>
      <c r="K61"/>
      <c r="M61"/>
      <c r="O61"/>
      <c r="T61"/>
      <c r="U61"/>
      <c r="V61"/>
      <c r="W61"/>
      <c r="X61" s="65"/>
      <c r="Y61" s="65"/>
      <c r="Z61"/>
      <c r="AC61"/>
      <c r="AD61"/>
      <c r="AE61"/>
      <c r="AF61"/>
      <c r="AG61"/>
      <c r="AH61"/>
      <c r="AI61"/>
      <c r="AJ61"/>
      <c r="AK61"/>
      <c r="AL61"/>
      <c r="AM61"/>
    </row>
    <row r="62" spans="2:39" outlineLevel="1" x14ac:dyDescent="0.2">
      <c r="C62" s="51"/>
      <c r="F62" s="55" t="s">
        <v>33</v>
      </c>
      <c r="G62" t="s">
        <v>32</v>
      </c>
      <c r="I62"/>
      <c r="J62"/>
      <c r="K62"/>
      <c r="M62"/>
      <c r="O62"/>
      <c r="T62"/>
      <c r="U62"/>
      <c r="V62"/>
      <c r="W62"/>
      <c r="X62" s="65"/>
      <c r="Y62" s="65"/>
      <c r="Z62"/>
      <c r="AC62"/>
      <c r="AD62"/>
      <c r="AE62"/>
      <c r="AF62"/>
      <c r="AG62"/>
      <c r="AH62"/>
      <c r="AI62"/>
      <c r="AJ62"/>
      <c r="AK62"/>
      <c r="AL62"/>
      <c r="AM62"/>
    </row>
    <row r="63" spans="2:39" outlineLevel="1" x14ac:dyDescent="0.2">
      <c r="C63" t="s">
        <v>30</v>
      </c>
      <c r="F63">
        <f>_xlfn.MINIFS(Q$5:Q$57,$R$5:$R$57,"&lt;="&amp;G63)</f>
        <v>8</v>
      </c>
      <c r="G63" s="54">
        <v>12</v>
      </c>
      <c r="I63"/>
      <c r="J63"/>
      <c r="K63"/>
      <c r="M63"/>
      <c r="O63"/>
      <c r="T63"/>
      <c r="U63"/>
      <c r="V63"/>
      <c r="W63"/>
      <c r="X63" s="65"/>
      <c r="Y63" s="65"/>
      <c r="Z63"/>
      <c r="AC63"/>
      <c r="AD63"/>
      <c r="AE63"/>
      <c r="AF63"/>
      <c r="AG63"/>
      <c r="AH63"/>
      <c r="AI63"/>
      <c r="AJ63"/>
      <c r="AK63"/>
      <c r="AL63"/>
      <c r="AM63"/>
    </row>
    <row r="64" spans="2:39" outlineLevel="1" x14ac:dyDescent="0.2">
      <c r="C64" t="s">
        <v>31</v>
      </c>
      <c r="F64">
        <f>_xlfn.MAXIFS(Q$5:Q$57,$R$5:$R$57,"&lt;="&amp;G63)</f>
        <v>15</v>
      </c>
      <c r="G64">
        <f>+G63</f>
        <v>12</v>
      </c>
      <c r="I64"/>
      <c r="J64"/>
      <c r="K64"/>
      <c r="M64"/>
      <c r="O64"/>
      <c r="T64"/>
      <c r="U64"/>
      <c r="V64"/>
      <c r="W64"/>
      <c r="X64" s="65"/>
      <c r="Y64" s="65"/>
      <c r="Z64"/>
      <c r="AC64"/>
      <c r="AD64"/>
      <c r="AE64"/>
      <c r="AF64"/>
      <c r="AG64"/>
      <c r="AH64"/>
      <c r="AI64"/>
      <c r="AJ64"/>
      <c r="AK64"/>
      <c r="AL64"/>
      <c r="AM64"/>
    </row>
    <row r="65" spans="3:39" outlineLevel="1" x14ac:dyDescent="0.2">
      <c r="F65"/>
      <c r="G65"/>
      <c r="I65"/>
      <c r="J65"/>
      <c r="K65"/>
      <c r="M65"/>
      <c r="O65"/>
      <c r="T65"/>
      <c r="U65"/>
      <c r="V65"/>
      <c r="W65"/>
      <c r="X65" s="65"/>
      <c r="Y65" s="65"/>
      <c r="Z65"/>
      <c r="AC65"/>
      <c r="AD65"/>
      <c r="AE65"/>
      <c r="AF65"/>
      <c r="AG65"/>
      <c r="AH65"/>
      <c r="AI65"/>
      <c r="AJ65"/>
      <c r="AK65"/>
      <c r="AL65"/>
      <c r="AM65"/>
    </row>
    <row r="66" spans="3:39" outlineLevel="1" x14ac:dyDescent="0.2">
      <c r="C66" t="s">
        <v>34</v>
      </c>
      <c r="F66"/>
      <c r="G66"/>
      <c r="I66"/>
      <c r="J66"/>
      <c r="K66"/>
      <c r="M66"/>
      <c r="O66"/>
      <c r="T66"/>
      <c r="U66"/>
      <c r="V66"/>
      <c r="W66"/>
      <c r="X66" s="65"/>
      <c r="Y66" s="65"/>
      <c r="Z66"/>
      <c r="AC66"/>
      <c r="AD66"/>
      <c r="AE66"/>
      <c r="AF66"/>
      <c r="AG66"/>
      <c r="AH66"/>
      <c r="AI66"/>
      <c r="AJ66"/>
      <c r="AK66"/>
      <c r="AL66"/>
      <c r="AM66"/>
    </row>
    <row r="67" spans="3:39" outlineLevel="1" x14ac:dyDescent="0.2">
      <c r="C67" t="s">
        <v>35</v>
      </c>
      <c r="F67" s="57">
        <v>0.1</v>
      </c>
      <c r="G67"/>
      <c r="I67"/>
      <c r="J67"/>
      <c r="K67"/>
      <c r="M67"/>
      <c r="O67"/>
      <c r="T67"/>
      <c r="U67"/>
      <c r="V67"/>
      <c r="W67"/>
      <c r="X67" s="65"/>
      <c r="Y67" s="65"/>
      <c r="Z67"/>
      <c r="AC67"/>
      <c r="AD67"/>
      <c r="AE67"/>
      <c r="AF67"/>
      <c r="AG67"/>
      <c r="AH67"/>
      <c r="AI67"/>
      <c r="AJ67"/>
      <c r="AK67"/>
      <c r="AL67"/>
      <c r="AM67"/>
    </row>
    <row r="68" spans="3:39" outlineLevel="1" x14ac:dyDescent="0.2">
      <c r="C68" s="56" t="s">
        <v>36</v>
      </c>
      <c r="D68" s="56"/>
      <c r="E68" s="56"/>
      <c r="F68" s="58">
        <v>0.03</v>
      </c>
      <c r="G68"/>
      <c r="I68"/>
      <c r="J68"/>
      <c r="K68"/>
      <c r="M68"/>
      <c r="O68"/>
      <c r="T68"/>
      <c r="U68"/>
      <c r="V68"/>
      <c r="W68"/>
      <c r="X68" s="65"/>
      <c r="Y68" s="65"/>
      <c r="Z68"/>
      <c r="AC68"/>
      <c r="AD68"/>
      <c r="AE68"/>
      <c r="AF68"/>
      <c r="AG68"/>
      <c r="AH68"/>
      <c r="AI68"/>
      <c r="AJ68"/>
      <c r="AK68"/>
      <c r="AL68"/>
      <c r="AM68"/>
    </row>
    <row r="69" spans="3:39" outlineLevel="1" x14ac:dyDescent="0.2">
      <c r="C69" t="s">
        <v>37</v>
      </c>
      <c r="F69" s="9">
        <f>+F67-F68</f>
        <v>7.0000000000000007E-2</v>
      </c>
      <c r="G69"/>
      <c r="I69"/>
      <c r="J69"/>
      <c r="K69"/>
      <c r="M69"/>
      <c r="O69"/>
      <c r="T69"/>
      <c r="U69"/>
      <c r="V69"/>
      <c r="W69"/>
      <c r="X69" s="65"/>
      <c r="Y69" s="65"/>
      <c r="Z69"/>
      <c r="AC69"/>
      <c r="AD69"/>
      <c r="AE69"/>
      <c r="AF69"/>
      <c r="AG69"/>
      <c r="AH69"/>
      <c r="AI69"/>
      <c r="AJ69"/>
      <c r="AK69"/>
      <c r="AL69"/>
      <c r="AM69"/>
    </row>
    <row r="70" spans="3:39" x14ac:dyDescent="0.2">
      <c r="F70"/>
      <c r="G70"/>
      <c r="I70"/>
      <c r="J70"/>
      <c r="K70"/>
      <c r="M70"/>
      <c r="O70"/>
      <c r="T70"/>
      <c r="U70"/>
      <c r="V70"/>
      <c r="W70"/>
      <c r="X70" s="65"/>
      <c r="Y70" s="65"/>
      <c r="Z70"/>
      <c r="AC70"/>
      <c r="AD70"/>
      <c r="AE70"/>
      <c r="AF70"/>
      <c r="AG70"/>
      <c r="AH70"/>
      <c r="AI70"/>
      <c r="AJ70"/>
      <c r="AK70"/>
      <c r="AL70"/>
      <c r="AM70"/>
    </row>
    <row r="71" spans="3:39" x14ac:dyDescent="0.2">
      <c r="F71"/>
      <c r="G71"/>
      <c r="I71"/>
      <c r="J71"/>
      <c r="K71"/>
      <c r="M71"/>
      <c r="O71"/>
      <c r="T71"/>
      <c r="U71"/>
      <c r="V71"/>
      <c r="W71"/>
      <c r="X71" s="65"/>
      <c r="Y71" s="65"/>
      <c r="Z71"/>
      <c r="AC71"/>
      <c r="AD71"/>
      <c r="AE71"/>
      <c r="AF71"/>
      <c r="AG71"/>
      <c r="AH71"/>
      <c r="AI71"/>
      <c r="AJ71"/>
      <c r="AK71"/>
      <c r="AL71"/>
      <c r="AM71"/>
    </row>
    <row r="72" spans="3:39" x14ac:dyDescent="0.2">
      <c r="F72"/>
      <c r="G72"/>
      <c r="I72"/>
      <c r="J72"/>
      <c r="K72"/>
      <c r="M72"/>
      <c r="O72"/>
      <c r="T72"/>
      <c r="U72"/>
      <c r="V72"/>
      <c r="W72"/>
      <c r="X72" s="65"/>
      <c r="Y72" s="65"/>
      <c r="Z72"/>
      <c r="AC72"/>
      <c r="AD72"/>
      <c r="AE72"/>
      <c r="AF72"/>
      <c r="AG72"/>
      <c r="AH72"/>
      <c r="AI72"/>
      <c r="AJ72"/>
      <c r="AK72"/>
      <c r="AL72"/>
      <c r="AM72"/>
    </row>
    <row r="73" spans="3:39" x14ac:dyDescent="0.2">
      <c r="F73"/>
      <c r="G73"/>
      <c r="I73"/>
      <c r="J73"/>
      <c r="K73"/>
      <c r="M73"/>
      <c r="O73"/>
      <c r="T73"/>
      <c r="U73"/>
      <c r="V73"/>
      <c r="W73"/>
      <c r="X73" s="65"/>
      <c r="Y73" s="65"/>
      <c r="Z73"/>
      <c r="AC73"/>
      <c r="AD73"/>
      <c r="AE73"/>
      <c r="AF73"/>
      <c r="AG73"/>
      <c r="AH73"/>
      <c r="AI73"/>
      <c r="AJ73"/>
      <c r="AK73"/>
      <c r="AL73"/>
      <c r="AM73"/>
    </row>
    <row r="74" spans="3:39" x14ac:dyDescent="0.2">
      <c r="F74"/>
      <c r="G74"/>
      <c r="I74"/>
      <c r="J74"/>
      <c r="K74"/>
      <c r="M74"/>
      <c r="O74"/>
      <c r="T74"/>
      <c r="U74"/>
      <c r="V74"/>
      <c r="W74"/>
      <c r="X74" s="65"/>
      <c r="Y74" s="65"/>
      <c r="Z74"/>
      <c r="AC74"/>
      <c r="AD74"/>
      <c r="AE74"/>
      <c r="AF74"/>
      <c r="AG74"/>
      <c r="AH74"/>
      <c r="AI74"/>
      <c r="AJ74"/>
      <c r="AK74"/>
      <c r="AL74"/>
      <c r="AM74"/>
    </row>
    <row r="75" spans="3:39" x14ac:dyDescent="0.2">
      <c r="F75"/>
      <c r="G75"/>
      <c r="I75"/>
      <c r="J75"/>
      <c r="K75"/>
      <c r="M75"/>
      <c r="O75"/>
      <c r="T75"/>
      <c r="U75"/>
      <c r="V75"/>
      <c r="W75"/>
      <c r="X75" s="65"/>
      <c r="Y75" s="65"/>
      <c r="Z75"/>
      <c r="AC75"/>
      <c r="AD75"/>
      <c r="AE75"/>
      <c r="AF75"/>
      <c r="AG75"/>
      <c r="AH75"/>
      <c r="AI75"/>
      <c r="AJ75"/>
      <c r="AK75"/>
      <c r="AL75"/>
      <c r="AM75"/>
    </row>
    <row r="76" spans="3:39" x14ac:dyDescent="0.2">
      <c r="F76"/>
      <c r="G76"/>
      <c r="I76"/>
      <c r="J76"/>
      <c r="K76"/>
      <c r="M76"/>
      <c r="O76"/>
      <c r="T76"/>
      <c r="U76"/>
      <c r="V76"/>
      <c r="W76"/>
      <c r="X76" s="65"/>
      <c r="Y76" s="65"/>
      <c r="Z76"/>
      <c r="AC76"/>
      <c r="AD76"/>
      <c r="AE76"/>
      <c r="AF76"/>
      <c r="AG76"/>
      <c r="AH76"/>
      <c r="AI76"/>
      <c r="AJ76"/>
      <c r="AK76"/>
      <c r="AL76"/>
      <c r="AM76"/>
    </row>
    <row r="77" spans="3:39" x14ac:dyDescent="0.2">
      <c r="F77"/>
      <c r="G77"/>
      <c r="I77"/>
      <c r="J77"/>
      <c r="K77"/>
      <c r="M77"/>
      <c r="O77"/>
      <c r="T77"/>
      <c r="U77"/>
      <c r="V77"/>
      <c r="W77"/>
      <c r="X77" s="65"/>
      <c r="Y77" s="65"/>
      <c r="Z77"/>
      <c r="AC77"/>
      <c r="AD77"/>
      <c r="AE77"/>
      <c r="AF77"/>
      <c r="AG77"/>
      <c r="AH77"/>
      <c r="AI77"/>
      <c r="AJ77"/>
      <c r="AK77"/>
      <c r="AL77"/>
      <c r="AM77"/>
    </row>
    <row r="78" spans="3:39" x14ac:dyDescent="0.2">
      <c r="F78"/>
      <c r="G78"/>
      <c r="I78"/>
      <c r="J78"/>
      <c r="K78"/>
      <c r="M78"/>
      <c r="O78"/>
      <c r="T78"/>
      <c r="U78"/>
      <c r="V78"/>
      <c r="W78"/>
      <c r="X78" s="65"/>
      <c r="Y78" s="65"/>
      <c r="Z78"/>
      <c r="AC78"/>
      <c r="AD78"/>
      <c r="AE78"/>
      <c r="AF78"/>
      <c r="AG78"/>
      <c r="AH78"/>
      <c r="AI78"/>
      <c r="AJ78"/>
      <c r="AK78"/>
      <c r="AL78"/>
      <c r="AM78"/>
    </row>
    <row r="79" spans="3:39" x14ac:dyDescent="0.2">
      <c r="F79"/>
      <c r="G79"/>
      <c r="I79"/>
      <c r="J79"/>
      <c r="K79"/>
      <c r="M79"/>
      <c r="O79"/>
      <c r="T79"/>
      <c r="U79"/>
      <c r="V79"/>
      <c r="W79"/>
      <c r="X79" s="65"/>
      <c r="Y79" s="65"/>
      <c r="Z79"/>
      <c r="AC79"/>
      <c r="AD79"/>
      <c r="AE79"/>
      <c r="AF79"/>
      <c r="AG79"/>
      <c r="AH79"/>
      <c r="AI79"/>
      <c r="AJ79"/>
      <c r="AK79"/>
      <c r="AL79"/>
      <c r="AM79"/>
    </row>
    <row r="80" spans="3:39" x14ac:dyDescent="0.2">
      <c r="F80"/>
      <c r="G80"/>
      <c r="I80"/>
      <c r="J80"/>
      <c r="K80"/>
      <c r="M80"/>
      <c r="O80"/>
      <c r="T80"/>
      <c r="U80"/>
      <c r="V80"/>
      <c r="W80"/>
      <c r="X80" s="65"/>
      <c r="Y80" s="65"/>
      <c r="Z80"/>
      <c r="AC80"/>
      <c r="AD80"/>
      <c r="AE80"/>
      <c r="AF80"/>
      <c r="AG80"/>
      <c r="AH80"/>
      <c r="AI80"/>
      <c r="AJ80"/>
      <c r="AK80"/>
      <c r="AL80"/>
      <c r="AM80"/>
    </row>
    <row r="81" spans="6:39" x14ac:dyDescent="0.2">
      <c r="F81"/>
      <c r="G81"/>
      <c r="I81"/>
      <c r="J81"/>
      <c r="K81"/>
      <c r="M81"/>
      <c r="O81"/>
      <c r="T81"/>
      <c r="U81"/>
      <c r="V81"/>
      <c r="W81"/>
      <c r="X81" s="65"/>
      <c r="Y81" s="65"/>
      <c r="Z81"/>
      <c r="AC81"/>
      <c r="AD81"/>
      <c r="AE81"/>
      <c r="AF81"/>
      <c r="AG81"/>
      <c r="AH81"/>
      <c r="AI81"/>
      <c r="AJ81"/>
      <c r="AK81"/>
      <c r="AL81"/>
      <c r="AM81"/>
    </row>
    <row r="82" spans="6:39" x14ac:dyDescent="0.2">
      <c r="F82"/>
      <c r="G82"/>
      <c r="I82"/>
      <c r="J82"/>
      <c r="K82"/>
      <c r="M82"/>
      <c r="O82"/>
      <c r="T82"/>
      <c r="U82"/>
      <c r="V82"/>
      <c r="W82"/>
      <c r="X82" s="65"/>
      <c r="Y82" s="65"/>
      <c r="Z82"/>
      <c r="AC82"/>
      <c r="AD82"/>
      <c r="AE82"/>
      <c r="AF82"/>
      <c r="AG82"/>
      <c r="AH82"/>
      <c r="AI82"/>
      <c r="AJ82"/>
      <c r="AK82"/>
      <c r="AL82"/>
      <c r="AM82"/>
    </row>
    <row r="83" spans="6:39" x14ac:dyDescent="0.2">
      <c r="F83"/>
      <c r="G83"/>
      <c r="I83"/>
      <c r="J83"/>
      <c r="K83"/>
      <c r="M83"/>
      <c r="O83"/>
      <c r="T83"/>
      <c r="U83"/>
      <c r="V83"/>
      <c r="W83"/>
      <c r="X83" s="65"/>
      <c r="Y83" s="65"/>
      <c r="Z83"/>
      <c r="AC83"/>
      <c r="AD83"/>
      <c r="AE83"/>
      <c r="AF83"/>
      <c r="AG83"/>
      <c r="AH83"/>
      <c r="AI83"/>
      <c r="AJ83"/>
      <c r="AK83"/>
      <c r="AL83"/>
      <c r="AM83"/>
    </row>
    <row r="84" spans="6:39" x14ac:dyDescent="0.2">
      <c r="F84"/>
      <c r="G84"/>
      <c r="I84"/>
      <c r="J84"/>
      <c r="K84"/>
      <c r="M84"/>
      <c r="O84"/>
      <c r="T84"/>
      <c r="U84"/>
      <c r="V84"/>
      <c r="W84"/>
      <c r="X84" s="65"/>
      <c r="Y84" s="65"/>
      <c r="Z84"/>
      <c r="AC84"/>
      <c r="AD84"/>
      <c r="AE84"/>
      <c r="AF84"/>
      <c r="AG84"/>
      <c r="AH84"/>
      <c r="AI84"/>
      <c r="AJ84"/>
      <c r="AK84"/>
      <c r="AL84"/>
      <c r="AM84"/>
    </row>
    <row r="85" spans="6:39" x14ac:dyDescent="0.2">
      <c r="F85"/>
      <c r="G85"/>
      <c r="I85"/>
      <c r="J85"/>
      <c r="K85"/>
      <c r="M85"/>
      <c r="O85"/>
      <c r="T85"/>
      <c r="U85"/>
      <c r="V85"/>
      <c r="W85"/>
      <c r="X85" s="65"/>
      <c r="Y85" s="65"/>
      <c r="Z85"/>
      <c r="AC85"/>
      <c r="AD85"/>
      <c r="AE85"/>
      <c r="AF85"/>
      <c r="AG85"/>
      <c r="AH85"/>
      <c r="AI85"/>
      <c r="AJ85"/>
      <c r="AK85"/>
      <c r="AL85"/>
      <c r="AM85"/>
    </row>
    <row r="86" spans="6:39" x14ac:dyDescent="0.2">
      <c r="F86"/>
      <c r="G86"/>
      <c r="I86"/>
      <c r="J86"/>
      <c r="K86"/>
      <c r="M86"/>
      <c r="O86"/>
      <c r="T86"/>
      <c r="U86"/>
      <c r="V86"/>
      <c r="W86"/>
      <c r="X86" s="65"/>
      <c r="Y86" s="65"/>
      <c r="Z86"/>
      <c r="AC86"/>
      <c r="AD86"/>
      <c r="AE86"/>
      <c r="AF86"/>
      <c r="AG86"/>
      <c r="AH86"/>
      <c r="AI86"/>
      <c r="AJ86"/>
      <c r="AK86"/>
      <c r="AL86"/>
      <c r="AM86"/>
    </row>
    <row r="87" spans="6:39" x14ac:dyDescent="0.2">
      <c r="F87"/>
      <c r="G87"/>
      <c r="I87"/>
      <c r="J87"/>
      <c r="K87"/>
      <c r="M87"/>
      <c r="O87"/>
      <c r="T87"/>
      <c r="U87"/>
      <c r="V87"/>
      <c r="W87"/>
      <c r="X87" s="65"/>
      <c r="Y87" s="65"/>
      <c r="Z87"/>
      <c r="AC87"/>
      <c r="AD87"/>
      <c r="AE87"/>
      <c r="AF87"/>
      <c r="AG87"/>
      <c r="AH87"/>
      <c r="AI87"/>
      <c r="AJ87"/>
      <c r="AK87"/>
      <c r="AL87"/>
      <c r="AM87"/>
    </row>
    <row r="88" spans="6:39" x14ac:dyDescent="0.2">
      <c r="F88"/>
      <c r="G88"/>
      <c r="I88"/>
      <c r="J88"/>
      <c r="K88"/>
      <c r="M88"/>
      <c r="O88"/>
      <c r="T88"/>
      <c r="U88"/>
      <c r="V88"/>
      <c r="W88"/>
      <c r="X88" s="65"/>
      <c r="Y88" s="65"/>
      <c r="Z88"/>
      <c r="AC88"/>
      <c r="AD88"/>
      <c r="AE88"/>
      <c r="AF88"/>
      <c r="AG88"/>
      <c r="AH88"/>
      <c r="AI88"/>
      <c r="AJ88"/>
      <c r="AK88"/>
      <c r="AL88"/>
      <c r="AM88"/>
    </row>
    <row r="89" spans="6:39" x14ac:dyDescent="0.2">
      <c r="F89"/>
      <c r="G89"/>
      <c r="I89"/>
      <c r="J89"/>
      <c r="K89"/>
      <c r="M89"/>
      <c r="O89"/>
      <c r="T89"/>
      <c r="U89"/>
      <c r="V89"/>
      <c r="W89"/>
      <c r="X89" s="65"/>
      <c r="Y89" s="65"/>
      <c r="Z89"/>
      <c r="AC89"/>
      <c r="AD89"/>
      <c r="AE89"/>
      <c r="AF89"/>
      <c r="AG89"/>
      <c r="AH89"/>
      <c r="AI89"/>
      <c r="AJ89"/>
      <c r="AK89"/>
      <c r="AL89"/>
      <c r="AM89"/>
    </row>
    <row r="90" spans="6:39" x14ac:dyDescent="0.2">
      <c r="F90"/>
      <c r="G90"/>
      <c r="I90"/>
      <c r="J90"/>
      <c r="K90"/>
      <c r="M90"/>
      <c r="O90"/>
      <c r="T90"/>
      <c r="U90"/>
      <c r="V90"/>
      <c r="W90"/>
      <c r="X90" s="65"/>
      <c r="Y90" s="65"/>
      <c r="Z90"/>
      <c r="AC90"/>
      <c r="AD90"/>
      <c r="AE90"/>
      <c r="AF90"/>
      <c r="AG90"/>
      <c r="AH90"/>
      <c r="AI90"/>
      <c r="AJ90"/>
      <c r="AK90"/>
      <c r="AL90"/>
      <c r="AM90"/>
    </row>
    <row r="91" spans="6:39" x14ac:dyDescent="0.2">
      <c r="F91"/>
      <c r="G91"/>
      <c r="I91"/>
      <c r="J91"/>
      <c r="K91"/>
      <c r="M91"/>
      <c r="O91"/>
      <c r="T91"/>
      <c r="U91"/>
      <c r="V91"/>
      <c r="W91"/>
      <c r="X91" s="65"/>
      <c r="Y91" s="65"/>
      <c r="Z91"/>
      <c r="AC91"/>
      <c r="AD91"/>
      <c r="AE91"/>
      <c r="AF91"/>
      <c r="AG91"/>
      <c r="AH91"/>
      <c r="AI91"/>
      <c r="AJ91"/>
      <c r="AK91"/>
      <c r="AL91"/>
      <c r="AM91"/>
    </row>
    <row r="92" spans="6:39" x14ac:dyDescent="0.2">
      <c r="F92"/>
      <c r="G92"/>
      <c r="I92"/>
      <c r="J92"/>
      <c r="K92"/>
      <c r="M92"/>
      <c r="O92"/>
      <c r="T92"/>
      <c r="U92"/>
      <c r="V92"/>
      <c r="W92"/>
      <c r="X92" s="65"/>
      <c r="Y92" s="65"/>
      <c r="Z92"/>
      <c r="AC92"/>
      <c r="AD92"/>
      <c r="AE92"/>
      <c r="AF92"/>
      <c r="AG92"/>
      <c r="AH92"/>
      <c r="AI92"/>
      <c r="AJ92"/>
      <c r="AK92"/>
      <c r="AL92"/>
      <c r="AM92"/>
    </row>
    <row r="93" spans="6:39" x14ac:dyDescent="0.2">
      <c r="F93"/>
      <c r="G93"/>
      <c r="I93"/>
      <c r="J93"/>
      <c r="K93"/>
      <c r="M93"/>
      <c r="O93"/>
      <c r="T93"/>
      <c r="U93"/>
      <c r="V93"/>
      <c r="W93"/>
      <c r="X93" s="65"/>
      <c r="Y93" s="65"/>
      <c r="Z93"/>
      <c r="AC93"/>
      <c r="AD93"/>
      <c r="AE93"/>
      <c r="AF93"/>
      <c r="AG93"/>
      <c r="AH93"/>
      <c r="AI93"/>
      <c r="AJ93"/>
      <c r="AK93"/>
      <c r="AL93"/>
      <c r="AM93"/>
    </row>
    <row r="94" spans="6:39" x14ac:dyDescent="0.2">
      <c r="F94"/>
      <c r="G94"/>
      <c r="I94"/>
      <c r="J94"/>
      <c r="K94"/>
      <c r="M94"/>
      <c r="O94"/>
      <c r="T94"/>
      <c r="U94"/>
      <c r="V94"/>
      <c r="W94"/>
      <c r="X94" s="65"/>
      <c r="Y94" s="65"/>
      <c r="Z94"/>
      <c r="AC94"/>
      <c r="AD94"/>
      <c r="AE94"/>
      <c r="AF94"/>
      <c r="AG94"/>
      <c r="AH94"/>
      <c r="AI94"/>
      <c r="AJ94"/>
      <c r="AK94"/>
      <c r="AL94"/>
      <c r="AM94"/>
    </row>
    <row r="95" spans="6:39" x14ac:dyDescent="0.2">
      <c r="F95"/>
      <c r="G95"/>
      <c r="I95"/>
      <c r="J95"/>
      <c r="K95"/>
      <c r="M95"/>
      <c r="O95"/>
      <c r="T95"/>
      <c r="U95"/>
      <c r="V95"/>
      <c r="W95"/>
      <c r="X95" s="65"/>
      <c r="Y95" s="65"/>
      <c r="Z95"/>
      <c r="AC95"/>
      <c r="AD95"/>
      <c r="AE95"/>
      <c r="AF95"/>
      <c r="AG95"/>
      <c r="AH95"/>
      <c r="AI95"/>
      <c r="AJ95"/>
      <c r="AK95"/>
      <c r="AL95"/>
      <c r="AM95"/>
    </row>
    <row r="96" spans="6:39" x14ac:dyDescent="0.2">
      <c r="F96"/>
      <c r="G96"/>
      <c r="I96"/>
      <c r="J96"/>
      <c r="K96"/>
      <c r="M96"/>
      <c r="O96"/>
      <c r="T96"/>
      <c r="U96"/>
      <c r="V96"/>
      <c r="W96"/>
      <c r="X96" s="65"/>
      <c r="Y96" s="65"/>
      <c r="Z96"/>
      <c r="AC96"/>
      <c r="AD96"/>
      <c r="AE96"/>
      <c r="AF96"/>
      <c r="AG96"/>
      <c r="AH96"/>
      <c r="AI96"/>
      <c r="AJ96"/>
      <c r="AK96"/>
      <c r="AL96"/>
      <c r="AM96"/>
    </row>
    <row r="97" spans="6:39" x14ac:dyDescent="0.2">
      <c r="F97"/>
      <c r="G97"/>
      <c r="I97"/>
      <c r="J97"/>
      <c r="K97"/>
      <c r="M97"/>
      <c r="O97"/>
      <c r="T97"/>
      <c r="U97"/>
      <c r="V97"/>
      <c r="W97"/>
      <c r="X97" s="65"/>
      <c r="Y97" s="65"/>
      <c r="Z97"/>
      <c r="AC97"/>
      <c r="AD97"/>
      <c r="AE97"/>
      <c r="AF97"/>
      <c r="AG97"/>
      <c r="AH97"/>
      <c r="AI97"/>
      <c r="AJ97"/>
      <c r="AK97"/>
      <c r="AL97"/>
      <c r="AM97"/>
    </row>
    <row r="98" spans="6:39" x14ac:dyDescent="0.2">
      <c r="F98"/>
      <c r="G98"/>
      <c r="I98"/>
      <c r="J98"/>
      <c r="K98"/>
      <c r="M98"/>
      <c r="O98"/>
      <c r="T98"/>
      <c r="U98"/>
      <c r="V98"/>
      <c r="W98"/>
      <c r="X98" s="65"/>
      <c r="Y98" s="65"/>
      <c r="Z98"/>
      <c r="AC98"/>
      <c r="AD98"/>
      <c r="AE98"/>
      <c r="AF98"/>
      <c r="AG98"/>
      <c r="AH98"/>
      <c r="AI98"/>
      <c r="AJ98"/>
      <c r="AK98"/>
      <c r="AL98"/>
      <c r="AM98"/>
    </row>
    <row r="99" spans="6:39" x14ac:dyDescent="0.2">
      <c r="F99"/>
      <c r="G99"/>
      <c r="I99"/>
      <c r="J99"/>
      <c r="K99"/>
      <c r="M99"/>
      <c r="O99"/>
      <c r="T99"/>
      <c r="U99"/>
      <c r="V99"/>
      <c r="W99"/>
      <c r="X99" s="65"/>
      <c r="Y99" s="65"/>
      <c r="Z99"/>
      <c r="AC99"/>
      <c r="AD99"/>
      <c r="AE99"/>
      <c r="AF99"/>
      <c r="AG99"/>
      <c r="AH99"/>
      <c r="AI99"/>
      <c r="AJ99"/>
      <c r="AK99"/>
      <c r="AL99"/>
      <c r="AM99"/>
    </row>
    <row r="100" spans="6:39" x14ac:dyDescent="0.2">
      <c r="F100"/>
      <c r="G100"/>
      <c r="I100"/>
      <c r="J100"/>
      <c r="K100"/>
      <c r="M100"/>
      <c r="O100"/>
      <c r="T100"/>
      <c r="U100"/>
      <c r="V100"/>
      <c r="W100"/>
      <c r="X100" s="65"/>
      <c r="Y100" s="65"/>
      <c r="Z100"/>
      <c r="AC100"/>
      <c r="AD100"/>
      <c r="AE100"/>
      <c r="AF100"/>
      <c r="AG100"/>
      <c r="AH100"/>
      <c r="AI100"/>
      <c r="AJ100"/>
      <c r="AK100"/>
      <c r="AL100"/>
      <c r="AM100"/>
    </row>
    <row r="101" spans="6:39" x14ac:dyDescent="0.2">
      <c r="F101"/>
      <c r="G101"/>
      <c r="I101"/>
      <c r="J101"/>
      <c r="K101"/>
      <c r="M101"/>
      <c r="O101"/>
      <c r="T101"/>
      <c r="U101"/>
      <c r="V101"/>
      <c r="W101"/>
      <c r="X101" s="65"/>
      <c r="Y101" s="65"/>
      <c r="Z101"/>
      <c r="AC101"/>
      <c r="AD101"/>
      <c r="AE101"/>
      <c r="AF101"/>
      <c r="AG101"/>
      <c r="AH101"/>
      <c r="AI101"/>
      <c r="AJ101"/>
      <c r="AK101"/>
      <c r="AL101"/>
      <c r="AM101"/>
    </row>
    <row r="102" spans="6:39" x14ac:dyDescent="0.2">
      <c r="F102"/>
      <c r="G102"/>
      <c r="I102"/>
      <c r="J102"/>
      <c r="K102"/>
      <c r="M102"/>
      <c r="O102"/>
      <c r="T102"/>
      <c r="U102"/>
      <c r="V102"/>
      <c r="W102"/>
      <c r="X102" s="65"/>
      <c r="Y102" s="65"/>
      <c r="Z102"/>
      <c r="AC102"/>
      <c r="AD102"/>
      <c r="AE102"/>
      <c r="AF102"/>
      <c r="AG102"/>
      <c r="AH102"/>
      <c r="AI102"/>
      <c r="AJ102"/>
      <c r="AK102"/>
      <c r="AL102"/>
      <c r="AM102"/>
    </row>
    <row r="103" spans="6:39" x14ac:dyDescent="0.2">
      <c r="F103"/>
      <c r="G103"/>
      <c r="I103"/>
      <c r="J103"/>
      <c r="K103"/>
      <c r="M103"/>
      <c r="O103"/>
      <c r="T103"/>
      <c r="U103"/>
      <c r="V103"/>
      <c r="W103"/>
      <c r="X103" s="65"/>
      <c r="Y103" s="65"/>
      <c r="Z103"/>
      <c r="AC103"/>
      <c r="AD103"/>
      <c r="AE103"/>
      <c r="AF103"/>
      <c r="AG103"/>
      <c r="AH103"/>
      <c r="AI103"/>
      <c r="AJ103"/>
      <c r="AK103"/>
      <c r="AL103"/>
      <c r="AM103"/>
    </row>
    <row r="104" spans="6:39" x14ac:dyDescent="0.2">
      <c r="F104"/>
      <c r="G104"/>
      <c r="I104"/>
      <c r="J104"/>
      <c r="K104"/>
      <c r="M104"/>
      <c r="O104"/>
      <c r="T104"/>
      <c r="U104"/>
      <c r="V104"/>
      <c r="W104"/>
      <c r="X104" s="65"/>
      <c r="Y104" s="65"/>
      <c r="Z104"/>
      <c r="AC104"/>
      <c r="AD104"/>
      <c r="AE104"/>
      <c r="AF104"/>
      <c r="AG104"/>
      <c r="AH104"/>
      <c r="AI104"/>
      <c r="AJ104"/>
      <c r="AK104"/>
      <c r="AL104"/>
      <c r="AM104"/>
    </row>
    <row r="105" spans="6:39" x14ac:dyDescent="0.2">
      <c r="F105"/>
      <c r="G105"/>
      <c r="I105"/>
      <c r="J105"/>
      <c r="K105"/>
      <c r="M105"/>
      <c r="O105"/>
      <c r="T105"/>
      <c r="U105"/>
      <c r="V105"/>
      <c r="W105"/>
      <c r="X105" s="65"/>
      <c r="Y105" s="65"/>
      <c r="Z105"/>
      <c r="AC105"/>
      <c r="AD105"/>
      <c r="AE105"/>
      <c r="AF105"/>
      <c r="AG105"/>
      <c r="AH105"/>
      <c r="AI105"/>
      <c r="AJ105"/>
      <c r="AK105"/>
      <c r="AL105"/>
      <c r="AM105"/>
    </row>
    <row r="106" spans="6:39" x14ac:dyDescent="0.2">
      <c r="F106"/>
      <c r="G106"/>
      <c r="I106"/>
      <c r="J106"/>
      <c r="K106"/>
      <c r="M106"/>
      <c r="O106"/>
      <c r="T106"/>
      <c r="U106"/>
      <c r="V106"/>
      <c r="W106"/>
      <c r="X106" s="65"/>
      <c r="Y106" s="65"/>
      <c r="Z106"/>
      <c r="AC106"/>
      <c r="AD106"/>
      <c r="AE106"/>
      <c r="AF106"/>
      <c r="AG106"/>
      <c r="AH106"/>
      <c r="AI106"/>
      <c r="AJ106"/>
      <c r="AK106"/>
      <c r="AL106"/>
      <c r="AM106"/>
    </row>
    <row r="107" spans="6:39" x14ac:dyDescent="0.2">
      <c r="F107"/>
      <c r="G107"/>
      <c r="I107"/>
      <c r="J107"/>
      <c r="K107"/>
      <c r="M107"/>
      <c r="O107"/>
      <c r="T107"/>
      <c r="U107"/>
      <c r="V107"/>
      <c r="W107"/>
      <c r="X107" s="65"/>
      <c r="Y107" s="65"/>
      <c r="Z107"/>
      <c r="AC107"/>
      <c r="AD107"/>
      <c r="AE107"/>
      <c r="AF107"/>
      <c r="AG107"/>
      <c r="AH107"/>
      <c r="AI107"/>
      <c r="AJ107"/>
      <c r="AK107"/>
      <c r="AL107"/>
      <c r="AM107"/>
    </row>
    <row r="108" spans="6:39" x14ac:dyDescent="0.2">
      <c r="F108"/>
      <c r="G108"/>
      <c r="I108"/>
      <c r="J108"/>
      <c r="K108"/>
      <c r="M108"/>
      <c r="O108"/>
      <c r="T108"/>
      <c r="U108"/>
      <c r="V108"/>
      <c r="W108"/>
      <c r="X108" s="65"/>
      <c r="Y108" s="65"/>
      <c r="Z108"/>
      <c r="AC108"/>
      <c r="AD108"/>
      <c r="AE108"/>
      <c r="AF108"/>
      <c r="AG108"/>
      <c r="AH108"/>
      <c r="AI108"/>
      <c r="AJ108"/>
      <c r="AK108"/>
      <c r="AL108"/>
      <c r="AM108"/>
    </row>
    <row r="109" spans="6:39" x14ac:dyDescent="0.2">
      <c r="F109"/>
      <c r="G109"/>
      <c r="I109"/>
      <c r="J109"/>
      <c r="K109"/>
      <c r="M109"/>
      <c r="O109"/>
      <c r="T109"/>
      <c r="U109"/>
      <c r="V109"/>
      <c r="W109"/>
      <c r="X109" s="65"/>
      <c r="Y109" s="65"/>
      <c r="Z109"/>
      <c r="AC109"/>
      <c r="AD109"/>
      <c r="AE109"/>
      <c r="AF109"/>
      <c r="AG109"/>
      <c r="AH109"/>
      <c r="AI109"/>
      <c r="AJ109"/>
      <c r="AK109"/>
      <c r="AL109"/>
      <c r="AM109"/>
    </row>
    <row r="110" spans="6:39" x14ac:dyDescent="0.2">
      <c r="F110"/>
      <c r="G110"/>
      <c r="I110"/>
      <c r="J110"/>
      <c r="K110"/>
      <c r="M110"/>
      <c r="O110"/>
      <c r="T110"/>
      <c r="U110"/>
      <c r="V110"/>
      <c r="W110"/>
      <c r="X110" s="65"/>
      <c r="Y110" s="65"/>
      <c r="Z110"/>
      <c r="AC110"/>
      <c r="AD110"/>
      <c r="AE110"/>
      <c r="AF110"/>
      <c r="AG110"/>
      <c r="AH110"/>
      <c r="AI110"/>
      <c r="AJ110"/>
      <c r="AK110"/>
      <c r="AL110"/>
      <c r="AM110"/>
    </row>
    <row r="111" spans="6:39" x14ac:dyDescent="0.2">
      <c r="F111"/>
      <c r="G111"/>
      <c r="I111"/>
      <c r="J111"/>
      <c r="K111"/>
      <c r="M111"/>
      <c r="O111"/>
      <c r="T111"/>
      <c r="U111"/>
      <c r="V111"/>
      <c r="W111"/>
      <c r="X111" s="65"/>
      <c r="Y111" s="65"/>
      <c r="Z111"/>
      <c r="AC111"/>
      <c r="AD111"/>
      <c r="AE111"/>
      <c r="AF111"/>
      <c r="AG111"/>
      <c r="AH111"/>
      <c r="AI111"/>
      <c r="AJ111"/>
      <c r="AK111"/>
      <c r="AL111"/>
      <c r="AM111"/>
    </row>
    <row r="112" spans="6:39" x14ac:dyDescent="0.2">
      <c r="F112"/>
      <c r="G112"/>
      <c r="I112"/>
      <c r="J112"/>
      <c r="K112"/>
      <c r="M112"/>
      <c r="O112"/>
      <c r="T112"/>
      <c r="U112"/>
      <c r="V112"/>
      <c r="W112"/>
      <c r="X112" s="65"/>
      <c r="Y112" s="65"/>
      <c r="Z112"/>
      <c r="AC112"/>
      <c r="AD112"/>
      <c r="AE112"/>
      <c r="AF112"/>
      <c r="AG112"/>
      <c r="AH112"/>
      <c r="AI112"/>
      <c r="AJ112"/>
      <c r="AK112"/>
      <c r="AL112"/>
      <c r="AM112"/>
    </row>
    <row r="113" spans="6:39" x14ac:dyDescent="0.2">
      <c r="F113"/>
      <c r="G113"/>
      <c r="I113"/>
      <c r="J113"/>
      <c r="K113"/>
      <c r="M113"/>
      <c r="O113"/>
      <c r="T113"/>
      <c r="U113"/>
      <c r="V113"/>
      <c r="W113"/>
      <c r="X113" s="65"/>
      <c r="Y113" s="65"/>
      <c r="Z113"/>
      <c r="AC113"/>
      <c r="AD113"/>
      <c r="AE113"/>
      <c r="AF113"/>
      <c r="AG113"/>
      <c r="AH113"/>
      <c r="AI113"/>
      <c r="AJ113"/>
      <c r="AK113"/>
      <c r="AL113"/>
      <c r="AM113"/>
    </row>
    <row r="114" spans="6:39" x14ac:dyDescent="0.2">
      <c r="F114"/>
      <c r="G114"/>
      <c r="I114"/>
      <c r="J114"/>
      <c r="K114"/>
      <c r="M114"/>
      <c r="O114"/>
      <c r="T114"/>
      <c r="U114"/>
      <c r="V114"/>
      <c r="W114"/>
      <c r="X114" s="65"/>
      <c r="Y114" s="65"/>
      <c r="Z114"/>
      <c r="AC114"/>
      <c r="AD114"/>
      <c r="AE114"/>
      <c r="AF114"/>
      <c r="AG114"/>
      <c r="AH114"/>
      <c r="AI114"/>
      <c r="AJ114"/>
      <c r="AK114"/>
      <c r="AL114"/>
      <c r="AM114"/>
    </row>
    <row r="115" spans="6:39" x14ac:dyDescent="0.2">
      <c r="F115"/>
      <c r="G115"/>
      <c r="I115"/>
      <c r="J115"/>
      <c r="K115"/>
      <c r="M115"/>
      <c r="O115"/>
      <c r="T115"/>
      <c r="U115"/>
      <c r="V115"/>
      <c r="W115"/>
      <c r="X115" s="65"/>
      <c r="Y115" s="65"/>
      <c r="Z115"/>
      <c r="AC115"/>
      <c r="AD115"/>
      <c r="AE115"/>
      <c r="AF115"/>
      <c r="AG115"/>
      <c r="AH115"/>
      <c r="AI115"/>
      <c r="AJ115"/>
      <c r="AK115"/>
      <c r="AL115"/>
      <c r="AM115"/>
    </row>
    <row r="116" spans="6:39" x14ac:dyDescent="0.2">
      <c r="F116"/>
      <c r="G116"/>
      <c r="I116"/>
      <c r="J116"/>
      <c r="K116"/>
      <c r="M116"/>
      <c r="O116"/>
      <c r="T116"/>
      <c r="U116"/>
      <c r="V116"/>
      <c r="W116"/>
      <c r="X116" s="65"/>
      <c r="Y116" s="65"/>
      <c r="Z116"/>
      <c r="AC116"/>
      <c r="AD116"/>
      <c r="AE116"/>
      <c r="AF116"/>
      <c r="AG116"/>
      <c r="AH116"/>
      <c r="AI116"/>
      <c r="AJ116"/>
      <c r="AK116"/>
      <c r="AL116"/>
      <c r="AM116"/>
    </row>
    <row r="117" spans="6:39" x14ac:dyDescent="0.2">
      <c r="F117"/>
      <c r="G117"/>
      <c r="I117"/>
      <c r="J117"/>
      <c r="K117"/>
      <c r="M117"/>
      <c r="O117"/>
      <c r="T117"/>
      <c r="U117"/>
      <c r="V117"/>
      <c r="W117"/>
      <c r="X117" s="65"/>
      <c r="Y117" s="65"/>
      <c r="Z117"/>
      <c r="AC117"/>
      <c r="AD117"/>
      <c r="AE117"/>
      <c r="AF117"/>
      <c r="AG117"/>
      <c r="AH117"/>
      <c r="AI117"/>
      <c r="AJ117"/>
      <c r="AK117"/>
      <c r="AL117"/>
      <c r="AM117"/>
    </row>
    <row r="118" spans="6:39" x14ac:dyDescent="0.2">
      <c r="F118"/>
      <c r="G118"/>
      <c r="I118"/>
      <c r="J118"/>
      <c r="K118"/>
      <c r="M118"/>
      <c r="O118"/>
      <c r="T118"/>
      <c r="U118"/>
      <c r="V118"/>
      <c r="W118"/>
      <c r="X118" s="65"/>
      <c r="Y118" s="65"/>
      <c r="Z118"/>
      <c r="AC118"/>
      <c r="AD118"/>
      <c r="AE118"/>
      <c r="AF118"/>
      <c r="AG118"/>
      <c r="AH118"/>
      <c r="AI118"/>
      <c r="AJ118"/>
      <c r="AK118"/>
      <c r="AL118"/>
      <c r="AM118"/>
    </row>
    <row r="119" spans="6:39" x14ac:dyDescent="0.2">
      <c r="F119"/>
      <c r="G119"/>
      <c r="I119"/>
      <c r="J119"/>
      <c r="K119"/>
      <c r="M119"/>
      <c r="O119"/>
      <c r="T119"/>
      <c r="U119"/>
      <c r="V119"/>
      <c r="W119"/>
      <c r="X119" s="65"/>
      <c r="Y119" s="65"/>
      <c r="Z119"/>
      <c r="AC119"/>
      <c r="AD119"/>
      <c r="AE119"/>
      <c r="AF119"/>
      <c r="AG119"/>
      <c r="AH119"/>
      <c r="AI119"/>
      <c r="AJ119"/>
      <c r="AK119"/>
      <c r="AL119"/>
      <c r="AM119"/>
    </row>
    <row r="120" spans="6:39" x14ac:dyDescent="0.2">
      <c r="F120"/>
      <c r="G120"/>
      <c r="I120"/>
      <c r="J120"/>
      <c r="K120"/>
      <c r="M120"/>
      <c r="O120"/>
      <c r="T120"/>
      <c r="U120"/>
      <c r="V120"/>
      <c r="W120"/>
      <c r="X120" s="65"/>
      <c r="Y120" s="65"/>
      <c r="Z120"/>
      <c r="AC120"/>
      <c r="AD120"/>
      <c r="AE120"/>
      <c r="AF120"/>
      <c r="AG120"/>
      <c r="AH120"/>
      <c r="AI120"/>
      <c r="AJ120"/>
      <c r="AK120"/>
      <c r="AL120"/>
      <c r="AM120"/>
    </row>
    <row r="121" spans="6:39" x14ac:dyDescent="0.2">
      <c r="F121"/>
      <c r="G121"/>
      <c r="I121"/>
      <c r="J121"/>
      <c r="K121"/>
      <c r="M121"/>
      <c r="O121"/>
      <c r="T121"/>
      <c r="U121"/>
      <c r="V121"/>
      <c r="W121"/>
      <c r="X121" s="65"/>
      <c r="Y121" s="65"/>
      <c r="Z121"/>
      <c r="AC121"/>
      <c r="AD121"/>
      <c r="AE121"/>
      <c r="AF121"/>
      <c r="AG121"/>
      <c r="AH121"/>
      <c r="AI121"/>
      <c r="AJ121"/>
      <c r="AK121"/>
      <c r="AL121"/>
      <c r="AM121"/>
    </row>
    <row r="122" spans="6:39" x14ac:dyDescent="0.2">
      <c r="F122"/>
      <c r="G122"/>
      <c r="I122"/>
      <c r="J122"/>
      <c r="K122"/>
      <c r="M122"/>
      <c r="O122"/>
      <c r="T122"/>
      <c r="U122"/>
      <c r="V122"/>
      <c r="W122"/>
      <c r="X122" s="65"/>
      <c r="Y122" s="65"/>
      <c r="Z122"/>
      <c r="AC122"/>
      <c r="AD122"/>
      <c r="AE122"/>
      <c r="AF122"/>
      <c r="AG122"/>
      <c r="AH122"/>
      <c r="AI122"/>
      <c r="AJ122"/>
      <c r="AK122"/>
      <c r="AL122"/>
      <c r="AM122"/>
    </row>
    <row r="123" spans="6:39" x14ac:dyDescent="0.2">
      <c r="F123"/>
      <c r="G123"/>
      <c r="I123"/>
      <c r="J123"/>
      <c r="K123"/>
      <c r="M123"/>
      <c r="O123"/>
      <c r="T123"/>
      <c r="U123"/>
      <c r="V123"/>
      <c r="W123"/>
      <c r="X123" s="65"/>
      <c r="Y123" s="65"/>
      <c r="Z123"/>
      <c r="AC123"/>
      <c r="AD123"/>
      <c r="AE123"/>
      <c r="AF123"/>
      <c r="AG123"/>
      <c r="AH123"/>
      <c r="AI123"/>
      <c r="AJ123"/>
      <c r="AK123"/>
      <c r="AL123"/>
      <c r="AM123"/>
    </row>
    <row r="124" spans="6:39" x14ac:dyDescent="0.2">
      <c r="F124"/>
      <c r="G124"/>
      <c r="I124"/>
      <c r="J124"/>
      <c r="K124"/>
      <c r="M124"/>
      <c r="O124"/>
      <c r="T124"/>
      <c r="U124"/>
      <c r="V124"/>
      <c r="W124"/>
      <c r="X124" s="65"/>
      <c r="Y124" s="65"/>
      <c r="Z124"/>
      <c r="AC124"/>
      <c r="AD124"/>
      <c r="AE124"/>
      <c r="AF124"/>
      <c r="AG124"/>
      <c r="AH124"/>
      <c r="AI124"/>
      <c r="AJ124"/>
      <c r="AK124"/>
      <c r="AL124"/>
      <c r="AM124"/>
    </row>
    <row r="125" spans="6:39" x14ac:dyDescent="0.2">
      <c r="F125"/>
      <c r="G125"/>
      <c r="I125"/>
      <c r="J125"/>
      <c r="K125"/>
      <c r="M125"/>
      <c r="O125"/>
      <c r="T125"/>
      <c r="U125"/>
      <c r="V125"/>
      <c r="W125"/>
      <c r="X125" s="65"/>
      <c r="Y125" s="65"/>
      <c r="Z125"/>
      <c r="AC125"/>
      <c r="AD125"/>
      <c r="AE125"/>
      <c r="AF125"/>
      <c r="AG125"/>
      <c r="AH125"/>
      <c r="AI125"/>
      <c r="AJ125"/>
      <c r="AK125"/>
      <c r="AL125"/>
      <c r="AM125"/>
    </row>
  </sheetData>
  <phoneticPr fontId="4" type="noConversion"/>
  <pageMargins left="0.70866141732283472" right="0.70866141732283472" top="0.74803149606299213" bottom="0.74803149606299213" header="0.31496062992125984" footer="0.31496062992125984"/>
  <pageSetup paperSize="8" scale="44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 Library</vt:lpstr>
      <vt:lpstr>' Library'!Print_Area</vt:lpstr>
      <vt:lpstr>' Library'!Print_Titles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Zhang</dc:creator>
  <cp:lastModifiedBy>Fahad Masood</cp:lastModifiedBy>
  <cp:lastPrinted>2025-08-05T10:04:14Z</cp:lastPrinted>
  <dcterms:created xsi:type="dcterms:W3CDTF">2024-11-15T16:09:49Z</dcterms:created>
  <dcterms:modified xsi:type="dcterms:W3CDTF">2025-08-08T16:53:25Z</dcterms:modified>
</cp:coreProperties>
</file>