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drawings/drawing1.xml" ContentType="application/vnd.openxmlformats-officedocument.drawing+xml"/>
  <Override PartName="/xl/comments18.xml" ContentType="application/vnd.openxmlformats-officedocument.spreadsheetml.comments+xml"/>
  <Override PartName="/xl/drawings/drawing2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drawings/drawing3.xml" ContentType="application/vnd.openxmlformats-officedocument.drawing+xml"/>
  <Override PartName="/xl/comments22.xml" ContentType="application/vnd.openxmlformats-officedocument.spreadsheetml.comments+xml"/>
  <Override PartName="/xl/drawings/drawing4.xml" ContentType="application/vnd.openxmlformats-officedocument.drawing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85" yWindow="15" windowWidth="14805" windowHeight="8010" firstSheet="14" activeTab="24"/>
  </bookViews>
  <sheets>
    <sheet name="TM1 2017" sheetId="5" r:id="rId1"/>
    <sheet name="TM2 2017" sheetId="1" r:id="rId2"/>
    <sheet name="TM3 2017" sheetId="2" r:id="rId3"/>
    <sheet name="TM4 2017" sheetId="7" r:id="rId4"/>
    <sheet name="Sheet2" sheetId="6" r:id="rId5"/>
    <sheet name="TM1 2018" sheetId="8" r:id="rId6"/>
    <sheet name="TM2 2018" sheetId="9" r:id="rId7"/>
    <sheet name="TM3 2018 " sheetId="10" r:id="rId8"/>
    <sheet name="TM4 2018" sheetId="11" r:id="rId9"/>
    <sheet name="TM4 2018 Te tjerat" sheetId="12" r:id="rId10"/>
    <sheet name="TM1 2019" sheetId="13" r:id="rId11"/>
    <sheet name="TM2 2019" sheetId="14" r:id="rId12"/>
    <sheet name="TM3 2019" sheetId="16" r:id="rId13"/>
    <sheet name="TM4 2019" sheetId="17" r:id="rId14"/>
    <sheet name="TM1 2020" sheetId="18" r:id="rId15"/>
    <sheet name="TM2 2020" sheetId="19" r:id="rId16"/>
    <sheet name="TM3 2020" sheetId="20" r:id="rId17"/>
    <sheet name="TM4 2020 " sheetId="21" r:id="rId18"/>
    <sheet name="TM1 2021 " sheetId="23" r:id="rId19"/>
    <sheet name="Sheet1" sheetId="24" r:id="rId20"/>
    <sheet name="TM2 2021" sheetId="25" r:id="rId21"/>
    <sheet name="TM3 2021" sheetId="26" r:id="rId22"/>
    <sheet name="TM4-2021" sheetId="27" r:id="rId23"/>
    <sheet name="TM1-2022" sheetId="28" r:id="rId24"/>
    <sheet name="TM2-2022" sheetId="29" r:id="rId25"/>
  </sheets>
  <calcPr calcId="162913"/>
</workbook>
</file>

<file path=xl/calcChain.xml><?xml version="1.0" encoding="utf-8"?>
<calcChain xmlns="http://schemas.openxmlformats.org/spreadsheetml/2006/main">
  <c r="K6" i="29" l="1"/>
  <c r="F62" i="29" l="1"/>
  <c r="F10" i="29" l="1"/>
  <c r="O93" i="29"/>
  <c r="O91" i="29"/>
  <c r="N91" i="29"/>
  <c r="N93" i="29" s="1"/>
  <c r="K90" i="29"/>
  <c r="O86" i="29"/>
  <c r="O88" i="29" s="1"/>
  <c r="N86" i="29"/>
  <c r="N88" i="29" s="1"/>
  <c r="O83" i="29"/>
  <c r="K82" i="29"/>
  <c r="N81" i="29"/>
  <c r="N83" i="29" s="1"/>
  <c r="F80" i="29"/>
  <c r="I80" i="29" s="1"/>
  <c r="L74" i="29"/>
  <c r="M69" i="29"/>
  <c r="L69" i="29"/>
  <c r="E65" i="29"/>
  <c r="D65" i="29"/>
  <c r="C65" i="29"/>
  <c r="B65" i="29"/>
  <c r="L64" i="29"/>
  <c r="E64" i="29"/>
  <c r="D64" i="29"/>
  <c r="C64" i="29"/>
  <c r="C67" i="29" s="1"/>
  <c r="B64" i="29"/>
  <c r="K59" i="29" s="1"/>
  <c r="F63" i="29"/>
  <c r="F61" i="29"/>
  <c r="F60" i="29"/>
  <c r="I60" i="29" s="1"/>
  <c r="F59" i="29"/>
  <c r="I59" i="29" s="1"/>
  <c r="F58" i="29"/>
  <c r="F57" i="29"/>
  <c r="F56" i="29"/>
  <c r="I56" i="29" s="1"/>
  <c r="F55" i="29"/>
  <c r="I55" i="29" s="1"/>
  <c r="F54" i="29"/>
  <c r="F53" i="29"/>
  <c r="F52" i="29"/>
  <c r="I52" i="29" s="1"/>
  <c r="I51" i="29"/>
  <c r="F51" i="29"/>
  <c r="F50" i="29"/>
  <c r="F49" i="29"/>
  <c r="F48" i="29"/>
  <c r="F47" i="29"/>
  <c r="I47" i="29" s="1"/>
  <c r="F46" i="29"/>
  <c r="I46" i="29" s="1"/>
  <c r="F45" i="29"/>
  <c r="F44" i="29"/>
  <c r="F43" i="29"/>
  <c r="I43" i="29" s="1"/>
  <c r="F42" i="29"/>
  <c r="I42" i="29" s="1"/>
  <c r="F41" i="29"/>
  <c r="F40" i="29"/>
  <c r="F39" i="29"/>
  <c r="I39" i="29" s="1"/>
  <c r="F38" i="29"/>
  <c r="I38" i="29" s="1"/>
  <c r="F37" i="29"/>
  <c r="F36" i="29"/>
  <c r="F35" i="29"/>
  <c r="I35" i="29" s="1"/>
  <c r="F34" i="29"/>
  <c r="I33" i="29"/>
  <c r="F33" i="29"/>
  <c r="F32" i="29"/>
  <c r="F31" i="29"/>
  <c r="F30" i="29"/>
  <c r="I30" i="29" s="1"/>
  <c r="F29" i="29"/>
  <c r="I29" i="29" s="1"/>
  <c r="F28" i="29"/>
  <c r="F27" i="29"/>
  <c r="F26" i="29"/>
  <c r="I26" i="29" s="1"/>
  <c r="F25" i="29"/>
  <c r="I25" i="29" s="1"/>
  <c r="F24" i="29"/>
  <c r="F23" i="29"/>
  <c r="F22" i="29"/>
  <c r="I22" i="29" s="1"/>
  <c r="I21" i="29"/>
  <c r="F21" i="29"/>
  <c r="F20" i="29"/>
  <c r="F19" i="29"/>
  <c r="F18" i="29"/>
  <c r="I18" i="29" s="1"/>
  <c r="F17" i="29"/>
  <c r="F16" i="29"/>
  <c r="I16" i="29" s="1"/>
  <c r="F15" i="29"/>
  <c r="F14" i="29"/>
  <c r="I14" i="29" s="1"/>
  <c r="F13" i="29"/>
  <c r="F12" i="29"/>
  <c r="I12" i="29" s="1"/>
  <c r="F11" i="29"/>
  <c r="I10" i="29"/>
  <c r="F9" i="29"/>
  <c r="I9" i="29" s="1"/>
  <c r="F8" i="29"/>
  <c r="F7" i="29"/>
  <c r="F6" i="29"/>
  <c r="I6" i="29" s="1"/>
  <c r="F5" i="29"/>
  <c r="K53" i="29" l="1"/>
  <c r="G6" i="29"/>
  <c r="G23" i="29"/>
  <c r="G30" i="29"/>
  <c r="G39" i="29"/>
  <c r="G8" i="29"/>
  <c r="K44" i="29"/>
  <c r="G10" i="29"/>
  <c r="G57" i="29"/>
  <c r="K19" i="29"/>
  <c r="K28" i="29"/>
  <c r="K37" i="29"/>
  <c r="G48" i="29"/>
  <c r="G19" i="29"/>
  <c r="K24" i="29"/>
  <c r="G26" i="29"/>
  <c r="K31" i="29"/>
  <c r="G35" i="29"/>
  <c r="K40" i="29"/>
  <c r="G44" i="29"/>
  <c r="K49" i="29"/>
  <c r="G53" i="29"/>
  <c r="K58" i="29"/>
  <c r="G60" i="29"/>
  <c r="G63" i="29"/>
  <c r="K10" i="29"/>
  <c r="K12" i="29"/>
  <c r="K14" i="29"/>
  <c r="K16" i="29"/>
  <c r="K20" i="29"/>
  <c r="G22" i="29"/>
  <c r="K27" i="29"/>
  <c r="G31" i="29"/>
  <c r="K36" i="29"/>
  <c r="G40" i="29"/>
  <c r="K45" i="29"/>
  <c r="G47" i="29"/>
  <c r="K54" i="29"/>
  <c r="G56" i="29"/>
  <c r="K8" i="29"/>
  <c r="G12" i="29"/>
  <c r="G14" i="29"/>
  <c r="G16" i="29"/>
  <c r="G18" i="29"/>
  <c r="K23" i="29"/>
  <c r="G27" i="29"/>
  <c r="K32" i="29"/>
  <c r="G34" i="29"/>
  <c r="G36" i="29"/>
  <c r="K41" i="29"/>
  <c r="G43" i="29"/>
  <c r="K48" i="29"/>
  <c r="K50" i="29"/>
  <c r="G52" i="29"/>
  <c r="K57" i="29"/>
  <c r="G61" i="29"/>
  <c r="J17" i="29"/>
  <c r="I5" i="29"/>
  <c r="I7" i="29"/>
  <c r="I11" i="29"/>
  <c r="I13" i="29"/>
  <c r="I15" i="29"/>
  <c r="I17" i="29"/>
  <c r="I20" i="29"/>
  <c r="I24" i="29"/>
  <c r="I28" i="29"/>
  <c r="I32" i="29"/>
  <c r="I37" i="29"/>
  <c r="I41" i="29"/>
  <c r="I45" i="29"/>
  <c r="I50" i="29"/>
  <c r="I54" i="29"/>
  <c r="I58" i="29"/>
  <c r="F64" i="29"/>
  <c r="J16" i="29" s="1"/>
  <c r="B67" i="29"/>
  <c r="I8" i="29"/>
  <c r="G9" i="29"/>
  <c r="K9" i="29"/>
  <c r="K18" i="29"/>
  <c r="I19" i="29"/>
  <c r="G21" i="29"/>
  <c r="K22" i="29"/>
  <c r="I23" i="29"/>
  <c r="G25" i="29"/>
  <c r="K26" i="29"/>
  <c r="I27" i="29"/>
  <c r="G29" i="29"/>
  <c r="K30" i="29"/>
  <c r="I31" i="29"/>
  <c r="G33" i="29"/>
  <c r="K35" i="29"/>
  <c r="I36" i="29"/>
  <c r="G38" i="29"/>
  <c r="K39" i="29"/>
  <c r="I40" i="29"/>
  <c r="G42" i="29"/>
  <c r="K43" i="29"/>
  <c r="I44" i="29"/>
  <c r="G46" i="29"/>
  <c r="K47" i="29"/>
  <c r="I48" i="29"/>
  <c r="G51" i="29"/>
  <c r="K52" i="29"/>
  <c r="I53" i="29"/>
  <c r="G55" i="29"/>
  <c r="K56" i="29"/>
  <c r="I57" i="29"/>
  <c r="G59" i="29"/>
  <c r="K60" i="29"/>
  <c r="K61" i="29"/>
  <c r="K63" i="29"/>
  <c r="G5" i="29"/>
  <c r="K5" i="29"/>
  <c r="G7" i="29"/>
  <c r="K7" i="29"/>
  <c r="L7" i="29" s="1"/>
  <c r="G11" i="29"/>
  <c r="K11" i="29"/>
  <c r="G13" i="29"/>
  <c r="K13" i="29"/>
  <c r="G15" i="29"/>
  <c r="K15" i="29"/>
  <c r="G17" i="29"/>
  <c r="K17" i="29"/>
  <c r="G20" i="29"/>
  <c r="K21" i="29"/>
  <c r="G24" i="29"/>
  <c r="K25" i="29"/>
  <c r="G28" i="29"/>
  <c r="K29" i="29"/>
  <c r="G32" i="29"/>
  <c r="K33" i="29"/>
  <c r="K34" i="29"/>
  <c r="G37" i="29"/>
  <c r="K38" i="29"/>
  <c r="G41" i="29"/>
  <c r="K42" i="29"/>
  <c r="G45" i="29"/>
  <c r="K46" i="29"/>
  <c r="G49" i="29"/>
  <c r="G50" i="29"/>
  <c r="K51" i="29"/>
  <c r="G54" i="29"/>
  <c r="K55" i="29"/>
  <c r="G58" i="29"/>
  <c r="O90" i="28"/>
  <c r="O92" i="28" s="1"/>
  <c r="N90" i="28"/>
  <c r="N92" i="28" s="1"/>
  <c r="O87" i="28"/>
  <c r="O85" i="28"/>
  <c r="N85" i="28"/>
  <c r="N87" i="28" s="1"/>
  <c r="O82" i="28"/>
  <c r="N80" i="28"/>
  <c r="N82" i="28" s="1"/>
  <c r="B63" i="28"/>
  <c r="F67" i="29" l="1"/>
  <c r="J10" i="29"/>
  <c r="H59" i="29"/>
  <c r="H55" i="29"/>
  <c r="H51" i="29"/>
  <c r="H46" i="29"/>
  <c r="H42" i="29"/>
  <c r="H38" i="29"/>
  <c r="H33" i="29"/>
  <c r="H29" i="29"/>
  <c r="H25" i="29"/>
  <c r="H21" i="29"/>
  <c r="H9" i="29"/>
  <c r="F65" i="29"/>
  <c r="F66" i="29" s="1"/>
  <c r="H60" i="29"/>
  <c r="H56" i="29"/>
  <c r="H52" i="29"/>
  <c r="H47" i="29"/>
  <c r="H43" i="29"/>
  <c r="H39" i="29"/>
  <c r="H35" i="29"/>
  <c r="H34" i="29"/>
  <c r="H30" i="29"/>
  <c r="H26" i="29"/>
  <c r="H22" i="29"/>
  <c r="H18" i="29"/>
  <c r="H16" i="29"/>
  <c r="H14" i="29"/>
  <c r="H12" i="29"/>
  <c r="H10" i="29"/>
  <c r="H6" i="29"/>
  <c r="J13" i="29"/>
  <c r="H63" i="29"/>
  <c r="H44" i="29"/>
  <c r="H7" i="29"/>
  <c r="H37" i="29"/>
  <c r="H15" i="29"/>
  <c r="H61" i="29"/>
  <c r="H32" i="29"/>
  <c r="H40" i="29"/>
  <c r="J8" i="29"/>
  <c r="J15" i="29"/>
  <c r="J5" i="29"/>
  <c r="H49" i="29"/>
  <c r="J9" i="29"/>
  <c r="H48" i="29"/>
  <c r="H17" i="29"/>
  <c r="H8" i="29"/>
  <c r="H36" i="29"/>
  <c r="H45" i="29"/>
  <c r="I64" i="29"/>
  <c r="J12" i="29"/>
  <c r="J6" i="29"/>
  <c r="J7" i="29"/>
  <c r="H53" i="29"/>
  <c r="H19" i="29"/>
  <c r="H57" i="29"/>
  <c r="H23" i="29"/>
  <c r="H11" i="29"/>
  <c r="H41" i="29"/>
  <c r="H54" i="29"/>
  <c r="H20" i="29"/>
  <c r="G64" i="29"/>
  <c r="J14" i="29"/>
  <c r="J11" i="29"/>
  <c r="H58" i="29"/>
  <c r="H24" i="29"/>
  <c r="H5" i="29"/>
  <c r="H28" i="29"/>
  <c r="H13" i="29"/>
  <c r="H50" i="29"/>
  <c r="H27" i="29"/>
  <c r="H31" i="29"/>
  <c r="G55" i="28"/>
  <c r="G11" i="28"/>
  <c r="G8" i="28"/>
  <c r="G5" i="28"/>
  <c r="K5" i="28"/>
  <c r="K89" i="28"/>
  <c r="K81" i="28"/>
  <c r="F79" i="28"/>
  <c r="L73" i="28"/>
  <c r="M68" i="28"/>
  <c r="L68" i="28"/>
  <c r="E64" i="28"/>
  <c r="D64" i="28"/>
  <c r="C64" i="28"/>
  <c r="B64" i="28"/>
  <c r="L63" i="28"/>
  <c r="H64" i="29" l="1"/>
  <c r="H66" i="29" s="1"/>
  <c r="I79" i="28"/>
  <c r="E63" i="28"/>
  <c r="D63" i="28"/>
  <c r="C63" i="28"/>
  <c r="F62" i="28"/>
  <c r="F61" i="28"/>
  <c r="F60" i="28"/>
  <c r="F59" i="28"/>
  <c r="F58" i="28"/>
  <c r="F57" i="28"/>
  <c r="F56" i="28"/>
  <c r="F55" i="28"/>
  <c r="F54" i="28"/>
  <c r="I57" i="28" l="1"/>
  <c r="I59" i="28"/>
  <c r="I60" i="28"/>
  <c r="I56" i="28"/>
  <c r="K61" i="28"/>
  <c r="K62" i="28"/>
  <c r="G62" i="28"/>
  <c r="G54" i="28"/>
  <c r="K57" i="28"/>
  <c r="G59" i="28"/>
  <c r="K54" i="28"/>
  <c r="I54" i="28" s="1"/>
  <c r="K55" i="28"/>
  <c r="I55" i="28" s="1"/>
  <c r="G60" i="28"/>
  <c r="K56" i="28"/>
  <c r="G61" i="28"/>
  <c r="K58" i="28"/>
  <c r="I58" i="28" s="1"/>
  <c r="K59" i="28"/>
  <c r="K60" i="28"/>
  <c r="K53" i="28"/>
  <c r="G56" i="28"/>
  <c r="G57" i="28"/>
  <c r="G58" i="28"/>
  <c r="G53" i="28"/>
  <c r="F53" i="28"/>
  <c r="K52" i="28"/>
  <c r="I52" i="28"/>
  <c r="G52" i="28"/>
  <c r="F52" i="28"/>
  <c r="K51" i="28"/>
  <c r="G51" i="28"/>
  <c r="F51" i="28"/>
  <c r="K50" i="28"/>
  <c r="G50" i="28"/>
  <c r="F50" i="28"/>
  <c r="K49" i="28"/>
  <c r="G49" i="28"/>
  <c r="F49" i="28"/>
  <c r="K48" i="28"/>
  <c r="I48" i="28" s="1"/>
  <c r="G48" i="28"/>
  <c r="F48" i="28"/>
  <c r="K47" i="28"/>
  <c r="G47" i="28"/>
  <c r="F47" i="28"/>
  <c r="K46" i="28"/>
  <c r="G46" i="28"/>
  <c r="F46" i="28"/>
  <c r="K45" i="28"/>
  <c r="G45" i="28"/>
  <c r="F45" i="28"/>
  <c r="K44" i="28"/>
  <c r="I44" i="28" s="1"/>
  <c r="G44" i="28"/>
  <c r="F44" i="28"/>
  <c r="K43" i="28"/>
  <c r="G43" i="28"/>
  <c r="F43" i="28"/>
  <c r="K42" i="28"/>
  <c r="G42" i="28"/>
  <c r="F42" i="28"/>
  <c r="K41" i="28"/>
  <c r="G41" i="28"/>
  <c r="F41" i="28"/>
  <c r="K40" i="28"/>
  <c r="G40" i="28"/>
  <c r="F40" i="28"/>
  <c r="K39" i="28"/>
  <c r="G39" i="28"/>
  <c r="F39" i="28"/>
  <c r="K38" i="28"/>
  <c r="G38" i="28"/>
  <c r="F38" i="28"/>
  <c r="K37" i="28"/>
  <c r="G37" i="28"/>
  <c r="F37" i="28"/>
  <c r="K36" i="28"/>
  <c r="G36" i="28"/>
  <c r="F36" i="28"/>
  <c r="K35" i="28"/>
  <c r="I38" i="28" l="1"/>
  <c r="I47" i="28"/>
  <c r="I42" i="28"/>
  <c r="I51" i="28"/>
  <c r="I36" i="28"/>
  <c r="I41" i="28"/>
  <c r="I39" i="28"/>
  <c r="I53" i="28"/>
  <c r="I37" i="28"/>
  <c r="I40" i="28"/>
  <c r="I50" i="28"/>
  <c r="I46" i="28"/>
  <c r="I45" i="28"/>
  <c r="I43" i="28"/>
  <c r="G35" i="28"/>
  <c r="F35" i="28"/>
  <c r="K34" i="28"/>
  <c r="G34" i="28"/>
  <c r="F34" i="28"/>
  <c r="K33" i="28"/>
  <c r="G33" i="28"/>
  <c r="F33" i="28"/>
  <c r="K32" i="28"/>
  <c r="G32" i="28"/>
  <c r="F32" i="28"/>
  <c r="K31" i="28"/>
  <c r="G31" i="28"/>
  <c r="F31" i="28"/>
  <c r="K30" i="28"/>
  <c r="G30" i="28"/>
  <c r="F30" i="28"/>
  <c r="K29" i="28"/>
  <c r="G29" i="28"/>
  <c r="F29" i="28"/>
  <c r="K28" i="28"/>
  <c r="G28" i="28"/>
  <c r="F28" i="28"/>
  <c r="K27" i="28"/>
  <c r="G27" i="28"/>
  <c r="F27" i="28"/>
  <c r="K26" i="28"/>
  <c r="G26" i="28"/>
  <c r="F26" i="28"/>
  <c r="K25" i="28"/>
  <c r="G25" i="28"/>
  <c r="F25" i="28"/>
  <c r="K24" i="28"/>
  <c r="G24" i="28"/>
  <c r="F24" i="28"/>
  <c r="K23" i="28"/>
  <c r="G23" i="28"/>
  <c r="F23" i="28"/>
  <c r="K22" i="28"/>
  <c r="G22" i="28"/>
  <c r="F22" i="28"/>
  <c r="K21" i="28"/>
  <c r="G21" i="28"/>
  <c r="F21" i="28"/>
  <c r="K20" i="28"/>
  <c r="G20" i="28"/>
  <c r="F20" i="28"/>
  <c r="K19" i="28"/>
  <c r="G19" i="28"/>
  <c r="F19" i="28"/>
  <c r="K18" i="28"/>
  <c r="G18" i="28"/>
  <c r="F18" i="28"/>
  <c r="K17" i="28"/>
  <c r="G17" i="28"/>
  <c r="F17" i="28"/>
  <c r="K16" i="28"/>
  <c r="G16" i="28"/>
  <c r="F16" i="28"/>
  <c r="K15" i="28"/>
  <c r="G15" i="28"/>
  <c r="F15" i="28"/>
  <c r="K14" i="28"/>
  <c r="G14" i="28"/>
  <c r="F14" i="28"/>
  <c r="K13" i="28"/>
  <c r="G13" i="28"/>
  <c r="F13" i="28"/>
  <c r="K12" i="28"/>
  <c r="G12" i="28"/>
  <c r="F12" i="28"/>
  <c r="K11" i="28"/>
  <c r="I19" i="28" l="1"/>
  <c r="I27" i="28"/>
  <c r="I31" i="28"/>
  <c r="J17" i="28"/>
  <c r="I17" i="28" s="1"/>
  <c r="I20" i="28"/>
  <c r="I21" i="28"/>
  <c r="I35" i="28"/>
  <c r="I22" i="28"/>
  <c r="I26" i="28"/>
  <c r="I30" i="28"/>
  <c r="I23" i="28"/>
  <c r="I24" i="28"/>
  <c r="I28" i="28"/>
  <c r="I32" i="28"/>
  <c r="I25" i="28"/>
  <c r="I29" i="28"/>
  <c r="I33" i="28"/>
  <c r="I18" i="28"/>
  <c r="F11" i="28"/>
  <c r="K10" i="28"/>
  <c r="I10" i="28"/>
  <c r="G10" i="28"/>
  <c r="K9" i="28"/>
  <c r="G9" i="28"/>
  <c r="F9" i="28"/>
  <c r="K8" i="28"/>
  <c r="F8" i="28"/>
  <c r="K7" i="28"/>
  <c r="G7" i="28"/>
  <c r="F7" i="28"/>
  <c r="K6" i="28"/>
  <c r="G6" i="28"/>
  <c r="F6" i="28"/>
  <c r="F5" i="28"/>
  <c r="L89" i="27"/>
  <c r="L81" i="27"/>
  <c r="G79" i="27"/>
  <c r="J79" i="27" s="1"/>
  <c r="M73" i="27"/>
  <c r="N68" i="27"/>
  <c r="M68" i="27"/>
  <c r="F64" i="27"/>
  <c r="E64" i="27"/>
  <c r="D64" i="27"/>
  <c r="C64" i="27"/>
  <c r="M63" i="27"/>
  <c r="I11" i="28" l="1"/>
  <c r="J11" i="28"/>
  <c r="H5" i="28"/>
  <c r="F63" i="28"/>
  <c r="J5" i="28" s="1"/>
  <c r="H6" i="28"/>
  <c r="H8" i="28"/>
  <c r="H9" i="28"/>
  <c r="J9" i="28"/>
  <c r="I9" i="28" s="1"/>
  <c r="L7" i="28"/>
  <c r="I5" i="28"/>
  <c r="I8" i="28"/>
  <c r="G63" i="28"/>
  <c r="F63" i="27"/>
  <c r="E63" i="27"/>
  <c r="D63" i="27"/>
  <c r="D66" i="27" s="1"/>
  <c r="C63" i="27"/>
  <c r="L59" i="27" s="1"/>
  <c r="G62" i="27"/>
  <c r="L61" i="27"/>
  <c r="G61" i="27"/>
  <c r="G60" i="27"/>
  <c r="G59" i="27"/>
  <c r="G58" i="27"/>
  <c r="J58" i="27" s="1"/>
  <c r="G57" i="27"/>
  <c r="J56" i="27"/>
  <c r="G56" i="27"/>
  <c r="G55" i="27"/>
  <c r="J55" i="27" s="1"/>
  <c r="G54" i="27"/>
  <c r="L53" i="27"/>
  <c r="G53" i="27"/>
  <c r="G52" i="27"/>
  <c r="G51" i="27"/>
  <c r="J51" i="27" s="1"/>
  <c r="G50" i="27"/>
  <c r="J50" i="27" s="1"/>
  <c r="G49" i="27"/>
  <c r="H48" i="27"/>
  <c r="G48" i="27"/>
  <c r="G47" i="27"/>
  <c r="J47" i="27" s="1"/>
  <c r="G46" i="27"/>
  <c r="J46" i="27" s="1"/>
  <c r="L45" i="27"/>
  <c r="J45" i="27" s="1"/>
  <c r="G45" i="27"/>
  <c r="G44" i="27"/>
  <c r="G43" i="27"/>
  <c r="G42" i="27"/>
  <c r="J42" i="27" s="1"/>
  <c r="G41" i="27"/>
  <c r="H40" i="27"/>
  <c r="G40" i="27"/>
  <c r="G39" i="27"/>
  <c r="J39" i="27" s="1"/>
  <c r="G38" i="27"/>
  <c r="J38" i="27" s="1"/>
  <c r="L37" i="27"/>
  <c r="J37" i="27" s="1"/>
  <c r="G37" i="27"/>
  <c r="G36" i="27"/>
  <c r="G35" i="27"/>
  <c r="G34" i="27"/>
  <c r="G33" i="27"/>
  <c r="J33" i="27" s="1"/>
  <c r="G32" i="27"/>
  <c r="L31" i="27"/>
  <c r="J31" i="27" s="1"/>
  <c r="G31" i="27"/>
  <c r="G30" i="27"/>
  <c r="G29" i="27"/>
  <c r="J29" i="27" s="1"/>
  <c r="J28" i="27"/>
  <c r="G28" i="27"/>
  <c r="G27" i="27"/>
  <c r="H26" i="27"/>
  <c r="G26" i="27"/>
  <c r="G25" i="27"/>
  <c r="J25" i="27" s="1"/>
  <c r="L24" i="27"/>
  <c r="G24" i="27"/>
  <c r="J24" i="27" s="1"/>
  <c r="G23" i="27"/>
  <c r="G22" i="27"/>
  <c r="G21" i="27"/>
  <c r="J21" i="27" s="1"/>
  <c r="L20" i="27"/>
  <c r="G20" i="27"/>
  <c r="J20" i="27" s="1"/>
  <c r="G19" i="27"/>
  <c r="H18" i="27"/>
  <c r="G18" i="27"/>
  <c r="G17" i="27"/>
  <c r="K17" i="27" s="1"/>
  <c r="J17" i="27" s="1"/>
  <c r="G16" i="27"/>
  <c r="L15" i="27"/>
  <c r="G15" i="27"/>
  <c r="G14" i="27"/>
  <c r="H13" i="27"/>
  <c r="G13" i="27"/>
  <c r="G12" i="27"/>
  <c r="H11" i="27"/>
  <c r="G11" i="27"/>
  <c r="L10" i="27"/>
  <c r="G10" i="27"/>
  <c r="G9" i="27"/>
  <c r="G8" i="27"/>
  <c r="G7" i="27"/>
  <c r="H6" i="27"/>
  <c r="G6" i="27"/>
  <c r="J6" i="27" s="1"/>
  <c r="G5" i="27"/>
  <c r="L88" i="26"/>
  <c r="L80" i="26"/>
  <c r="G78" i="26"/>
  <c r="J78" i="26" s="1"/>
  <c r="M72" i="26"/>
  <c r="N67" i="26"/>
  <c r="M67" i="26"/>
  <c r="F63" i="26"/>
  <c r="E63" i="26"/>
  <c r="D63" i="26"/>
  <c r="C63" i="26"/>
  <c r="M62" i="26"/>
  <c r="F62" i="26"/>
  <c r="E62" i="26"/>
  <c r="D62" i="26"/>
  <c r="C62" i="26"/>
  <c r="L57" i="26" s="1"/>
  <c r="G61" i="26"/>
  <c r="J60" i="26"/>
  <c r="G60" i="26"/>
  <c r="G59" i="26"/>
  <c r="L58" i="26"/>
  <c r="J58" i="26"/>
  <c r="G58" i="26"/>
  <c r="H57" i="26"/>
  <c r="G57" i="26"/>
  <c r="J57" i="26" s="1"/>
  <c r="L56" i="26"/>
  <c r="G56" i="26"/>
  <c r="G55" i="26"/>
  <c r="G54" i="26"/>
  <c r="J54" i="26" s="1"/>
  <c r="L53" i="26"/>
  <c r="G53" i="26"/>
  <c r="J53" i="26" s="1"/>
  <c r="L52" i="26"/>
  <c r="G52" i="26"/>
  <c r="G51" i="26"/>
  <c r="J51" i="26" s="1"/>
  <c r="G50" i="26"/>
  <c r="L49" i="26"/>
  <c r="G49" i="26"/>
  <c r="H48" i="26"/>
  <c r="G48" i="26"/>
  <c r="L47" i="26"/>
  <c r="G47" i="26"/>
  <c r="J47" i="26" s="1"/>
  <c r="G46" i="26"/>
  <c r="J46" i="26" s="1"/>
  <c r="L45" i="26"/>
  <c r="J45" i="26" s="1"/>
  <c r="H45" i="26"/>
  <c r="G45" i="26"/>
  <c r="G44" i="26"/>
  <c r="J44" i="26" s="1"/>
  <c r="G43" i="26"/>
  <c r="G42" i="26"/>
  <c r="J42" i="26" s="1"/>
  <c r="L41" i="26"/>
  <c r="J41" i="26" s="1"/>
  <c r="G41" i="26"/>
  <c r="L40" i="26"/>
  <c r="G40" i="26"/>
  <c r="J40" i="26" s="1"/>
  <c r="G39" i="26"/>
  <c r="J39" i="26" s="1"/>
  <c r="H38" i="26"/>
  <c r="G38" i="26"/>
  <c r="G37" i="26"/>
  <c r="H36" i="26"/>
  <c r="G36" i="26"/>
  <c r="G35" i="26"/>
  <c r="J35" i="26" s="1"/>
  <c r="H34" i="26"/>
  <c r="G34" i="26"/>
  <c r="G33" i="26"/>
  <c r="H32" i="26"/>
  <c r="G32" i="26"/>
  <c r="G31" i="26"/>
  <c r="H30" i="26"/>
  <c r="G30" i="26"/>
  <c r="G29" i="26"/>
  <c r="H28" i="26"/>
  <c r="G28" i="26"/>
  <c r="G27" i="26"/>
  <c r="J27" i="26" s="1"/>
  <c r="H26" i="26"/>
  <c r="G26" i="26"/>
  <c r="J26" i="26" s="1"/>
  <c r="G25" i="26"/>
  <c r="H24" i="26"/>
  <c r="G24" i="26"/>
  <c r="G23" i="26"/>
  <c r="J23" i="26" s="1"/>
  <c r="L22" i="26"/>
  <c r="H22" i="26"/>
  <c r="G22" i="26"/>
  <c r="G21" i="26"/>
  <c r="H20" i="26"/>
  <c r="G20" i="26"/>
  <c r="H19" i="26"/>
  <c r="G19" i="26"/>
  <c r="J19" i="26" s="1"/>
  <c r="L18" i="26"/>
  <c r="H18" i="26"/>
  <c r="G18" i="26"/>
  <c r="G17" i="26"/>
  <c r="K17" i="26" s="1"/>
  <c r="J17" i="26" s="1"/>
  <c r="G16" i="26"/>
  <c r="J16" i="26" s="1"/>
  <c r="L15" i="26"/>
  <c r="H15" i="26"/>
  <c r="G15" i="26"/>
  <c r="J15" i="26" s="1"/>
  <c r="G14" i="26"/>
  <c r="J14" i="26" s="1"/>
  <c r="H13" i="26"/>
  <c r="G13" i="26"/>
  <c r="H12" i="26"/>
  <c r="G12" i="26"/>
  <c r="L11" i="26"/>
  <c r="H11" i="26"/>
  <c r="G11" i="26"/>
  <c r="G10" i="26"/>
  <c r="H9" i="26"/>
  <c r="G9" i="26"/>
  <c r="H8" i="26"/>
  <c r="G8" i="26"/>
  <c r="L7" i="26"/>
  <c r="J7" i="26"/>
  <c r="H7" i="26"/>
  <c r="G7" i="26"/>
  <c r="H6" i="26"/>
  <c r="G6" i="26"/>
  <c r="L5" i="26"/>
  <c r="H5" i="26"/>
  <c r="G5" i="26"/>
  <c r="J22" i="26" l="1"/>
  <c r="L26" i="26"/>
  <c r="L30" i="26"/>
  <c r="J30" i="26" s="1"/>
  <c r="L34" i="26"/>
  <c r="L38" i="26"/>
  <c r="H42" i="26"/>
  <c r="H50" i="26"/>
  <c r="J53" i="27"/>
  <c r="L42" i="26"/>
  <c r="H46" i="26"/>
  <c r="L50" i="26"/>
  <c r="H59" i="26"/>
  <c r="H27" i="26"/>
  <c r="H31" i="26"/>
  <c r="H35" i="26"/>
  <c r="H39" i="26"/>
  <c r="L46" i="26"/>
  <c r="H55" i="26"/>
  <c r="L59" i="26"/>
  <c r="H23" i="26"/>
  <c r="L8" i="26"/>
  <c r="L12" i="26"/>
  <c r="H16" i="26"/>
  <c r="L19" i="26"/>
  <c r="L23" i="26"/>
  <c r="L27" i="26"/>
  <c r="L31" i="26"/>
  <c r="L35" i="26"/>
  <c r="H43" i="26"/>
  <c r="H51" i="26"/>
  <c r="L55" i="26"/>
  <c r="J55" i="26" s="1"/>
  <c r="H34" i="27"/>
  <c r="L39" i="27"/>
  <c r="L16" i="26"/>
  <c r="L39" i="26"/>
  <c r="L43" i="26"/>
  <c r="H47" i="26"/>
  <c r="L51" i="26"/>
  <c r="H56" i="26"/>
  <c r="H60" i="26"/>
  <c r="L34" i="27"/>
  <c r="H10" i="28"/>
  <c r="F64" i="28"/>
  <c r="F65" i="28" s="1"/>
  <c r="H57" i="28"/>
  <c r="H61" i="28"/>
  <c r="H58" i="28"/>
  <c r="H55" i="28"/>
  <c r="H60" i="28"/>
  <c r="H59" i="28"/>
  <c r="H62" i="28"/>
  <c r="H54" i="28"/>
  <c r="H56" i="28"/>
  <c r="H37" i="28"/>
  <c r="H51" i="28"/>
  <c r="H50" i="28"/>
  <c r="H41" i="28"/>
  <c r="H45" i="28"/>
  <c r="H42" i="28"/>
  <c r="H36" i="28"/>
  <c r="H46" i="28"/>
  <c r="H38" i="28"/>
  <c r="H44" i="28"/>
  <c r="H49" i="28"/>
  <c r="H40" i="28"/>
  <c r="H39" i="28"/>
  <c r="H53" i="28"/>
  <c r="H52" i="28"/>
  <c r="H43" i="28"/>
  <c r="H48" i="28"/>
  <c r="H47" i="28"/>
  <c r="H23" i="28"/>
  <c r="H14" i="28"/>
  <c r="H63" i="28" s="1"/>
  <c r="H65" i="28" s="1"/>
  <c r="H15" i="28"/>
  <c r="H13" i="28"/>
  <c r="H18" i="28"/>
  <c r="H22" i="28"/>
  <c r="H21" i="28"/>
  <c r="H30" i="28"/>
  <c r="H20" i="28"/>
  <c r="H35" i="28"/>
  <c r="H19" i="28"/>
  <c r="H17" i="28"/>
  <c r="H26" i="28"/>
  <c r="H28" i="28"/>
  <c r="H29" i="28"/>
  <c r="H24" i="28"/>
  <c r="H12" i="28"/>
  <c r="H34" i="28"/>
  <c r="H25" i="28"/>
  <c r="H31" i="28"/>
  <c r="H32" i="28"/>
  <c r="H16" i="28"/>
  <c r="H27" i="28"/>
  <c r="H33" i="28"/>
  <c r="L9" i="26"/>
  <c r="L13" i="26"/>
  <c r="H17" i="26"/>
  <c r="L20" i="26"/>
  <c r="L24" i="26"/>
  <c r="L28" i="26"/>
  <c r="L32" i="26"/>
  <c r="L36" i="26"/>
  <c r="J36" i="26" s="1"/>
  <c r="H40" i="26"/>
  <c r="H44" i="26"/>
  <c r="H52" i="26"/>
  <c r="L60" i="26"/>
  <c r="H7" i="27"/>
  <c r="H21" i="27"/>
  <c r="L28" i="27"/>
  <c r="L35" i="27"/>
  <c r="J35" i="27" s="1"/>
  <c r="J8" i="28"/>
  <c r="H7" i="28"/>
  <c r="J52" i="26"/>
  <c r="L6" i="26"/>
  <c r="H10" i="26"/>
  <c r="H14" i="26"/>
  <c r="L17" i="26"/>
  <c r="H21" i="26"/>
  <c r="H25" i="26"/>
  <c r="H29" i="26"/>
  <c r="H33" i="26"/>
  <c r="H37" i="26"/>
  <c r="L44" i="26"/>
  <c r="L48" i="26"/>
  <c r="H61" i="26"/>
  <c r="L8" i="27"/>
  <c r="H29" i="27"/>
  <c r="H59" i="27"/>
  <c r="J7" i="28"/>
  <c r="I7" i="28" s="1"/>
  <c r="H11" i="28"/>
  <c r="L10" i="26"/>
  <c r="L14" i="26"/>
  <c r="L21" i="26"/>
  <c r="L25" i="26"/>
  <c r="J25" i="26" s="1"/>
  <c r="L29" i="26"/>
  <c r="L33" i="26"/>
  <c r="J33" i="26" s="1"/>
  <c r="L37" i="26"/>
  <c r="H41" i="26"/>
  <c r="H53" i="26"/>
  <c r="H58" i="26"/>
  <c r="L61" i="26"/>
  <c r="L16" i="27"/>
  <c r="L23" i="27"/>
  <c r="J23" i="27" s="1"/>
  <c r="H37" i="27"/>
  <c r="L42" i="27"/>
  <c r="H51" i="27"/>
  <c r="I34" i="26"/>
  <c r="I8" i="26"/>
  <c r="I49" i="26"/>
  <c r="J24" i="26"/>
  <c r="J38" i="26"/>
  <c r="G62" i="26"/>
  <c r="L22" i="27"/>
  <c r="J22" i="27" s="1"/>
  <c r="H8" i="27"/>
  <c r="L17" i="27"/>
  <c r="H23" i="27"/>
  <c r="L25" i="27"/>
  <c r="H31" i="27"/>
  <c r="H45" i="27"/>
  <c r="L50" i="27"/>
  <c r="H56" i="27"/>
  <c r="L58" i="27"/>
  <c r="H46" i="27"/>
  <c r="L48" i="27"/>
  <c r="J48" i="27" s="1"/>
  <c r="H54" i="27"/>
  <c r="L56" i="27"/>
  <c r="J28" i="26"/>
  <c r="L13" i="27"/>
  <c r="H16" i="27"/>
  <c r="L18" i="27"/>
  <c r="J18" i="27" s="1"/>
  <c r="H24" i="27"/>
  <c r="L26" i="27"/>
  <c r="J26" i="27" s="1"/>
  <c r="H32" i="27"/>
  <c r="H43" i="27"/>
  <c r="J59" i="27"/>
  <c r="J11" i="26"/>
  <c r="J31" i="26"/>
  <c r="J50" i="26"/>
  <c r="I53" i="26"/>
  <c r="L6" i="27"/>
  <c r="H9" i="27"/>
  <c r="H35" i="27"/>
  <c r="H38" i="27"/>
  <c r="L40" i="27"/>
  <c r="J40" i="27" s="1"/>
  <c r="H49" i="27"/>
  <c r="L51" i="27"/>
  <c r="L54" i="27"/>
  <c r="J54" i="27" s="1"/>
  <c r="H57" i="27"/>
  <c r="C66" i="27"/>
  <c r="J20" i="26"/>
  <c r="J9" i="26"/>
  <c r="J37" i="26"/>
  <c r="J56" i="26"/>
  <c r="L11" i="27"/>
  <c r="H14" i="27"/>
  <c r="H19" i="27"/>
  <c r="L21" i="27"/>
  <c r="H27" i="27"/>
  <c r="L29" i="27"/>
  <c r="L32" i="27"/>
  <c r="J32" i="27" s="1"/>
  <c r="L43" i="27"/>
  <c r="J43" i="27" s="1"/>
  <c r="L46" i="27"/>
  <c r="J16" i="28"/>
  <c r="I16" i="28" s="1"/>
  <c r="J14" i="28"/>
  <c r="I14" i="28" s="1"/>
  <c r="J10" i="28"/>
  <c r="J15" i="28"/>
  <c r="I15" i="28" s="1"/>
  <c r="J13" i="28"/>
  <c r="I13" i="28" s="1"/>
  <c r="I63" i="28"/>
  <c r="J6" i="28"/>
  <c r="I6" i="28" s="1"/>
  <c r="F66" i="28"/>
  <c r="C66" i="28" s="1"/>
  <c r="B66" i="28" s="1"/>
  <c r="J12" i="28"/>
  <c r="I12" i="28" s="1"/>
  <c r="G64" i="27"/>
  <c r="G63" i="26"/>
  <c r="L49" i="27"/>
  <c r="H52" i="27"/>
  <c r="H55" i="27"/>
  <c r="L57" i="27"/>
  <c r="J57" i="27" s="1"/>
  <c r="H60" i="27"/>
  <c r="G63" i="27"/>
  <c r="I49" i="27" s="1"/>
  <c r="J18" i="26"/>
  <c r="J59" i="26"/>
  <c r="H5" i="27"/>
  <c r="L9" i="27"/>
  <c r="H12" i="27"/>
  <c r="L19" i="27"/>
  <c r="J19" i="27" s="1"/>
  <c r="H22" i="27"/>
  <c r="L27" i="27"/>
  <c r="J27" i="27" s="1"/>
  <c r="H30" i="27"/>
  <c r="H33" i="27"/>
  <c r="L38" i="27"/>
  <c r="H44" i="27"/>
  <c r="H47" i="27"/>
  <c r="H41" i="27"/>
  <c r="J21" i="26"/>
  <c r="J29" i="26"/>
  <c r="J32" i="26"/>
  <c r="J48" i="26"/>
  <c r="H54" i="26"/>
  <c r="C65" i="26"/>
  <c r="L14" i="27"/>
  <c r="H17" i="27"/>
  <c r="H25" i="27"/>
  <c r="I33" i="27"/>
  <c r="H36" i="27"/>
  <c r="L41" i="27"/>
  <c r="J41" i="27" s="1"/>
  <c r="H50" i="27"/>
  <c r="L52" i="27"/>
  <c r="J52" i="27" s="1"/>
  <c r="H58" i="27"/>
  <c r="L60" i="27"/>
  <c r="J60" i="27" s="1"/>
  <c r="J43" i="26"/>
  <c r="L7" i="27"/>
  <c r="M7" i="27" s="1"/>
  <c r="H10" i="27"/>
  <c r="H20" i="27"/>
  <c r="H28" i="27"/>
  <c r="L30" i="27"/>
  <c r="J30" i="27" s="1"/>
  <c r="H39" i="27"/>
  <c r="L44" i="27"/>
  <c r="J44" i="27" s="1"/>
  <c r="L55" i="27"/>
  <c r="H49" i="26"/>
  <c r="L54" i="26"/>
  <c r="L5" i="27"/>
  <c r="L12" i="27"/>
  <c r="H15" i="27"/>
  <c r="L33" i="27"/>
  <c r="L36" i="27"/>
  <c r="J36" i="27" s="1"/>
  <c r="H42" i="27"/>
  <c r="L47" i="27"/>
  <c r="H53" i="27"/>
  <c r="H61" i="27"/>
  <c r="L88" i="25"/>
  <c r="L80" i="25"/>
  <c r="G78" i="25"/>
  <c r="M72" i="25"/>
  <c r="N67" i="25"/>
  <c r="M67" i="25"/>
  <c r="F63" i="25"/>
  <c r="E63" i="25"/>
  <c r="D63" i="25"/>
  <c r="C63" i="25"/>
  <c r="M62" i="25"/>
  <c r="I10" i="27" l="1"/>
  <c r="I12" i="27"/>
  <c r="I9" i="27"/>
  <c r="I15" i="27"/>
  <c r="I22" i="27"/>
  <c r="H62" i="26"/>
  <c r="I57" i="27"/>
  <c r="G65" i="27"/>
  <c r="I45" i="27"/>
  <c r="G65" i="26"/>
  <c r="D65" i="26" s="1"/>
  <c r="K16" i="26"/>
  <c r="I12" i="26"/>
  <c r="I17" i="26"/>
  <c r="I36" i="26"/>
  <c r="I35" i="26"/>
  <c r="I21" i="26"/>
  <c r="I16" i="26"/>
  <c r="I14" i="26"/>
  <c r="I5" i="26"/>
  <c r="I55" i="26"/>
  <c r="J62" i="26"/>
  <c r="I51" i="26"/>
  <c r="I48" i="26"/>
  <c r="I32" i="26"/>
  <c r="I29" i="26"/>
  <c r="I59" i="26"/>
  <c r="I40" i="26"/>
  <c r="I15" i="26"/>
  <c r="I18" i="26"/>
  <c r="I25" i="26"/>
  <c r="I6" i="26"/>
  <c r="I58" i="26"/>
  <c r="I39" i="26"/>
  <c r="K6" i="26"/>
  <c r="J6" i="26" s="1"/>
  <c r="I52" i="26"/>
  <c r="I44" i="26"/>
  <c r="K8" i="26"/>
  <c r="J8" i="26" s="1"/>
  <c r="K10" i="26"/>
  <c r="J10" i="26" s="1"/>
  <c r="I46" i="26"/>
  <c r="I27" i="26"/>
  <c r="K14" i="26"/>
  <c r="I54" i="26"/>
  <c r="I45" i="26"/>
  <c r="I11" i="27"/>
  <c r="K7" i="27"/>
  <c r="J7" i="27" s="1"/>
  <c r="I35" i="27"/>
  <c r="K14" i="27"/>
  <c r="J14" i="27" s="1"/>
  <c r="I33" i="26"/>
  <c r="K11" i="26"/>
  <c r="I13" i="26"/>
  <c r="I42" i="26"/>
  <c r="K12" i="27"/>
  <c r="J12" i="27" s="1"/>
  <c r="I32" i="27"/>
  <c r="I61" i="27"/>
  <c r="I61" i="26"/>
  <c r="I37" i="26"/>
  <c r="J78" i="25"/>
  <c r="G66" i="27"/>
  <c r="I39" i="27"/>
  <c r="I28" i="27"/>
  <c r="I20" i="27"/>
  <c r="I58" i="27"/>
  <c r="I50" i="27"/>
  <c r="I36" i="27"/>
  <c r="I25" i="27"/>
  <c r="I17" i="27"/>
  <c r="I27" i="27"/>
  <c r="I34" i="27"/>
  <c r="I6" i="27"/>
  <c r="I60" i="27"/>
  <c r="I55" i="27"/>
  <c r="I52" i="27"/>
  <c r="I41" i="27"/>
  <c r="I7" i="27"/>
  <c r="I19" i="27"/>
  <c r="I14" i="27"/>
  <c r="K9" i="27"/>
  <c r="J9" i="27" s="1"/>
  <c r="I31" i="27"/>
  <c r="I8" i="27"/>
  <c r="I48" i="27"/>
  <c r="I13" i="27"/>
  <c r="K8" i="27"/>
  <c r="J8" i="27" s="1"/>
  <c r="K13" i="27"/>
  <c r="J13" i="27" s="1"/>
  <c r="I37" i="27"/>
  <c r="K15" i="27"/>
  <c r="J15" i="27" s="1"/>
  <c r="I23" i="27"/>
  <c r="K10" i="27"/>
  <c r="J10" i="27" s="1"/>
  <c r="I56" i="27"/>
  <c r="I46" i="27"/>
  <c r="I60" i="26"/>
  <c r="I19" i="26"/>
  <c r="K11" i="27"/>
  <c r="J11" i="27" s="1"/>
  <c r="I43" i="27"/>
  <c r="I40" i="27"/>
  <c r="K15" i="26"/>
  <c r="I23" i="26"/>
  <c r="I5" i="27"/>
  <c r="I26" i="26"/>
  <c r="I24" i="27"/>
  <c r="I11" i="26"/>
  <c r="K6" i="27"/>
  <c r="I30" i="27"/>
  <c r="I53" i="27"/>
  <c r="K16" i="27"/>
  <c r="J16" i="27" s="1"/>
  <c r="I24" i="26"/>
  <c r="I29" i="27"/>
  <c r="I54" i="27"/>
  <c r="I20" i="26"/>
  <c r="I57" i="26"/>
  <c r="I9" i="26"/>
  <c r="K12" i="26"/>
  <c r="J12" i="26" s="1"/>
  <c r="I26" i="27"/>
  <c r="I38" i="27"/>
  <c r="I10" i="26"/>
  <c r="K13" i="26"/>
  <c r="J13" i="26" s="1"/>
  <c r="I47" i="26"/>
  <c r="I7" i="26"/>
  <c r="I28" i="26"/>
  <c r="I16" i="27"/>
  <c r="I44" i="27"/>
  <c r="I41" i="26"/>
  <c r="I51" i="27"/>
  <c r="I38" i="26"/>
  <c r="K5" i="27"/>
  <c r="J5" i="27" s="1"/>
  <c r="I18" i="27"/>
  <c r="I59" i="27"/>
  <c r="K9" i="26"/>
  <c r="K7" i="26"/>
  <c r="H63" i="27"/>
  <c r="K5" i="26"/>
  <c r="J5" i="26" s="1"/>
  <c r="I30" i="26"/>
  <c r="I43" i="26"/>
  <c r="I47" i="27"/>
  <c r="G64" i="26"/>
  <c r="J63" i="27"/>
  <c r="I56" i="26"/>
  <c r="I21" i="27"/>
  <c r="I22" i="26"/>
  <c r="I31" i="26"/>
  <c r="I50" i="26"/>
  <c r="I42" i="27"/>
  <c r="F62" i="25"/>
  <c r="E62" i="25"/>
  <c r="D62" i="25"/>
  <c r="C62" i="25"/>
  <c r="L61" i="25"/>
  <c r="C65" i="25" l="1"/>
  <c r="I62" i="26"/>
  <c r="I63" i="27"/>
  <c r="H61" i="25"/>
  <c r="G61" i="25"/>
  <c r="L60" i="25"/>
  <c r="H60" i="25"/>
  <c r="G60" i="25"/>
  <c r="L59" i="25"/>
  <c r="J60" i="25" l="1"/>
  <c r="H59" i="25"/>
  <c r="G59" i="25"/>
  <c r="J59" i="25" s="1"/>
  <c r="L58" i="25"/>
  <c r="H58" i="25"/>
  <c r="G58" i="25"/>
  <c r="J58" i="25" s="1"/>
  <c r="L57" i="25"/>
  <c r="H57" i="25"/>
  <c r="G57" i="25"/>
  <c r="J57" i="25" s="1"/>
  <c r="L56" i="25"/>
  <c r="H56" i="25"/>
  <c r="G56" i="25"/>
  <c r="J56" i="25" s="1"/>
  <c r="L55" i="25"/>
  <c r="H55" i="25"/>
  <c r="G55" i="25"/>
  <c r="J55" i="25" s="1"/>
  <c r="L54" i="25"/>
  <c r="H54" i="25"/>
  <c r="G54" i="25"/>
  <c r="L53" i="25"/>
  <c r="H53" i="25"/>
  <c r="G53" i="25"/>
  <c r="J53" i="25" s="1"/>
  <c r="L52" i="25"/>
  <c r="H52" i="25"/>
  <c r="G52" i="25"/>
  <c r="J52" i="25" s="1"/>
  <c r="L51" i="25"/>
  <c r="H51" i="25"/>
  <c r="G51" i="25"/>
  <c r="J51" i="25" s="1"/>
  <c r="L50" i="25"/>
  <c r="H50" i="25"/>
  <c r="G50" i="25"/>
  <c r="J50" i="25" s="1"/>
  <c r="L49" i="25"/>
  <c r="H49" i="25"/>
  <c r="G49" i="25"/>
  <c r="L48" i="25"/>
  <c r="H48" i="25"/>
  <c r="G48" i="25"/>
  <c r="L47" i="25"/>
  <c r="H47" i="25"/>
  <c r="G47" i="25"/>
  <c r="L46" i="25"/>
  <c r="H46" i="25"/>
  <c r="G46" i="25"/>
  <c r="L45" i="25"/>
  <c r="H45" i="25"/>
  <c r="J48" i="25" l="1"/>
  <c r="J54" i="25"/>
  <c r="J46" i="25"/>
  <c r="J47" i="25"/>
  <c r="G45" i="25"/>
  <c r="L44" i="25"/>
  <c r="H44" i="25"/>
  <c r="G44" i="25"/>
  <c r="L43" i="25"/>
  <c r="H43" i="25"/>
  <c r="G43" i="25"/>
  <c r="L42" i="25"/>
  <c r="H42" i="25"/>
  <c r="G42" i="25"/>
  <c r="L41" i="25"/>
  <c r="H41" i="25"/>
  <c r="G41" i="25"/>
  <c r="L40" i="25"/>
  <c r="H40" i="25"/>
  <c r="G40" i="25"/>
  <c r="L39" i="25"/>
  <c r="H39" i="25"/>
  <c r="G39" i="25"/>
  <c r="L38" i="25"/>
  <c r="H38" i="25"/>
  <c r="G38" i="25"/>
  <c r="J38" i="25" s="1"/>
  <c r="L37" i="25"/>
  <c r="H37" i="25"/>
  <c r="J40" i="25" l="1"/>
  <c r="J43" i="25"/>
  <c r="J41" i="25"/>
  <c r="J44" i="25"/>
  <c r="J45" i="25"/>
  <c r="J39" i="25"/>
  <c r="J42" i="25"/>
  <c r="G37" i="25"/>
  <c r="L36" i="25"/>
  <c r="H36" i="25"/>
  <c r="G36" i="25"/>
  <c r="L35" i="25"/>
  <c r="J35" i="25" s="1"/>
  <c r="H35" i="25"/>
  <c r="G35" i="25"/>
  <c r="L34" i="25"/>
  <c r="H34" i="25"/>
  <c r="G34" i="25"/>
  <c r="L33" i="25"/>
  <c r="H33" i="25"/>
  <c r="G33" i="25"/>
  <c r="L32" i="25"/>
  <c r="H32" i="25"/>
  <c r="G32" i="25"/>
  <c r="L31" i="25"/>
  <c r="J31" i="25" s="1"/>
  <c r="H31" i="25"/>
  <c r="G31" i="25"/>
  <c r="L30" i="25"/>
  <c r="H30" i="25"/>
  <c r="G30" i="25"/>
  <c r="L29" i="25"/>
  <c r="H29" i="25"/>
  <c r="G29" i="25"/>
  <c r="L28" i="25"/>
  <c r="H28" i="25"/>
  <c r="G28" i="25"/>
  <c r="L27" i="25"/>
  <c r="H27" i="25"/>
  <c r="G27" i="25"/>
  <c r="L26" i="25"/>
  <c r="H26" i="25"/>
  <c r="G26" i="25"/>
  <c r="L25" i="25"/>
  <c r="H25" i="25"/>
  <c r="G25" i="25"/>
  <c r="L24" i="25"/>
  <c r="H24" i="25"/>
  <c r="G24" i="25"/>
  <c r="L23" i="25"/>
  <c r="J23" i="25" s="1"/>
  <c r="H23" i="25"/>
  <c r="G23" i="25"/>
  <c r="L22" i="25"/>
  <c r="H22" i="25"/>
  <c r="G22" i="25"/>
  <c r="L21" i="25"/>
  <c r="H21" i="25"/>
  <c r="G21" i="25"/>
  <c r="L20" i="25"/>
  <c r="H20" i="25"/>
  <c r="G20" i="25"/>
  <c r="L19" i="25"/>
  <c r="J19" i="25" s="1"/>
  <c r="H19" i="25"/>
  <c r="G19" i="25"/>
  <c r="L18" i="25"/>
  <c r="H18" i="25"/>
  <c r="G18" i="25"/>
  <c r="J18" i="25" s="1"/>
  <c r="L17" i="25"/>
  <c r="H17" i="25"/>
  <c r="G17" i="25"/>
  <c r="K17" i="25" s="1"/>
  <c r="J17" i="25" s="1"/>
  <c r="L16" i="25"/>
  <c r="H16" i="25"/>
  <c r="G16" i="25"/>
  <c r="L15" i="25"/>
  <c r="H15" i="25"/>
  <c r="G15" i="25"/>
  <c r="L14" i="25"/>
  <c r="H14" i="25"/>
  <c r="G14" i="25"/>
  <c r="L13" i="25"/>
  <c r="H13" i="25"/>
  <c r="G13" i="25"/>
  <c r="L12" i="25"/>
  <c r="H12" i="25"/>
  <c r="G12" i="25"/>
  <c r="G63" i="25" s="1"/>
  <c r="L11" i="25"/>
  <c r="H11" i="25"/>
  <c r="G11" i="25"/>
  <c r="L10" i="25"/>
  <c r="H10" i="25"/>
  <c r="G10" i="25"/>
  <c r="L9" i="25"/>
  <c r="H9" i="25"/>
  <c r="G9" i="25"/>
  <c r="L8" i="25"/>
  <c r="H8" i="25"/>
  <c r="G8" i="25"/>
  <c r="J8" i="25" s="1"/>
  <c r="L7" i="25"/>
  <c r="H7" i="25"/>
  <c r="G7" i="25"/>
  <c r="L6" i="25"/>
  <c r="H6" i="25"/>
  <c r="G6" i="25"/>
  <c r="L5" i="25"/>
  <c r="H5" i="25"/>
  <c r="G5" i="25"/>
  <c r="J5" i="25" s="1"/>
  <c r="H25" i="24"/>
  <c r="G25" i="24"/>
  <c r="H24" i="24"/>
  <c r="G24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H16" i="24"/>
  <c r="G16" i="24"/>
  <c r="H15" i="24"/>
  <c r="G15" i="24"/>
  <c r="H14" i="24"/>
  <c r="G14" i="24"/>
  <c r="H13" i="24"/>
  <c r="G13" i="24"/>
  <c r="H12" i="24"/>
  <c r="G12" i="24"/>
  <c r="J28" i="25" l="1"/>
  <c r="J20" i="25"/>
  <c r="J32" i="25"/>
  <c r="J29" i="25"/>
  <c r="J25" i="25"/>
  <c r="J26" i="25"/>
  <c r="J22" i="25"/>
  <c r="H62" i="25"/>
  <c r="M7" i="25"/>
  <c r="J33" i="25"/>
  <c r="J21" i="25"/>
  <c r="J24" i="25"/>
  <c r="J27" i="25"/>
  <c r="J30" i="25"/>
  <c r="J36" i="25"/>
  <c r="G62" i="25"/>
  <c r="K11" i="25" s="1"/>
  <c r="J11" i="25" s="1"/>
  <c r="J37" i="25"/>
  <c r="H11" i="24"/>
  <c r="G11" i="24"/>
  <c r="H10" i="24"/>
  <c r="G10" i="24"/>
  <c r="L88" i="23"/>
  <c r="I29" i="25" l="1"/>
  <c r="I20" i="25"/>
  <c r="K6" i="25"/>
  <c r="J6" i="25" s="1"/>
  <c r="K8" i="25"/>
  <c r="I37" i="25"/>
  <c r="I9" i="25"/>
  <c r="I18" i="25"/>
  <c r="I13" i="25"/>
  <c r="I6" i="25"/>
  <c r="G64" i="25"/>
  <c r="I32" i="25"/>
  <c r="G65" i="25"/>
  <c r="D65" i="25" s="1"/>
  <c r="J62" i="25"/>
  <c r="I60" i="25"/>
  <c r="I61" i="25"/>
  <c r="I53" i="25"/>
  <c r="I55" i="25"/>
  <c r="I49" i="25"/>
  <c r="I48" i="25"/>
  <c r="I54" i="25"/>
  <c r="I52" i="25"/>
  <c r="I46" i="25"/>
  <c r="I57" i="25"/>
  <c r="I50" i="25"/>
  <c r="I47" i="25"/>
  <c r="I58" i="25"/>
  <c r="I51" i="25"/>
  <c r="I56" i="25"/>
  <c r="I43" i="25"/>
  <c r="I59" i="25"/>
  <c r="I40" i="25"/>
  <c r="I39" i="25"/>
  <c r="I44" i="25"/>
  <c r="I33" i="25"/>
  <c r="I27" i="25"/>
  <c r="I21" i="25"/>
  <c r="I31" i="25"/>
  <c r="K7" i="25"/>
  <c r="J7" i="25" s="1"/>
  <c r="I36" i="25"/>
  <c r="I30" i="25"/>
  <c r="I24" i="25"/>
  <c r="I11" i="25"/>
  <c r="K15" i="25"/>
  <c r="J15" i="25" s="1"/>
  <c r="I25" i="25"/>
  <c r="I41" i="25"/>
  <c r="I38" i="25"/>
  <c r="I34" i="25"/>
  <c r="I42" i="25"/>
  <c r="I28" i="25"/>
  <c r="I45" i="25"/>
  <c r="I22" i="25"/>
  <c r="K12" i="25"/>
  <c r="J12" i="25" s="1"/>
  <c r="K5" i="25"/>
  <c r="I12" i="25"/>
  <c r="K14" i="25"/>
  <c r="J14" i="25" s="1"/>
  <c r="I14" i="25"/>
  <c r="K9" i="25"/>
  <c r="J9" i="25" s="1"/>
  <c r="I7" i="25"/>
  <c r="I19" i="25"/>
  <c r="I5" i="25"/>
  <c r="I8" i="25"/>
  <c r="K13" i="25"/>
  <c r="J13" i="25" s="1"/>
  <c r="I10" i="25"/>
  <c r="I23" i="25"/>
  <c r="I17" i="25"/>
  <c r="K16" i="25"/>
  <c r="J16" i="25" s="1"/>
  <c r="I26" i="25"/>
  <c r="I35" i="25"/>
  <c r="I16" i="25"/>
  <c r="K10" i="25"/>
  <c r="J10" i="25" s="1"/>
  <c r="I15" i="25"/>
  <c r="L80" i="23"/>
  <c r="G78" i="23"/>
  <c r="I62" i="25" l="1"/>
  <c r="J78" i="23"/>
  <c r="M72" i="23"/>
  <c r="N67" i="23"/>
  <c r="M67" i="23"/>
  <c r="F63" i="23" l="1"/>
  <c r="E63" i="23"/>
  <c r="D63" i="23"/>
  <c r="C63" i="23" l="1"/>
  <c r="M62" i="23" l="1"/>
  <c r="F62" i="23" l="1"/>
  <c r="E62" i="23"/>
  <c r="D62" i="23"/>
  <c r="D65" i="23" s="1"/>
  <c r="C62" i="23"/>
  <c r="H52" i="23" s="1"/>
  <c r="G61" i="23"/>
  <c r="G60" i="23"/>
  <c r="J60" i="23" s="1"/>
  <c r="G59" i="23"/>
  <c r="G58" i="23"/>
  <c r="H57" i="23"/>
  <c r="G57" i="23"/>
  <c r="J56" i="23" s="1"/>
  <c r="G56" i="23"/>
  <c r="G55" i="23"/>
  <c r="G54" i="23"/>
  <c r="G53" i="23"/>
  <c r="G52" i="23"/>
  <c r="G51" i="23"/>
  <c r="H50" i="23"/>
  <c r="G50" i="23"/>
  <c r="G49" i="23"/>
  <c r="G48" i="23"/>
  <c r="G47" i="23"/>
  <c r="H53" i="23" l="1"/>
  <c r="H61" i="23"/>
  <c r="J53" i="23"/>
  <c r="H54" i="23"/>
  <c r="J50" i="23"/>
  <c r="J57" i="23"/>
  <c r="J54" i="23"/>
  <c r="H58" i="23"/>
  <c r="H47" i="23"/>
  <c r="J58" i="23"/>
  <c r="J47" i="23"/>
  <c r="C65" i="23"/>
  <c r="C71" i="23"/>
  <c r="H51" i="23"/>
  <c r="J51" i="23"/>
  <c r="H59" i="23"/>
  <c r="J48" i="23"/>
  <c r="H56" i="23"/>
  <c r="J59" i="23"/>
  <c r="H55" i="23"/>
  <c r="J55" i="23"/>
  <c r="H49" i="23"/>
  <c r="J52" i="23"/>
  <c r="H60" i="23"/>
  <c r="H46" i="23"/>
  <c r="G46" i="23"/>
  <c r="J46" i="23" s="1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J38" i="23" s="1"/>
  <c r="H37" i="23"/>
  <c r="G37" i="23"/>
  <c r="H36" i="23"/>
  <c r="G36" i="23"/>
  <c r="H35" i="23"/>
  <c r="G35" i="23"/>
  <c r="J35" i="23" s="1"/>
  <c r="H34" i="23"/>
  <c r="G34" i="23"/>
  <c r="H33" i="23"/>
  <c r="G33" i="23"/>
  <c r="H32" i="23"/>
  <c r="G32" i="23"/>
  <c r="H31" i="23"/>
  <c r="G31" i="23"/>
  <c r="J31" i="23" s="1"/>
  <c r="H30" i="23"/>
  <c r="G30" i="23"/>
  <c r="H29" i="23"/>
  <c r="G29" i="23"/>
  <c r="H28" i="23"/>
  <c r="G28" i="23"/>
  <c r="H27" i="23"/>
  <c r="G27" i="23"/>
  <c r="H26" i="23"/>
  <c r="G26" i="23"/>
  <c r="H25" i="23"/>
  <c r="G25" i="23"/>
  <c r="J24" i="23" s="1"/>
  <c r="H24" i="23"/>
  <c r="G24" i="23"/>
  <c r="H23" i="23"/>
  <c r="G23" i="23"/>
  <c r="H22" i="23"/>
  <c r="G22" i="23"/>
  <c r="H21" i="23"/>
  <c r="G21" i="23"/>
  <c r="H20" i="23"/>
  <c r="G20" i="23"/>
  <c r="J20" i="23" s="1"/>
  <c r="H19" i="23"/>
  <c r="G19" i="23"/>
  <c r="H18" i="23"/>
  <c r="G18" i="23"/>
  <c r="H17" i="23"/>
  <c r="G17" i="23"/>
  <c r="H16" i="23"/>
  <c r="G16" i="23"/>
  <c r="H15" i="23"/>
  <c r="G15" i="23"/>
  <c r="H14" i="23"/>
  <c r="G14" i="23"/>
  <c r="J13" i="23"/>
  <c r="H13" i="23"/>
  <c r="G13" i="23"/>
  <c r="H12" i="23"/>
  <c r="G12" i="23"/>
  <c r="H11" i="23"/>
  <c r="J42" i="23" l="1"/>
  <c r="J28" i="23"/>
  <c r="J17" i="23"/>
  <c r="J43" i="23"/>
  <c r="J29" i="23"/>
  <c r="J36" i="23"/>
  <c r="J32" i="23"/>
  <c r="J18" i="23"/>
  <c r="J22" i="23"/>
  <c r="J44" i="23"/>
  <c r="J21" i="23"/>
  <c r="J11" i="23"/>
  <c r="J40" i="23"/>
  <c r="J26" i="23"/>
  <c r="J30" i="23"/>
  <c r="J19" i="23"/>
  <c r="J37" i="23"/>
  <c r="J14" i="23"/>
  <c r="J25" i="23"/>
  <c r="J15" i="23"/>
  <c r="J33" i="23"/>
  <c r="J12" i="23"/>
  <c r="J23" i="23"/>
  <c r="J41" i="23"/>
  <c r="J45" i="23"/>
  <c r="J39" i="23"/>
  <c r="J16" i="23"/>
  <c r="J27" i="23"/>
  <c r="G11" i="23"/>
  <c r="H10" i="23"/>
  <c r="G10" i="23"/>
  <c r="H9" i="23"/>
  <c r="G9" i="23"/>
  <c r="J9" i="23" s="1"/>
  <c r="H8" i="23"/>
  <c r="G8" i="23"/>
  <c r="M7" i="23"/>
  <c r="H7" i="23"/>
  <c r="G7" i="23"/>
  <c r="H6" i="23"/>
  <c r="G6" i="23"/>
  <c r="H5" i="23"/>
  <c r="G5" i="23"/>
  <c r="G78" i="21"/>
  <c r="J78" i="21" s="1"/>
  <c r="O67" i="21"/>
  <c r="N67" i="21"/>
  <c r="F63" i="21"/>
  <c r="E63" i="21"/>
  <c r="D63" i="21"/>
  <c r="C63" i="21"/>
  <c r="J6" i="23" l="1"/>
  <c r="G63" i="23"/>
  <c r="J7" i="23"/>
  <c r="J10" i="23"/>
  <c r="G62" i="23"/>
  <c r="I10" i="23" s="1"/>
  <c r="J5" i="23"/>
  <c r="J8" i="23"/>
  <c r="I5" i="23"/>
  <c r="G64" i="23" l="1"/>
  <c r="G71" i="23"/>
  <c r="G65" i="23"/>
  <c r="I60" i="23"/>
  <c r="I53" i="23"/>
  <c r="I49" i="23"/>
  <c r="I58" i="23"/>
  <c r="I17" i="23"/>
  <c r="I61" i="23"/>
  <c r="I55" i="23"/>
  <c r="I48" i="23"/>
  <c r="H48" i="23" s="1"/>
  <c r="H62" i="23" s="1"/>
  <c r="I50" i="23"/>
  <c r="I59" i="23"/>
  <c r="I28" i="23"/>
  <c r="I35" i="23"/>
  <c r="I51" i="23"/>
  <c r="I52" i="23"/>
  <c r="I47" i="23"/>
  <c r="J62" i="23"/>
  <c r="I46" i="23"/>
  <c r="I57" i="23"/>
  <c r="I56" i="23"/>
  <c r="I24" i="23"/>
  <c r="I54" i="23"/>
  <c r="I42" i="23"/>
  <c r="I40" i="23"/>
  <c r="I39" i="23"/>
  <c r="I25" i="23"/>
  <c r="I44" i="23"/>
  <c r="I13" i="23"/>
  <c r="I29" i="23"/>
  <c r="I12" i="23"/>
  <c r="I20" i="23"/>
  <c r="I26" i="23"/>
  <c r="I27" i="23"/>
  <c r="I36" i="23"/>
  <c r="I34" i="23"/>
  <c r="I6" i="23"/>
  <c r="I19" i="23"/>
  <c r="I18" i="23"/>
  <c r="I31" i="23"/>
  <c r="I21" i="23"/>
  <c r="I38" i="23"/>
  <c r="I16" i="23"/>
  <c r="I33" i="23"/>
  <c r="I43" i="23"/>
  <c r="I14" i="23"/>
  <c r="I32" i="23"/>
  <c r="I30" i="23"/>
  <c r="I41" i="23"/>
  <c r="I45" i="23"/>
  <c r="I23" i="23"/>
  <c r="I22" i="23"/>
  <c r="I37" i="23"/>
  <c r="I15" i="23"/>
  <c r="I11" i="23"/>
  <c r="I7" i="23"/>
  <c r="I9" i="23"/>
  <c r="I8" i="23"/>
  <c r="I62" i="23" l="1"/>
  <c r="D71" i="23"/>
  <c r="G72" i="23"/>
  <c r="F62" i="21"/>
  <c r="E62" i="21"/>
  <c r="D62" i="21"/>
  <c r="C62" i="21"/>
  <c r="H61" i="21"/>
  <c r="G61" i="21"/>
  <c r="C71" i="21" l="1"/>
  <c r="C65" i="21"/>
  <c r="D65" i="21"/>
  <c r="D71" i="21"/>
  <c r="D72" i="23"/>
  <c r="C72" i="23" s="1"/>
  <c r="G73" i="23"/>
  <c r="D73" i="23" s="1"/>
  <c r="H60" i="21"/>
  <c r="G60" i="21"/>
  <c r="H59" i="21"/>
  <c r="G59" i="21"/>
  <c r="H58" i="21"/>
  <c r="G58" i="21"/>
  <c r="H57" i="21"/>
  <c r="G57" i="21"/>
  <c r="H56" i="21"/>
  <c r="G56" i="21"/>
  <c r="H55" i="21"/>
  <c r="G55" i="21"/>
  <c r="H54" i="21"/>
  <c r="G54" i="21"/>
  <c r="H53" i="21"/>
  <c r="G53" i="21"/>
  <c r="H52" i="21"/>
  <c r="G52" i="21"/>
  <c r="K51" i="21" s="1"/>
  <c r="H51" i="21"/>
  <c r="G51" i="21"/>
  <c r="H50" i="21"/>
  <c r="G50" i="21"/>
  <c r="H49" i="21"/>
  <c r="G49" i="21"/>
  <c r="K49" i="21" s="1"/>
  <c r="H48" i="21"/>
  <c r="G48" i="21"/>
  <c r="H47" i="21"/>
  <c r="G47" i="21"/>
  <c r="H46" i="21"/>
  <c r="G46" i="21"/>
  <c r="H45" i="21"/>
  <c r="G45" i="21"/>
  <c r="H44" i="21"/>
  <c r="G44" i="21"/>
  <c r="K44" i="21" s="1"/>
  <c r="H43" i="21"/>
  <c r="G43" i="21"/>
  <c r="H42" i="21"/>
  <c r="G42" i="21"/>
  <c r="H41" i="21"/>
  <c r="G41" i="21"/>
  <c r="K40" i="21" s="1"/>
  <c r="H40" i="21"/>
  <c r="G40" i="21"/>
  <c r="H39" i="21"/>
  <c r="G39" i="21"/>
  <c r="H38" i="21"/>
  <c r="G38" i="21"/>
  <c r="H37" i="21"/>
  <c r="G37" i="21"/>
  <c r="H36" i="21"/>
  <c r="G36" i="21"/>
  <c r="K36" i="21" s="1"/>
  <c r="H35" i="21"/>
  <c r="G35" i="21"/>
  <c r="H34" i="21"/>
  <c r="G34" i="21"/>
  <c r="K34" i="21" s="1"/>
  <c r="H33" i="21"/>
  <c r="G33" i="21"/>
  <c r="H32" i="21"/>
  <c r="G32" i="21"/>
  <c r="H31" i="21"/>
  <c r="G31" i="21"/>
  <c r="H30" i="21"/>
  <c r="G30" i="21"/>
  <c r="K29" i="21"/>
  <c r="H29" i="21"/>
  <c r="G29" i="21"/>
  <c r="H28" i="21"/>
  <c r="G28" i="21"/>
  <c r="H27" i="21"/>
  <c r="G27" i="21"/>
  <c r="H26" i="21"/>
  <c r="G26" i="21"/>
  <c r="H25" i="21"/>
  <c r="G25" i="21"/>
  <c r="H24" i="21"/>
  <c r="G24" i="21"/>
  <c r="H23" i="21"/>
  <c r="G23" i="21"/>
  <c r="H22" i="21"/>
  <c r="G22" i="21"/>
  <c r="K22" i="21" s="1"/>
  <c r="H21" i="21"/>
  <c r="G21" i="21"/>
  <c r="G20" i="21"/>
  <c r="H19" i="21"/>
  <c r="G19" i="21"/>
  <c r="H18" i="21"/>
  <c r="G18" i="21"/>
  <c r="K18" i="21" s="1"/>
  <c r="H17" i="21"/>
  <c r="G17" i="21"/>
  <c r="H16" i="21"/>
  <c r="G16" i="21"/>
  <c r="H15" i="21"/>
  <c r="G15" i="21"/>
  <c r="H14" i="21"/>
  <c r="G14" i="21"/>
  <c r="H13" i="21"/>
  <c r="G13" i="21"/>
  <c r="H12" i="21"/>
  <c r="G12" i="21"/>
  <c r="K11" i="21" s="1"/>
  <c r="H11" i="21"/>
  <c r="G11" i="21"/>
  <c r="K47" i="21" l="1"/>
  <c r="K32" i="21"/>
  <c r="K55" i="21"/>
  <c r="K25" i="21"/>
  <c r="K43" i="21"/>
  <c r="K39" i="21"/>
  <c r="K15" i="21"/>
  <c r="K26" i="21"/>
  <c r="K12" i="21"/>
  <c r="K37" i="21"/>
  <c r="K52" i="21"/>
  <c r="K56" i="21"/>
  <c r="K16" i="21"/>
  <c r="K41" i="21"/>
  <c r="K23" i="21"/>
  <c r="K27" i="21"/>
  <c r="K45" i="21"/>
  <c r="K30" i="21"/>
  <c r="K20" i="21"/>
  <c r="K38" i="21"/>
  <c r="K53" i="21"/>
  <c r="K57" i="21"/>
  <c r="K59" i="21"/>
  <c r="K60" i="21"/>
  <c r="K13" i="21"/>
  <c r="G73" i="21"/>
  <c r="K31" i="21"/>
  <c r="K42" i="21"/>
  <c r="K17" i="21"/>
  <c r="K24" i="21"/>
  <c r="K35" i="21"/>
  <c r="K46" i="21"/>
  <c r="K19" i="21"/>
  <c r="K14" i="21"/>
  <c r="K21" i="21"/>
  <c r="K28" i="21"/>
  <c r="K50" i="21"/>
  <c r="K54" i="21"/>
  <c r="K58" i="21"/>
  <c r="H10" i="21"/>
  <c r="G10" i="21"/>
  <c r="K10" i="21" s="1"/>
  <c r="H9" i="21"/>
  <c r="G9" i="21"/>
  <c r="H8" i="21"/>
  <c r="G8" i="21"/>
  <c r="N7" i="21"/>
  <c r="H7" i="21"/>
  <c r="G7" i="21"/>
  <c r="H6" i="21"/>
  <c r="K8" i="21" l="1"/>
  <c r="G63" i="21"/>
  <c r="K9" i="21"/>
  <c r="K7" i="21"/>
  <c r="G6" i="21"/>
  <c r="K6" i="21" s="1"/>
  <c r="H5" i="21"/>
  <c r="G5" i="21"/>
  <c r="G62" i="21" s="1"/>
  <c r="I10" i="21" s="1"/>
  <c r="J10" i="21" s="1"/>
  <c r="G77" i="20"/>
  <c r="J77" i="20" s="1"/>
  <c r="I77" i="20" s="1"/>
  <c r="I7" i="21" l="1"/>
  <c r="J7" i="21" s="1"/>
  <c r="I9" i="21"/>
  <c r="G64" i="21"/>
  <c r="G65" i="21"/>
  <c r="G71" i="21"/>
  <c r="I61" i="21"/>
  <c r="I45" i="21"/>
  <c r="J45" i="21" s="1"/>
  <c r="I29" i="21"/>
  <c r="J29" i="21" s="1"/>
  <c r="I55" i="21"/>
  <c r="J55" i="21" s="1"/>
  <c r="I11" i="21"/>
  <c r="J11" i="21" s="1"/>
  <c r="K62" i="21"/>
  <c r="I33" i="21"/>
  <c r="I49" i="21"/>
  <c r="J49" i="21" s="1"/>
  <c r="I44" i="21"/>
  <c r="J44" i="21" s="1"/>
  <c r="I59" i="21"/>
  <c r="I18" i="21"/>
  <c r="I40" i="21"/>
  <c r="J40" i="21" s="1"/>
  <c r="I51" i="21"/>
  <c r="J51" i="21" s="1"/>
  <c r="I47" i="21"/>
  <c r="J47" i="21" s="1"/>
  <c r="I36" i="21"/>
  <c r="J36" i="21" s="1"/>
  <c r="I25" i="21"/>
  <c r="I35" i="21"/>
  <c r="J35" i="21" s="1"/>
  <c r="I17" i="21"/>
  <c r="J17" i="21" s="1"/>
  <c r="I42" i="21"/>
  <c r="J42" i="21" s="1"/>
  <c r="I48" i="21"/>
  <c r="I46" i="21"/>
  <c r="J46" i="21" s="1"/>
  <c r="I57" i="21"/>
  <c r="I21" i="21"/>
  <c r="J21" i="21" s="1"/>
  <c r="I52" i="21"/>
  <c r="J52" i="21" s="1"/>
  <c r="I19" i="21"/>
  <c r="J19" i="21" s="1"/>
  <c r="I23" i="21"/>
  <c r="J23" i="21" s="1"/>
  <c r="I16" i="21"/>
  <c r="J16" i="21" s="1"/>
  <c r="I38" i="21"/>
  <c r="J38" i="21" s="1"/>
  <c r="I27" i="21"/>
  <c r="J27" i="21" s="1"/>
  <c r="I14" i="21"/>
  <c r="I30" i="21"/>
  <c r="J30" i="21" s="1"/>
  <c r="I58" i="21"/>
  <c r="I37" i="21"/>
  <c r="J37" i="21" s="1"/>
  <c r="I34" i="21"/>
  <c r="J34" i="21" s="1"/>
  <c r="I24" i="21"/>
  <c r="J24" i="21" s="1"/>
  <c r="I50" i="21"/>
  <c r="J50" i="21" s="1"/>
  <c r="I41" i="21"/>
  <c r="J41" i="21" s="1"/>
  <c r="I20" i="21"/>
  <c r="I26" i="21"/>
  <c r="J26" i="21" s="1"/>
  <c r="I32" i="21"/>
  <c r="J32" i="21" s="1"/>
  <c r="I43" i="21"/>
  <c r="J43" i="21" s="1"/>
  <c r="I53" i="21"/>
  <c r="I22" i="21"/>
  <c r="J22" i="21" s="1"/>
  <c r="I60" i="21"/>
  <c r="I12" i="21"/>
  <c r="J12" i="21" s="1"/>
  <c r="I13" i="21"/>
  <c r="J13" i="21" s="1"/>
  <c r="I15" i="21"/>
  <c r="J15" i="21" s="1"/>
  <c r="I56" i="21"/>
  <c r="I39" i="21"/>
  <c r="J39" i="21" s="1"/>
  <c r="I54" i="21"/>
  <c r="J54" i="21" s="1"/>
  <c r="I31" i="21"/>
  <c r="J31" i="21" s="1"/>
  <c r="I28" i="21"/>
  <c r="J28" i="21" s="1"/>
  <c r="I8" i="21"/>
  <c r="J8" i="21" s="1"/>
  <c r="J9" i="21"/>
  <c r="I5" i="21"/>
  <c r="J5" i="21" s="1"/>
  <c r="K5" i="21"/>
  <c r="I6" i="21"/>
  <c r="J6" i="21" s="1"/>
  <c r="F62" i="20"/>
  <c r="E62" i="20"/>
  <c r="D62" i="20"/>
  <c r="C62" i="20"/>
  <c r="H20" i="21" l="1"/>
  <c r="H62" i="21" s="1"/>
  <c r="J20" i="21"/>
  <c r="I62" i="21"/>
  <c r="F61" i="20"/>
  <c r="E61" i="20"/>
  <c r="D61" i="20"/>
  <c r="D70" i="20" s="1"/>
  <c r="C61" i="20"/>
  <c r="G60" i="20"/>
  <c r="G59" i="20"/>
  <c r="G58" i="20"/>
  <c r="G57" i="20"/>
  <c r="G56" i="20"/>
  <c r="G55" i="20"/>
  <c r="G54" i="20"/>
  <c r="G53" i="20"/>
  <c r="G52" i="20"/>
  <c r="G51" i="20"/>
  <c r="I51" i="20" s="1"/>
  <c r="G50" i="20"/>
  <c r="J50" i="20" s="1"/>
  <c r="I50" i="20" s="1"/>
  <c r="G49" i="20"/>
  <c r="I49" i="20" s="1"/>
  <c r="G48" i="20"/>
  <c r="G47" i="20"/>
  <c r="I47" i="20" s="1"/>
  <c r="G46" i="20"/>
  <c r="J46" i="20" s="1"/>
  <c r="I46" i="20" s="1"/>
  <c r="G45" i="20"/>
  <c r="I45" i="20" s="1"/>
  <c r="G44" i="20"/>
  <c r="I44" i="20" s="1"/>
  <c r="G43" i="20"/>
  <c r="G42" i="20"/>
  <c r="G41" i="20"/>
  <c r="I41" i="20" s="1"/>
  <c r="G40" i="20"/>
  <c r="I40" i="20" s="1"/>
  <c r="G39" i="20"/>
  <c r="J39" i="20" s="1"/>
  <c r="I39" i="20" s="1"/>
  <c r="G38" i="20"/>
  <c r="G37" i="20"/>
  <c r="G36" i="20"/>
  <c r="G35" i="20"/>
  <c r="G34" i="20"/>
  <c r="I34" i="20" s="1"/>
  <c r="G33" i="20"/>
  <c r="J32" i="20" s="1"/>
  <c r="G32" i="20"/>
  <c r="I32" i="20" s="1"/>
  <c r="G31" i="20"/>
  <c r="J31" i="20" s="1"/>
  <c r="I31" i="20" s="1"/>
  <c r="G30" i="20"/>
  <c r="J30" i="20" s="1"/>
  <c r="I30" i="20" s="1"/>
  <c r="G29" i="20"/>
  <c r="I29" i="20" s="1"/>
  <c r="G28" i="20"/>
  <c r="J28" i="20" s="1"/>
  <c r="I28" i="20" s="1"/>
  <c r="G27" i="20"/>
  <c r="J27" i="20" s="1"/>
  <c r="I27" i="20" s="1"/>
  <c r="G26" i="20"/>
  <c r="G25" i="20"/>
  <c r="G24" i="20"/>
  <c r="G23" i="20"/>
  <c r="I23" i="20" s="1"/>
  <c r="G22" i="20"/>
  <c r="J22" i="20" s="1"/>
  <c r="I22" i="20" s="1"/>
  <c r="G21" i="20"/>
  <c r="G20" i="20"/>
  <c r="G19" i="20"/>
  <c r="G18" i="20"/>
  <c r="G17" i="20"/>
  <c r="G16" i="20"/>
  <c r="G15" i="20"/>
  <c r="I15" i="20" s="1"/>
  <c r="G14" i="20"/>
  <c r="G72" i="20" s="1"/>
  <c r="G13" i="20"/>
  <c r="J13" i="20" s="1"/>
  <c r="I13" i="20" s="1"/>
  <c r="G12" i="20"/>
  <c r="I12" i="20" s="1"/>
  <c r="G11" i="20"/>
  <c r="J11" i="20" s="1"/>
  <c r="I11" i="20" s="1"/>
  <c r="G10" i="20"/>
  <c r="G9" i="20"/>
  <c r="I9" i="20" s="1"/>
  <c r="G8" i="20"/>
  <c r="J8" i="20" s="1"/>
  <c r="I8" i="20" s="1"/>
  <c r="G7" i="20"/>
  <c r="J7" i="20" s="1"/>
  <c r="I7" i="20" s="1"/>
  <c r="G6" i="20"/>
  <c r="J6" i="20" s="1"/>
  <c r="I6" i="20" s="1"/>
  <c r="G5" i="20"/>
  <c r="J12" i="20" l="1"/>
  <c r="J58" i="20"/>
  <c r="J57" i="20"/>
  <c r="G61" i="20"/>
  <c r="F84" i="29" s="1"/>
  <c r="J37" i="20"/>
  <c r="J18" i="20"/>
  <c r="F83" i="28"/>
  <c r="G82" i="26"/>
  <c r="G83" i="27"/>
  <c r="G82" i="25"/>
  <c r="G82" i="23"/>
  <c r="G64" i="20"/>
  <c r="D64" i="20" s="1"/>
  <c r="C64" i="20" s="1"/>
  <c r="I19" i="20"/>
  <c r="J19" i="20"/>
  <c r="J60" i="20"/>
  <c r="C70" i="20"/>
  <c r="J59" i="20"/>
  <c r="J25" i="20"/>
  <c r="J26" i="20"/>
  <c r="I26" i="20" s="1"/>
  <c r="J51" i="20"/>
  <c r="J20" i="20"/>
  <c r="I52" i="20"/>
  <c r="I21" i="20"/>
  <c r="J53" i="20"/>
  <c r="J45" i="20"/>
  <c r="J34" i="20"/>
  <c r="J15" i="20"/>
  <c r="I35" i="20"/>
  <c r="J35" i="20"/>
  <c r="J54" i="20"/>
  <c r="J61" i="20"/>
  <c r="I38" i="20"/>
  <c r="J44" i="20"/>
  <c r="G62" i="20"/>
  <c r="G63" i="20" s="1"/>
  <c r="J14" i="20"/>
  <c r="J40" i="20"/>
  <c r="I54" i="20"/>
  <c r="I55" i="20"/>
  <c r="J38" i="20"/>
  <c r="I20" i="20"/>
  <c r="J52" i="20"/>
  <c r="J21" i="20"/>
  <c r="J9" i="20"/>
  <c r="I16" i="20"/>
  <c r="J41" i="20"/>
  <c r="I5" i="20"/>
  <c r="J16" i="20"/>
  <c r="I36" i="20"/>
  <c r="I42" i="20"/>
  <c r="J5" i="20"/>
  <c r="J17" i="20"/>
  <c r="I17" i="20" s="1"/>
  <c r="J23" i="20"/>
  <c r="J36" i="20"/>
  <c r="J42" i="20"/>
  <c r="J55" i="20"/>
  <c r="J10" i="20"/>
  <c r="I10" i="20" s="1"/>
  <c r="J47" i="20"/>
  <c r="J29" i="20"/>
  <c r="J24" i="20"/>
  <c r="I24" i="20" s="1"/>
  <c r="I37" i="20"/>
  <c r="J43" i="20"/>
  <c r="I43" i="20" s="1"/>
  <c r="J49" i="20"/>
  <c r="J62" i="20"/>
  <c r="J56" i="20"/>
  <c r="G76" i="19"/>
  <c r="I76" i="19" s="1"/>
  <c r="F61" i="19"/>
  <c r="E61" i="19"/>
  <c r="D61" i="19"/>
  <c r="G82" i="21" l="1"/>
  <c r="K78" i="21" s="1"/>
  <c r="G70" i="20"/>
  <c r="J76" i="19"/>
  <c r="F60" i="19" l="1"/>
  <c r="E60" i="19"/>
  <c r="D60" i="19"/>
  <c r="D63" i="19" s="1"/>
  <c r="G59" i="19"/>
  <c r="G58" i="19"/>
  <c r="G57" i="19"/>
  <c r="J56" i="19" s="1"/>
  <c r="G56" i="19"/>
  <c r="G55" i="19"/>
  <c r="G54" i="19"/>
  <c r="I54" i="19" s="1"/>
  <c r="G53" i="19"/>
  <c r="G52" i="19"/>
  <c r="G51" i="19"/>
  <c r="I51" i="19" s="1"/>
  <c r="G50" i="19"/>
  <c r="I50" i="19" s="1"/>
  <c r="G49" i="19"/>
  <c r="J61" i="19" s="1"/>
  <c r="G48" i="19"/>
  <c r="I48" i="19" s="1"/>
  <c r="G47" i="19"/>
  <c r="G46" i="19"/>
  <c r="J46" i="19" s="1"/>
  <c r="J54" i="19" l="1"/>
  <c r="J48" i="19"/>
  <c r="J58" i="19"/>
  <c r="I49" i="19"/>
  <c r="J57" i="19"/>
  <c r="J59" i="19"/>
  <c r="I46" i="19"/>
  <c r="J51" i="19"/>
  <c r="J55" i="19"/>
  <c r="J49" i="19"/>
  <c r="J50" i="19"/>
  <c r="J52" i="19"/>
  <c r="I53" i="19"/>
  <c r="J53" i="19"/>
  <c r="G45" i="19" l="1"/>
  <c r="J45" i="19" s="1"/>
  <c r="I45" i="19" s="1"/>
  <c r="G44" i="19"/>
  <c r="J44" i="19" s="1"/>
  <c r="G43" i="19"/>
  <c r="J43" i="19" s="1"/>
  <c r="G42" i="19"/>
  <c r="J42" i="19" s="1"/>
  <c r="G41" i="19"/>
  <c r="J41" i="19" s="1"/>
  <c r="G40" i="19"/>
  <c r="I40" i="19" s="1"/>
  <c r="G39" i="19"/>
  <c r="J39" i="19" s="1"/>
  <c r="G38" i="19"/>
  <c r="J38" i="19" s="1"/>
  <c r="J37" i="19"/>
  <c r="I37" i="19"/>
  <c r="G37" i="19"/>
  <c r="G36" i="19"/>
  <c r="J36" i="19" s="1"/>
  <c r="G35" i="19"/>
  <c r="J35" i="19" s="1"/>
  <c r="G34" i="19"/>
  <c r="I34" i="19" s="1"/>
  <c r="G33" i="19"/>
  <c r="I33" i="19" s="1"/>
  <c r="G32" i="19"/>
  <c r="J32" i="19" s="1"/>
  <c r="G31" i="19"/>
  <c r="I31" i="19" s="1"/>
  <c r="C31" i="19"/>
  <c r="J31" i="19" s="1"/>
  <c r="G30" i="19"/>
  <c r="J30" i="19" s="1"/>
  <c r="J29" i="19"/>
  <c r="G29" i="19"/>
  <c r="I29" i="19" s="1"/>
  <c r="G28" i="19"/>
  <c r="J28" i="19" s="1"/>
  <c r="G27" i="19"/>
  <c r="J27" i="19" s="1"/>
  <c r="G26" i="19"/>
  <c r="G25" i="19"/>
  <c r="I41" i="19" l="1"/>
  <c r="J33" i="19"/>
  <c r="J25" i="19"/>
  <c r="I26" i="19"/>
  <c r="I30" i="19"/>
  <c r="J26" i="19"/>
  <c r="I35" i="19"/>
  <c r="I32" i="19"/>
  <c r="I44" i="19"/>
  <c r="I38" i="19"/>
  <c r="I42" i="19"/>
  <c r="J34" i="19"/>
  <c r="I27" i="19"/>
  <c r="I43" i="19"/>
  <c r="I28" i="19"/>
  <c r="J40" i="19"/>
  <c r="C61" i="19"/>
  <c r="C60" i="19"/>
  <c r="I39" i="19"/>
  <c r="I36" i="19"/>
  <c r="C69" i="19" l="1"/>
  <c r="C63" i="19"/>
  <c r="G24" i="19"/>
  <c r="G23" i="19"/>
  <c r="I23" i="19" s="1"/>
  <c r="G22" i="19"/>
  <c r="J22" i="19" s="1"/>
  <c r="G21" i="19"/>
  <c r="J21" i="19" s="1"/>
  <c r="G20" i="19"/>
  <c r="J20" i="19" s="1"/>
  <c r="I20" i="19" s="1"/>
  <c r="G19" i="19"/>
  <c r="I19" i="19" s="1"/>
  <c r="I21" i="19" l="1"/>
  <c r="J23" i="19"/>
  <c r="J19" i="19"/>
  <c r="I22" i="19"/>
  <c r="J24" i="19"/>
  <c r="I24" i="19"/>
  <c r="G18" i="19"/>
  <c r="J18" i="19" s="1"/>
  <c r="G17" i="19"/>
  <c r="J17" i="19" s="1"/>
  <c r="I17" i="19" l="1"/>
  <c r="G16" i="19"/>
  <c r="G15" i="19"/>
  <c r="J15" i="19" s="1"/>
  <c r="I15" i="19" s="1"/>
  <c r="G14" i="19"/>
  <c r="G71" i="19" s="1"/>
  <c r="G13" i="19"/>
  <c r="J13" i="19" s="1"/>
  <c r="G12" i="19"/>
  <c r="I12" i="19" s="1"/>
  <c r="I13" i="19" l="1"/>
  <c r="J12" i="19"/>
  <c r="I16" i="19"/>
  <c r="J16" i="19"/>
  <c r="J14" i="19"/>
  <c r="G11" i="19"/>
  <c r="J11" i="19" l="1"/>
  <c r="I11" i="19"/>
  <c r="G10" i="19"/>
  <c r="G9" i="19"/>
  <c r="G61" i="19" s="1"/>
  <c r="G8" i="19"/>
  <c r="J8" i="19" s="1"/>
  <c r="I8" i="19" s="1"/>
  <c r="G7" i="19"/>
  <c r="I7" i="19" s="1"/>
  <c r="G6" i="19"/>
  <c r="J6" i="19" s="1"/>
  <c r="I6" i="19" l="1"/>
  <c r="J10" i="19"/>
  <c r="I10" i="19"/>
  <c r="J7" i="19"/>
  <c r="J9" i="19"/>
  <c r="I9" i="19" s="1"/>
  <c r="G5" i="19"/>
  <c r="J74" i="18"/>
  <c r="G60" i="19" l="1"/>
  <c r="J5" i="19"/>
  <c r="I5" i="19"/>
  <c r="F59" i="18"/>
  <c r="E59" i="18"/>
  <c r="D59" i="18"/>
  <c r="C59" i="18"/>
  <c r="F58" i="18"/>
  <c r="E58" i="18"/>
  <c r="D58" i="18"/>
  <c r="D67" i="18" s="1"/>
  <c r="C58" i="18"/>
  <c r="C61" i="18" s="1"/>
  <c r="G57" i="18"/>
  <c r="G56" i="18"/>
  <c r="G55" i="18"/>
  <c r="G54" i="18"/>
  <c r="G53" i="18"/>
  <c r="G52" i="18"/>
  <c r="I52" i="18" s="1"/>
  <c r="G51" i="18"/>
  <c r="I51" i="18" s="1"/>
  <c r="G49" i="18"/>
  <c r="J49" i="18" s="1"/>
  <c r="G48" i="18"/>
  <c r="J48" i="18" s="1"/>
  <c r="G47" i="18"/>
  <c r="I47" i="18" s="1"/>
  <c r="G46" i="18"/>
  <c r="I46" i="18" s="1"/>
  <c r="G45" i="18"/>
  <c r="J58" i="18" s="1"/>
  <c r="G44" i="18"/>
  <c r="J44" i="18" s="1"/>
  <c r="G43" i="18"/>
  <c r="J43" i="18" s="1"/>
  <c r="G42" i="18"/>
  <c r="J42" i="18" s="1"/>
  <c r="G41" i="18"/>
  <c r="J41" i="18" s="1"/>
  <c r="G40" i="18"/>
  <c r="J40" i="18" s="1"/>
  <c r="G39" i="18"/>
  <c r="J39" i="18" s="1"/>
  <c r="G38" i="18"/>
  <c r="J38" i="18" s="1"/>
  <c r="G37" i="18"/>
  <c r="J37" i="18" s="1"/>
  <c r="G36" i="18"/>
  <c r="J36" i="18" s="1"/>
  <c r="G35" i="18"/>
  <c r="I35" i="18" s="1"/>
  <c r="J34" i="18"/>
  <c r="I34" i="18" s="1"/>
  <c r="G34" i="18"/>
  <c r="J47" i="18" l="1"/>
  <c r="J59" i="18"/>
  <c r="I39" i="18"/>
  <c r="I43" i="18"/>
  <c r="J35" i="18"/>
  <c r="I48" i="18"/>
  <c r="I40" i="18"/>
  <c r="I36" i="18"/>
  <c r="I44" i="18"/>
  <c r="I49" i="18"/>
  <c r="I37" i="18"/>
  <c r="I41" i="18"/>
  <c r="J46" i="18"/>
  <c r="J51" i="18"/>
  <c r="C67" i="18"/>
  <c r="D61" i="18"/>
  <c r="I38" i="18"/>
  <c r="I42" i="18"/>
  <c r="G69" i="19"/>
  <c r="D69" i="19" s="1"/>
  <c r="D70" i="19" s="1"/>
  <c r="J60" i="19"/>
  <c r="G63" i="19"/>
  <c r="G62" i="19"/>
  <c r="C70" i="19" l="1"/>
  <c r="D71" i="19"/>
  <c r="G70" i="19" s="1"/>
  <c r="G33" i="18"/>
  <c r="G32" i="18"/>
  <c r="J32" i="18" s="1"/>
  <c r="G31" i="18"/>
  <c r="I31" i="18" s="1"/>
  <c r="G30" i="18"/>
  <c r="J30" i="18" s="1"/>
  <c r="G29" i="18"/>
  <c r="J29" i="18" s="1"/>
  <c r="I29" i="18" s="1"/>
  <c r="G28" i="18"/>
  <c r="J28" i="18" s="1"/>
  <c r="G27" i="18"/>
  <c r="I27" i="18" s="1"/>
  <c r="G26" i="18"/>
  <c r="I30" i="18" l="1"/>
  <c r="I26" i="18"/>
  <c r="J26" i="18"/>
  <c r="J31" i="18"/>
  <c r="J27" i="18"/>
  <c r="I28" i="18"/>
  <c r="I32" i="18"/>
  <c r="J33" i="18"/>
  <c r="I33" i="18"/>
  <c r="G25" i="18" l="1"/>
  <c r="G24" i="18"/>
  <c r="J24" i="18" s="1"/>
  <c r="G22" i="18"/>
  <c r="J22" i="18" s="1"/>
  <c r="G21" i="18"/>
  <c r="J21" i="18" s="1"/>
  <c r="G20" i="18"/>
  <c r="J20" i="18" s="1"/>
  <c r="G19" i="18"/>
  <c r="J19" i="18" s="1"/>
  <c r="G18" i="18"/>
  <c r="J18" i="18" s="1"/>
  <c r="G17" i="18"/>
  <c r="J17" i="18" s="1"/>
  <c r="J16" i="18"/>
  <c r="I16" i="18"/>
  <c r="G16" i="18"/>
  <c r="G15" i="18"/>
  <c r="I15" i="18" s="1"/>
  <c r="G14" i="18"/>
  <c r="G69" i="18" s="1"/>
  <c r="G13" i="18"/>
  <c r="G12" i="18"/>
  <c r="G11" i="18"/>
  <c r="G10" i="18"/>
  <c r="J10" i="18" s="1"/>
  <c r="G9" i="18"/>
  <c r="G8" i="18"/>
  <c r="I8" i="18" s="1"/>
  <c r="G7" i="18"/>
  <c r="G6" i="18"/>
  <c r="G5" i="18"/>
  <c r="I70" i="17"/>
  <c r="F62" i="17"/>
  <c r="C62" i="17"/>
  <c r="B62" i="17"/>
  <c r="I55" i="17"/>
  <c r="E55" i="17"/>
  <c r="D55" i="17"/>
  <c r="C55" i="17"/>
  <c r="B55" i="17"/>
  <c r="I54" i="17"/>
  <c r="E54" i="17"/>
  <c r="D54" i="17"/>
  <c r="C54" i="17"/>
  <c r="B54" i="17"/>
  <c r="F53" i="17"/>
  <c r="F52" i="17"/>
  <c r="F51" i="17"/>
  <c r="F50" i="17"/>
  <c r="F49" i="17"/>
  <c r="F48" i="17"/>
  <c r="H48" i="17" s="1"/>
  <c r="I47" i="17"/>
  <c r="F47" i="17"/>
  <c r="H47" i="17" s="1"/>
  <c r="F46" i="17"/>
  <c r="I46" i="17" s="1"/>
  <c r="F45" i="17"/>
  <c r="I45" i="17" s="1"/>
  <c r="F44" i="17"/>
  <c r="F43" i="17"/>
  <c r="H43" i="17" s="1"/>
  <c r="F42" i="17"/>
  <c r="I42" i="17" s="1"/>
  <c r="F41" i="17"/>
  <c r="I41" i="17" s="1"/>
  <c r="F40" i="17"/>
  <c r="I39" i="17"/>
  <c r="F39" i="17"/>
  <c r="H39" i="17" s="1"/>
  <c r="F38" i="17"/>
  <c r="I38" i="17" s="1"/>
  <c r="F37" i="17"/>
  <c r="I37" i="17" s="1"/>
  <c r="F36" i="17"/>
  <c r="F35" i="17"/>
  <c r="H35" i="17" s="1"/>
  <c r="F34" i="17"/>
  <c r="I34" i="17" s="1"/>
  <c r="F33" i="17"/>
  <c r="I33" i="17" s="1"/>
  <c r="F32" i="17"/>
  <c r="I31" i="17"/>
  <c r="F31" i="17"/>
  <c r="H31" i="17" s="1"/>
  <c r="F30" i="17"/>
  <c r="I30" i="17" s="1"/>
  <c r="F29" i="17"/>
  <c r="I29" i="17" s="1"/>
  <c r="F28" i="17"/>
  <c r="F27" i="17"/>
  <c r="H27" i="17" s="1"/>
  <c r="F26" i="17"/>
  <c r="I26" i="17" s="1"/>
  <c r="F25" i="17"/>
  <c r="I25" i="17" s="1"/>
  <c r="F24" i="17"/>
  <c r="I23" i="17"/>
  <c r="F23" i="17"/>
  <c r="H23" i="17" s="1"/>
  <c r="F22" i="17"/>
  <c r="I22" i="17" s="1"/>
  <c r="F21" i="17"/>
  <c r="I21" i="17" s="1"/>
  <c r="F20" i="17"/>
  <c r="F19" i="17"/>
  <c r="H19" i="17" s="1"/>
  <c r="F18" i="17"/>
  <c r="I18" i="17" s="1"/>
  <c r="F17" i="17"/>
  <c r="I17" i="17" s="1"/>
  <c r="F16" i="17"/>
  <c r="I15" i="17"/>
  <c r="F15" i="17"/>
  <c r="H15" i="17" s="1"/>
  <c r="F14" i="17"/>
  <c r="I14" i="17" s="1"/>
  <c r="F13" i="17"/>
  <c r="I13" i="17" s="1"/>
  <c r="F12" i="17"/>
  <c r="F11" i="17"/>
  <c r="H11" i="17" s="1"/>
  <c r="F10" i="17"/>
  <c r="I10" i="17" s="1"/>
  <c r="F9" i="17"/>
  <c r="I9" i="17" s="1"/>
  <c r="F8" i="17"/>
  <c r="I7" i="17"/>
  <c r="F7" i="17"/>
  <c r="H7" i="17" s="1"/>
  <c r="F6" i="17"/>
  <c r="I6" i="17" s="1"/>
  <c r="F5" i="17"/>
  <c r="I5" i="17" s="1"/>
  <c r="I70" i="16"/>
  <c r="F62" i="16"/>
  <c r="C62" i="16"/>
  <c r="B62" i="16"/>
  <c r="C56" i="16"/>
  <c r="E55" i="16"/>
  <c r="D55" i="16"/>
  <c r="C55" i="16"/>
  <c r="B55" i="16"/>
  <c r="E54" i="16"/>
  <c r="D54" i="16"/>
  <c r="C54" i="16"/>
  <c r="C57" i="16" s="1"/>
  <c r="B54" i="16"/>
  <c r="F53" i="16"/>
  <c r="F52" i="16"/>
  <c r="F51" i="16"/>
  <c r="F50" i="16"/>
  <c r="F49" i="16"/>
  <c r="F48" i="16"/>
  <c r="F47" i="16"/>
  <c r="I47" i="16" s="1"/>
  <c r="H47" i="16" s="1"/>
  <c r="I46" i="16"/>
  <c r="H46" i="16" s="1"/>
  <c r="F46" i="16"/>
  <c r="F45" i="16"/>
  <c r="H45" i="16" s="1"/>
  <c r="F44" i="16"/>
  <c r="I44" i="16" s="1"/>
  <c r="H44" i="16" s="1"/>
  <c r="F43" i="16"/>
  <c r="H43" i="16" s="1"/>
  <c r="F42" i="16"/>
  <c r="H42" i="16" s="1"/>
  <c r="F41" i="16"/>
  <c r="I41" i="16" s="1"/>
  <c r="H41" i="16" s="1"/>
  <c r="F40" i="16"/>
  <c r="F39" i="16"/>
  <c r="H39" i="16" s="1"/>
  <c r="F38" i="16"/>
  <c r="I38" i="16" s="1"/>
  <c r="H38" i="16" s="1"/>
  <c r="F37" i="16"/>
  <c r="I37" i="16" s="1"/>
  <c r="I36" i="16"/>
  <c r="F36" i="16"/>
  <c r="H36" i="16" s="1"/>
  <c r="F35" i="16"/>
  <c r="I35" i="16" s="1"/>
  <c r="H35" i="16" s="1"/>
  <c r="F34" i="16"/>
  <c r="I34" i="16" s="1"/>
  <c r="H34" i="16" s="1"/>
  <c r="F33" i="16"/>
  <c r="I33" i="16" s="1"/>
  <c r="H33" i="16" s="1"/>
  <c r="F32" i="16"/>
  <c r="I32" i="16" s="1"/>
  <c r="H32" i="16" s="1"/>
  <c r="F31" i="16"/>
  <c r="I31" i="16" s="1"/>
  <c r="F30" i="16"/>
  <c r="I30" i="16" s="1"/>
  <c r="I29" i="16"/>
  <c r="H29" i="16"/>
  <c r="F29" i="16"/>
  <c r="I28" i="16"/>
  <c r="H28" i="16" s="1"/>
  <c r="F28" i="16"/>
  <c r="F27" i="16"/>
  <c r="I27" i="16" s="1"/>
  <c r="H27" i="16" s="1"/>
  <c r="F26" i="16"/>
  <c r="I26" i="16" s="1"/>
  <c r="H26" i="16" s="1"/>
  <c r="F25" i="16"/>
  <c r="F24" i="16"/>
  <c r="H24" i="16" s="1"/>
  <c r="F23" i="16"/>
  <c r="I23" i="16" s="1"/>
  <c r="H23" i="16" s="1"/>
  <c r="H22" i="16"/>
  <c r="F22" i="16"/>
  <c r="I22" i="16" s="1"/>
  <c r="F21" i="16"/>
  <c r="I20" i="16" s="1"/>
  <c r="F20" i="16"/>
  <c r="F19" i="16"/>
  <c r="H19" i="16" s="1"/>
  <c r="I18" i="16"/>
  <c r="H18" i="16" s="1"/>
  <c r="F18" i="16"/>
  <c r="I17" i="16"/>
  <c r="H17" i="16" s="1"/>
  <c r="F17" i="16"/>
  <c r="F16" i="16"/>
  <c r="I16" i="16" s="1"/>
  <c r="H16" i="16" s="1"/>
  <c r="I15" i="16"/>
  <c r="H15" i="16" s="1"/>
  <c r="F15" i="16"/>
  <c r="I14" i="16" s="1"/>
  <c r="F14" i="16"/>
  <c r="H14" i="16" s="1"/>
  <c r="F13" i="16"/>
  <c r="I13" i="16" s="1"/>
  <c r="H13" i="16" s="1"/>
  <c r="F12" i="16"/>
  <c r="I12" i="16" s="1"/>
  <c r="H12" i="16" s="1"/>
  <c r="H11" i="16"/>
  <c r="F11" i="16"/>
  <c r="I10" i="16"/>
  <c r="H10" i="16" s="1"/>
  <c r="F10" i="16"/>
  <c r="F9" i="16"/>
  <c r="I9" i="16" s="1"/>
  <c r="F8" i="16"/>
  <c r="F7" i="16"/>
  <c r="H7" i="16" s="1"/>
  <c r="H6" i="16"/>
  <c r="F6" i="16"/>
  <c r="F5" i="16"/>
  <c r="H5" i="16" s="1"/>
  <c r="I84" i="14"/>
  <c r="F76" i="14"/>
  <c r="C76" i="14"/>
  <c r="C78" i="14" s="1"/>
  <c r="B78" i="14" s="1"/>
  <c r="B76" i="14"/>
  <c r="C70" i="14"/>
  <c r="E69" i="14"/>
  <c r="D69" i="14"/>
  <c r="C69" i="14"/>
  <c r="U21" i="14" s="1"/>
  <c r="B69" i="14"/>
  <c r="E68" i="14"/>
  <c r="D68" i="14"/>
  <c r="C68" i="14"/>
  <c r="C71" i="14" s="1"/>
  <c r="B68" i="14"/>
  <c r="B71" i="14" s="1"/>
  <c r="F67" i="14"/>
  <c r="F66" i="14"/>
  <c r="F65" i="14"/>
  <c r="F64" i="14"/>
  <c r="F63" i="14"/>
  <c r="H62" i="14" s="1"/>
  <c r="F62" i="14"/>
  <c r="F61" i="14"/>
  <c r="H61" i="14" s="1"/>
  <c r="I60" i="14"/>
  <c r="H60" i="14" s="1"/>
  <c r="F60" i="14"/>
  <c r="I59" i="14"/>
  <c r="H59" i="14" s="1"/>
  <c r="F59" i="14"/>
  <c r="F58" i="14"/>
  <c r="H58" i="14" s="1"/>
  <c r="F57" i="14"/>
  <c r="I57" i="14" s="1"/>
  <c r="F56" i="14"/>
  <c r="F55" i="14"/>
  <c r="H54" i="14"/>
  <c r="F54" i="14"/>
  <c r="F53" i="14"/>
  <c r="I53" i="14" s="1"/>
  <c r="H53" i="14" s="1"/>
  <c r="F52" i="14"/>
  <c r="I52" i="14" s="1"/>
  <c r="H52" i="14" s="1"/>
  <c r="F51" i="14"/>
  <c r="F50" i="14"/>
  <c r="F49" i="14"/>
  <c r="H49" i="14" s="1"/>
  <c r="I48" i="14"/>
  <c r="H48" i="14" s="1"/>
  <c r="F48" i="14"/>
  <c r="F47" i="14"/>
  <c r="I47" i="14" s="1"/>
  <c r="H47" i="14" s="1"/>
  <c r="F46" i="14"/>
  <c r="F45" i="14"/>
  <c r="F44" i="14"/>
  <c r="H44" i="14" s="1"/>
  <c r="F43" i="14"/>
  <c r="H42" i="14"/>
  <c r="F42" i="14"/>
  <c r="I41" i="14"/>
  <c r="H41" i="14" s="1"/>
  <c r="F41" i="14"/>
  <c r="F40" i="14"/>
  <c r="H40" i="14" s="1"/>
  <c r="F39" i="14"/>
  <c r="F38" i="14"/>
  <c r="H38" i="14" s="1"/>
  <c r="F37" i="14"/>
  <c r="H36" i="14"/>
  <c r="F36" i="14"/>
  <c r="F35" i="14"/>
  <c r="I35" i="14" s="1"/>
  <c r="H35" i="14" s="1"/>
  <c r="F34" i="14"/>
  <c r="H34" i="14" s="1"/>
  <c r="H33" i="14"/>
  <c r="F33" i="14"/>
  <c r="I33" i="14" s="1"/>
  <c r="I32" i="14"/>
  <c r="H32" i="14" s="1"/>
  <c r="F32" i="14"/>
  <c r="F31" i="14"/>
  <c r="I30" i="14" s="1"/>
  <c r="F30" i="14"/>
  <c r="H30" i="14" s="1"/>
  <c r="F29" i="14"/>
  <c r="I29" i="14" s="1"/>
  <c r="H29" i="14" s="1"/>
  <c r="F28" i="14"/>
  <c r="I28" i="14" s="1"/>
  <c r="H28" i="14" s="1"/>
  <c r="F27" i="14"/>
  <c r="H27" i="14" s="1"/>
  <c r="H26" i="14"/>
  <c r="F26" i="14"/>
  <c r="I25" i="14"/>
  <c r="H25" i="14" s="1"/>
  <c r="F25" i="14"/>
  <c r="I24" i="14" s="1"/>
  <c r="F24" i="14"/>
  <c r="H24" i="14" s="1"/>
  <c r="F23" i="14"/>
  <c r="H23" i="14" s="1"/>
  <c r="F22" i="14"/>
  <c r="I22" i="14" s="1"/>
  <c r="H22" i="14" s="1"/>
  <c r="T21" i="14"/>
  <c r="F21" i="14"/>
  <c r="I21" i="14" s="1"/>
  <c r="H21" i="14" s="1"/>
  <c r="U20" i="14"/>
  <c r="T20" i="14"/>
  <c r="F20" i="14"/>
  <c r="I20" i="14" s="1"/>
  <c r="H20" i="14" s="1"/>
  <c r="U19" i="14"/>
  <c r="T19" i="14"/>
  <c r="H19" i="14"/>
  <c r="F19" i="14"/>
  <c r="U18" i="14"/>
  <c r="T18" i="14"/>
  <c r="F18" i="14"/>
  <c r="I18" i="14" s="1"/>
  <c r="U17" i="14"/>
  <c r="T17" i="14"/>
  <c r="F17" i="14"/>
  <c r="U16" i="14" s="1"/>
  <c r="T16" i="14"/>
  <c r="F16" i="14"/>
  <c r="H16" i="14" s="1"/>
  <c r="U15" i="14"/>
  <c r="T15" i="14"/>
  <c r="F15" i="14"/>
  <c r="F14" i="14"/>
  <c r="H14" i="14" s="1"/>
  <c r="F13" i="14"/>
  <c r="F12" i="14"/>
  <c r="F11" i="14"/>
  <c r="I11" i="14" s="1"/>
  <c r="H11" i="14" s="1"/>
  <c r="F10" i="14"/>
  <c r="H10" i="14" s="1"/>
  <c r="F9" i="14"/>
  <c r="H9" i="14" s="1"/>
  <c r="F8" i="14"/>
  <c r="F7" i="14"/>
  <c r="H7" i="14" s="1"/>
  <c r="F6" i="14"/>
  <c r="I6" i="14" s="1"/>
  <c r="H6" i="14" s="1"/>
  <c r="F5" i="14"/>
  <c r="I5" i="14" s="1"/>
  <c r="H5" i="14" s="1"/>
  <c r="I83" i="13"/>
  <c r="F77" i="13" s="1"/>
  <c r="F75" i="13"/>
  <c r="C75" i="13"/>
  <c r="B75" i="13"/>
  <c r="B77" i="13" s="1"/>
  <c r="C69" i="13"/>
  <c r="E68" i="13"/>
  <c r="D68" i="13"/>
  <c r="C68" i="13"/>
  <c r="B68" i="13"/>
  <c r="E67" i="13"/>
  <c r="D67" i="13"/>
  <c r="C67" i="13"/>
  <c r="U19" i="13" s="1"/>
  <c r="B67" i="13"/>
  <c r="B70" i="13" s="1"/>
  <c r="F66" i="13"/>
  <c r="F65" i="13"/>
  <c r="F64" i="13"/>
  <c r="F63" i="13"/>
  <c r="F62" i="13"/>
  <c r="I61" i="13" s="1"/>
  <c r="H61" i="13"/>
  <c r="F61" i="13"/>
  <c r="F60" i="13"/>
  <c r="F59" i="13"/>
  <c r="H59" i="13" s="1"/>
  <c r="F58" i="13"/>
  <c r="I58" i="13" s="1"/>
  <c r="H58" i="13" s="1"/>
  <c r="F57" i="13"/>
  <c r="I57" i="13" s="1"/>
  <c r="H57" i="13" s="1"/>
  <c r="I56" i="13"/>
  <c r="H56" i="13" s="1"/>
  <c r="F56" i="13"/>
  <c r="I68" i="13" s="1"/>
  <c r="F55" i="13"/>
  <c r="F54" i="13"/>
  <c r="H54" i="13" s="1"/>
  <c r="F53" i="13"/>
  <c r="F52" i="13"/>
  <c r="F51" i="13"/>
  <c r="I50" i="13" s="1"/>
  <c r="F50" i="13"/>
  <c r="I49" i="13" s="1"/>
  <c r="H49" i="13"/>
  <c r="F49" i="13"/>
  <c r="I48" i="13"/>
  <c r="H48" i="13" s="1"/>
  <c r="F48" i="13"/>
  <c r="F47" i="13"/>
  <c r="H47" i="13" s="1"/>
  <c r="I46" i="13"/>
  <c r="H46" i="13"/>
  <c r="F46" i="13"/>
  <c r="F45" i="13"/>
  <c r="I45" i="13" s="1"/>
  <c r="H45" i="13" s="1"/>
  <c r="F44" i="13"/>
  <c r="F43" i="13"/>
  <c r="H43" i="13" s="1"/>
  <c r="F42" i="13"/>
  <c r="I42" i="13" s="1"/>
  <c r="H42" i="13" s="1"/>
  <c r="F41" i="13"/>
  <c r="I41" i="13" s="1"/>
  <c r="H41" i="13" s="1"/>
  <c r="F40" i="13"/>
  <c r="I40" i="13" s="1"/>
  <c r="H40" i="13" s="1"/>
  <c r="F39" i="13"/>
  <c r="I39" i="13" s="1"/>
  <c r="H39" i="13" s="1"/>
  <c r="F38" i="13"/>
  <c r="F37" i="13"/>
  <c r="H37" i="13" s="1"/>
  <c r="F36" i="13"/>
  <c r="F35" i="13"/>
  <c r="H34" i="13"/>
  <c r="F34" i="13"/>
  <c r="I33" i="13" s="1"/>
  <c r="H33" i="13"/>
  <c r="F33" i="13"/>
  <c r="F32" i="13"/>
  <c r="H32" i="13" s="1"/>
  <c r="F31" i="13"/>
  <c r="I31" i="13" s="1"/>
  <c r="H31" i="13" s="1"/>
  <c r="F30" i="13"/>
  <c r="F29" i="13"/>
  <c r="F28" i="13"/>
  <c r="H28" i="13" s="1"/>
  <c r="F27" i="13"/>
  <c r="I27" i="13" s="1"/>
  <c r="H27" i="13" s="1"/>
  <c r="F26" i="13"/>
  <c r="H26" i="13" s="1"/>
  <c r="F25" i="13"/>
  <c r="F24" i="13"/>
  <c r="H24" i="13" s="1"/>
  <c r="I23" i="13"/>
  <c r="F23" i="13"/>
  <c r="H23" i="13" s="1"/>
  <c r="F22" i="13"/>
  <c r="I22" i="13" s="1"/>
  <c r="H22" i="13" s="1"/>
  <c r="U21" i="13"/>
  <c r="T21" i="13"/>
  <c r="F21" i="13"/>
  <c r="H21" i="13" s="1"/>
  <c r="U20" i="13"/>
  <c r="T20" i="13"/>
  <c r="I20" i="13"/>
  <c r="H20" i="13" s="1"/>
  <c r="F20" i="13"/>
  <c r="T19" i="13"/>
  <c r="I19" i="13" s="1"/>
  <c r="F19" i="13"/>
  <c r="H19" i="13" s="1"/>
  <c r="U18" i="13"/>
  <c r="T18" i="13"/>
  <c r="I18" i="13"/>
  <c r="H18" i="13" s="1"/>
  <c r="F18" i="13"/>
  <c r="U17" i="13"/>
  <c r="T17" i="13"/>
  <c r="I17" i="13"/>
  <c r="H17" i="13" s="1"/>
  <c r="F17" i="13"/>
  <c r="T16" i="13"/>
  <c r="F16" i="13"/>
  <c r="U15" i="13" s="1"/>
  <c r="T15" i="13" s="1"/>
  <c r="F15" i="13"/>
  <c r="H15" i="13" s="1"/>
  <c r="F14" i="13"/>
  <c r="F13" i="13"/>
  <c r="I13" i="13" s="1"/>
  <c r="H13" i="13" s="1"/>
  <c r="F12" i="13"/>
  <c r="F11" i="13"/>
  <c r="H11" i="13" s="1"/>
  <c r="F10" i="13"/>
  <c r="I10" i="13" s="1"/>
  <c r="H10" i="13" s="1"/>
  <c r="F9" i="13"/>
  <c r="I9" i="13" s="1"/>
  <c r="H9" i="13" s="1"/>
  <c r="I8" i="13"/>
  <c r="H8" i="13" s="1"/>
  <c r="F8" i="13"/>
  <c r="F7" i="13"/>
  <c r="H7" i="13" s="1"/>
  <c r="F6" i="13"/>
  <c r="I5" i="13"/>
  <c r="H5" i="13" s="1"/>
  <c r="F5" i="13"/>
  <c r="D68" i="12"/>
  <c r="F67" i="12"/>
  <c r="E67" i="12"/>
  <c r="D67" i="12"/>
  <c r="B67" i="12"/>
  <c r="F66" i="12"/>
  <c r="E66" i="12"/>
  <c r="D66" i="12"/>
  <c r="B66" i="12"/>
  <c r="C57" i="12" s="1"/>
  <c r="G64" i="12"/>
  <c r="G63" i="12"/>
  <c r="G62" i="12"/>
  <c r="C62" i="12"/>
  <c r="G61" i="12"/>
  <c r="C61" i="12"/>
  <c r="G60" i="12"/>
  <c r="M59" i="12"/>
  <c r="G59" i="12"/>
  <c r="G58" i="12"/>
  <c r="G57" i="12"/>
  <c r="G56" i="12"/>
  <c r="G55" i="12"/>
  <c r="C55" i="12"/>
  <c r="G54" i="12"/>
  <c r="C54" i="12"/>
  <c r="G53" i="12"/>
  <c r="G52" i="12"/>
  <c r="G51" i="12"/>
  <c r="G50" i="12"/>
  <c r="G49" i="12"/>
  <c r="G48" i="12"/>
  <c r="G47" i="12"/>
  <c r="C47" i="12"/>
  <c r="G46" i="12"/>
  <c r="C46" i="12"/>
  <c r="G45" i="12"/>
  <c r="G44" i="12"/>
  <c r="G43" i="12"/>
  <c r="C43" i="12"/>
  <c r="G42" i="12"/>
  <c r="C42" i="12"/>
  <c r="P41" i="12"/>
  <c r="G41" i="12"/>
  <c r="G40" i="12"/>
  <c r="C40" i="12"/>
  <c r="G39" i="12"/>
  <c r="G38" i="12"/>
  <c r="C38" i="12"/>
  <c r="G37" i="12"/>
  <c r="G36" i="12"/>
  <c r="C36" i="12"/>
  <c r="G35" i="12"/>
  <c r="G34" i="12"/>
  <c r="G33" i="12"/>
  <c r="G32" i="12"/>
  <c r="C32" i="12"/>
  <c r="G31" i="12"/>
  <c r="C31" i="12"/>
  <c r="G30" i="12"/>
  <c r="C30" i="12"/>
  <c r="G29" i="12"/>
  <c r="G28" i="12"/>
  <c r="G27" i="12"/>
  <c r="C27" i="12"/>
  <c r="G26" i="12"/>
  <c r="G25" i="12"/>
  <c r="G24" i="12"/>
  <c r="G23" i="12"/>
  <c r="G22" i="12"/>
  <c r="C22" i="12"/>
  <c r="G21" i="12"/>
  <c r="C21" i="12"/>
  <c r="G20" i="12"/>
  <c r="G19" i="12"/>
  <c r="C19" i="12"/>
  <c r="G18" i="12"/>
  <c r="C18" i="12"/>
  <c r="G17" i="12"/>
  <c r="C17" i="12"/>
  <c r="G16" i="12"/>
  <c r="C16" i="12"/>
  <c r="G15" i="12"/>
  <c r="C15" i="12"/>
  <c r="G14" i="12"/>
  <c r="C14" i="12"/>
  <c r="G13" i="12"/>
  <c r="C13" i="12"/>
  <c r="G12" i="12"/>
  <c r="C12" i="12"/>
  <c r="G11" i="12"/>
  <c r="C11" i="12"/>
  <c r="G10" i="12"/>
  <c r="C10" i="12"/>
  <c r="G9" i="12"/>
  <c r="C9" i="12"/>
  <c r="G8" i="12"/>
  <c r="C8" i="12"/>
  <c r="G7" i="12"/>
  <c r="C7" i="12"/>
  <c r="G6" i="12"/>
  <c r="C6" i="12" s="1"/>
  <c r="G5" i="12"/>
  <c r="C5" i="12"/>
  <c r="I82" i="11"/>
  <c r="F76" i="11" s="1"/>
  <c r="F74" i="11"/>
  <c r="C74" i="11"/>
  <c r="C76" i="11" s="1"/>
  <c r="B74" i="11"/>
  <c r="B76" i="11" s="1"/>
  <c r="C68" i="11"/>
  <c r="E67" i="11"/>
  <c r="D67" i="11"/>
  <c r="C67" i="11"/>
  <c r="B67" i="11"/>
  <c r="E66" i="11"/>
  <c r="D66" i="11"/>
  <c r="C66" i="11"/>
  <c r="U16" i="11" s="1"/>
  <c r="B66" i="11"/>
  <c r="B69" i="11" s="1"/>
  <c r="F64" i="11"/>
  <c r="F63" i="11"/>
  <c r="H62" i="11"/>
  <c r="F62" i="11"/>
  <c r="F61" i="11"/>
  <c r="I60" i="11" s="1"/>
  <c r="F60" i="11"/>
  <c r="H60" i="11" s="1"/>
  <c r="F59" i="11"/>
  <c r="I59" i="11" s="1"/>
  <c r="H59" i="11" s="1"/>
  <c r="F58" i="11"/>
  <c r="I58" i="11" s="1"/>
  <c r="F57" i="11"/>
  <c r="F56" i="11"/>
  <c r="F55" i="11"/>
  <c r="I54" i="11" s="1"/>
  <c r="F54" i="11"/>
  <c r="H54" i="11" s="1"/>
  <c r="F53" i="11"/>
  <c r="I53" i="11" s="1"/>
  <c r="H53" i="11" s="1"/>
  <c r="F52" i="11"/>
  <c r="I52" i="11" s="1"/>
  <c r="H52" i="11" s="1"/>
  <c r="F51" i="11"/>
  <c r="F50" i="11"/>
  <c r="H50" i="11" s="1"/>
  <c r="F49" i="11"/>
  <c r="I49" i="11" s="1"/>
  <c r="H49" i="11" s="1"/>
  <c r="F48" i="11"/>
  <c r="F47" i="11"/>
  <c r="F46" i="11"/>
  <c r="H46" i="11" s="1"/>
  <c r="F45" i="11"/>
  <c r="I45" i="11" s="1"/>
  <c r="F44" i="11"/>
  <c r="I44" i="11" s="1"/>
  <c r="H44" i="11" s="1"/>
  <c r="F43" i="11"/>
  <c r="F42" i="11"/>
  <c r="H42" i="11" s="1"/>
  <c r="F41" i="11"/>
  <c r="I41" i="11" s="1"/>
  <c r="H41" i="11" s="1"/>
  <c r="F40" i="11"/>
  <c r="F39" i="11"/>
  <c r="F38" i="11"/>
  <c r="H38" i="11" s="1"/>
  <c r="F37" i="11"/>
  <c r="H37" i="11" s="1"/>
  <c r="F36" i="11"/>
  <c r="I36" i="11" s="1"/>
  <c r="H36" i="11" s="1"/>
  <c r="F35" i="11"/>
  <c r="F34" i="11"/>
  <c r="H34" i="11" s="1"/>
  <c r="F33" i="11"/>
  <c r="I33" i="11" s="1"/>
  <c r="H33" i="11" s="1"/>
  <c r="F32" i="11"/>
  <c r="I32" i="11" s="1"/>
  <c r="H32" i="11" s="1"/>
  <c r="I31" i="11"/>
  <c r="H31" i="11"/>
  <c r="F31" i="11"/>
  <c r="H30" i="11"/>
  <c r="F30" i="11"/>
  <c r="F29" i="11"/>
  <c r="H29" i="11" s="1"/>
  <c r="I28" i="11"/>
  <c r="H28" i="11" s="1"/>
  <c r="F28" i="11"/>
  <c r="F27" i="11"/>
  <c r="I27" i="11" s="1"/>
  <c r="F26" i="11"/>
  <c r="H26" i="11" s="1"/>
  <c r="F25" i="11"/>
  <c r="I25" i="11" s="1"/>
  <c r="H25" i="11" s="1"/>
  <c r="F24" i="11"/>
  <c r="H23" i="11"/>
  <c r="F23" i="11"/>
  <c r="I23" i="11" s="1"/>
  <c r="F22" i="11"/>
  <c r="H22" i="11" s="1"/>
  <c r="U21" i="11"/>
  <c r="T21" i="11"/>
  <c r="I21" i="11"/>
  <c r="H21" i="11" s="1"/>
  <c r="F21" i="11"/>
  <c r="I20" i="11"/>
  <c r="H20" i="11" s="1"/>
  <c r="F20" i="11"/>
  <c r="U19" i="11"/>
  <c r="T19" i="11"/>
  <c r="I19" i="11"/>
  <c r="H19" i="11"/>
  <c r="F19" i="11"/>
  <c r="T18" i="11"/>
  <c r="F18" i="11"/>
  <c r="I18" i="11" s="1"/>
  <c r="H18" i="11" s="1"/>
  <c r="T17" i="11"/>
  <c r="H17" i="11"/>
  <c r="F17" i="11"/>
  <c r="I17" i="11" s="1"/>
  <c r="T16" i="11"/>
  <c r="I16" i="11" s="1"/>
  <c r="F16" i="11"/>
  <c r="H16" i="11" s="1"/>
  <c r="U15" i="11"/>
  <c r="T15" i="11"/>
  <c r="H15" i="11"/>
  <c r="F15" i="11"/>
  <c r="F14" i="11"/>
  <c r="I14" i="11" s="1"/>
  <c r="H14" i="11" s="1"/>
  <c r="H13" i="11"/>
  <c r="F13" i="11"/>
  <c r="F12" i="11"/>
  <c r="F11" i="11"/>
  <c r="H11" i="11" s="1"/>
  <c r="F10" i="11"/>
  <c r="I10" i="11" s="1"/>
  <c r="F9" i="11"/>
  <c r="I9" i="11" s="1"/>
  <c r="H9" i="11" s="1"/>
  <c r="F8" i="11"/>
  <c r="H8" i="11" s="1"/>
  <c r="I7" i="11"/>
  <c r="H7" i="11" s="1"/>
  <c r="F7" i="11"/>
  <c r="F6" i="11"/>
  <c r="I6" i="11" s="1"/>
  <c r="F5" i="11"/>
  <c r="I5" i="11" s="1"/>
  <c r="H5" i="11" s="1"/>
  <c r="I82" i="10"/>
  <c r="B69" i="10"/>
  <c r="C68" i="10"/>
  <c r="E67" i="10"/>
  <c r="D67" i="10"/>
  <c r="C67" i="10"/>
  <c r="B67" i="10"/>
  <c r="E66" i="10"/>
  <c r="D66" i="10"/>
  <c r="C66" i="10"/>
  <c r="C69" i="10" s="1"/>
  <c r="B66" i="10"/>
  <c r="T19" i="10" s="1"/>
  <c r="F65" i="10"/>
  <c r="F64" i="10"/>
  <c r="F63" i="10"/>
  <c r="G63" i="10" s="1"/>
  <c r="F62" i="10"/>
  <c r="I62" i="10" s="1"/>
  <c r="F61" i="10"/>
  <c r="I61" i="10" s="1"/>
  <c r="F60" i="10"/>
  <c r="I60" i="10" s="1"/>
  <c r="F59" i="10"/>
  <c r="I59" i="10" s="1"/>
  <c r="I58" i="10"/>
  <c r="H58" i="10" s="1"/>
  <c r="G58" i="10"/>
  <c r="F58" i="10"/>
  <c r="F57" i="10"/>
  <c r="I57" i="10" s="1"/>
  <c r="I56" i="10"/>
  <c r="F56" i="10"/>
  <c r="G56" i="10" s="1"/>
  <c r="F55" i="10"/>
  <c r="G55" i="10" s="1"/>
  <c r="I54" i="10"/>
  <c r="F54" i="10"/>
  <c r="G53" i="10"/>
  <c r="F53" i="10"/>
  <c r="F52" i="10"/>
  <c r="G52" i="10" s="1"/>
  <c r="G51" i="10"/>
  <c r="F51" i="10"/>
  <c r="I51" i="10" s="1"/>
  <c r="F50" i="10"/>
  <c r="F49" i="10"/>
  <c r="I49" i="10" s="1"/>
  <c r="F48" i="10"/>
  <c r="I48" i="10" s="1"/>
  <c r="F47" i="10"/>
  <c r="I47" i="10" s="1"/>
  <c r="F46" i="10"/>
  <c r="F45" i="10"/>
  <c r="G44" i="10"/>
  <c r="F44" i="10"/>
  <c r="F43" i="10"/>
  <c r="I43" i="10" s="1"/>
  <c r="F42" i="10"/>
  <c r="I42" i="10" s="1"/>
  <c r="F41" i="10"/>
  <c r="G40" i="10"/>
  <c r="F40" i="10"/>
  <c r="F39" i="10"/>
  <c r="I39" i="10" s="1"/>
  <c r="I38" i="10"/>
  <c r="G38" i="10"/>
  <c r="H38" i="10" s="1"/>
  <c r="F38" i="10"/>
  <c r="I37" i="10"/>
  <c r="F37" i="10"/>
  <c r="I36" i="10"/>
  <c r="F36" i="10"/>
  <c r="F35" i="10"/>
  <c r="G35" i="10" s="1"/>
  <c r="F34" i="10"/>
  <c r="I34" i="10" s="1"/>
  <c r="I33" i="10"/>
  <c r="F33" i="10"/>
  <c r="F32" i="10"/>
  <c r="G31" i="10"/>
  <c r="F31" i="10"/>
  <c r="F30" i="10"/>
  <c r="I30" i="10" s="1"/>
  <c r="F29" i="10"/>
  <c r="I29" i="10" s="1"/>
  <c r="F28" i="10"/>
  <c r="G28" i="10" s="1"/>
  <c r="F27" i="10"/>
  <c r="I27" i="10" s="1"/>
  <c r="I26" i="10"/>
  <c r="H26" i="10" s="1"/>
  <c r="G26" i="10"/>
  <c r="F26" i="10"/>
  <c r="F25" i="10"/>
  <c r="I25" i="10" s="1"/>
  <c r="I24" i="10"/>
  <c r="F24" i="10"/>
  <c r="F23" i="10"/>
  <c r="F22" i="10"/>
  <c r="I22" i="10" s="1"/>
  <c r="F21" i="10"/>
  <c r="I21" i="10" s="1"/>
  <c r="U20" i="10"/>
  <c r="T20" i="10"/>
  <c r="F20" i="10"/>
  <c r="G20" i="10" s="1"/>
  <c r="U19" i="10"/>
  <c r="F19" i="10"/>
  <c r="I19" i="10" s="1"/>
  <c r="U18" i="10"/>
  <c r="T18" i="10"/>
  <c r="F18" i="10"/>
  <c r="U17" i="10"/>
  <c r="T17" i="10"/>
  <c r="F17" i="10"/>
  <c r="I17" i="10" s="1"/>
  <c r="U16" i="10"/>
  <c r="F16" i="10"/>
  <c r="U15" i="10" s="1"/>
  <c r="T15" i="10" s="1"/>
  <c r="F15" i="10"/>
  <c r="G15" i="10" s="1"/>
  <c r="I14" i="10"/>
  <c r="H14" i="10"/>
  <c r="G14" i="10"/>
  <c r="F14" i="10"/>
  <c r="G13" i="10"/>
  <c r="F13" i="10"/>
  <c r="F12" i="10"/>
  <c r="F11" i="10"/>
  <c r="G11" i="10" s="1"/>
  <c r="I10" i="10"/>
  <c r="F10" i="10"/>
  <c r="F9" i="10"/>
  <c r="I9" i="10" s="1"/>
  <c r="F8" i="10"/>
  <c r="I7" i="10"/>
  <c r="F7" i="10"/>
  <c r="F6" i="10"/>
  <c r="F5" i="10"/>
  <c r="I5" i="10" s="1"/>
  <c r="I80" i="9"/>
  <c r="E65" i="9"/>
  <c r="D65" i="9"/>
  <c r="C65" i="9"/>
  <c r="B65" i="9"/>
  <c r="E64" i="9"/>
  <c r="D64" i="9"/>
  <c r="C64" i="9"/>
  <c r="C67" i="9" s="1"/>
  <c r="B64" i="9"/>
  <c r="F63" i="9"/>
  <c r="F62" i="9"/>
  <c r="F61" i="9"/>
  <c r="H61" i="9" s="1"/>
  <c r="F60" i="9"/>
  <c r="I60" i="9" s="1"/>
  <c r="H60" i="9" s="1"/>
  <c r="F59" i="9"/>
  <c r="F58" i="9"/>
  <c r="H58" i="9" s="1"/>
  <c r="F57" i="9"/>
  <c r="F56" i="9"/>
  <c r="H55" i="9"/>
  <c r="F55" i="9"/>
  <c r="F54" i="9"/>
  <c r="H54" i="9" s="1"/>
  <c r="F53" i="9"/>
  <c r="I53" i="9" s="1"/>
  <c r="F52" i="9"/>
  <c r="I52" i="9" s="1"/>
  <c r="H52" i="9" s="1"/>
  <c r="F51" i="9"/>
  <c r="I51" i="9" s="1"/>
  <c r="H51" i="9" s="1"/>
  <c r="F50" i="9"/>
  <c r="F49" i="9"/>
  <c r="F48" i="9"/>
  <c r="I47" i="9" s="1"/>
  <c r="F47" i="9"/>
  <c r="H47" i="9" s="1"/>
  <c r="F46" i="9"/>
  <c r="F45" i="9"/>
  <c r="I45" i="9" s="1"/>
  <c r="H45" i="9" s="1"/>
  <c r="F44" i="9"/>
  <c r="I44" i="9" s="1"/>
  <c r="H44" i="9" s="1"/>
  <c r="F43" i="9"/>
  <c r="F42" i="9"/>
  <c r="I41" i="9" s="1"/>
  <c r="F41" i="9"/>
  <c r="H41" i="9" s="1"/>
  <c r="F40" i="9"/>
  <c r="I40" i="9" s="1"/>
  <c r="H40" i="9" s="1"/>
  <c r="F39" i="9"/>
  <c r="I39" i="9" s="1"/>
  <c r="H39" i="9" s="1"/>
  <c r="F38" i="9"/>
  <c r="I38" i="9" s="1"/>
  <c r="H38" i="9" s="1"/>
  <c r="F37" i="9"/>
  <c r="I37" i="9" s="1"/>
  <c r="H37" i="9" s="1"/>
  <c r="F36" i="9"/>
  <c r="I35" i="9" s="1"/>
  <c r="H35" i="9"/>
  <c r="F35" i="9"/>
  <c r="F34" i="9"/>
  <c r="H34" i="9" s="1"/>
  <c r="F33" i="9"/>
  <c r="F32" i="9"/>
  <c r="H32" i="9" s="1"/>
  <c r="F31" i="9"/>
  <c r="I31" i="9" s="1"/>
  <c r="H31" i="9" s="1"/>
  <c r="F30" i="9"/>
  <c r="I29" i="9" s="1"/>
  <c r="H29" i="9"/>
  <c r="F29" i="9"/>
  <c r="F28" i="9"/>
  <c r="I28" i="9" s="1"/>
  <c r="H28" i="9" s="1"/>
  <c r="F27" i="9"/>
  <c r="I27" i="9" s="1"/>
  <c r="H27" i="9" s="1"/>
  <c r="F26" i="9"/>
  <c r="I26" i="9" s="1"/>
  <c r="H26" i="9" s="1"/>
  <c r="F25" i="9"/>
  <c r="F24" i="9"/>
  <c r="H24" i="9" s="1"/>
  <c r="F23" i="9"/>
  <c r="I22" i="9"/>
  <c r="H22" i="9" s="1"/>
  <c r="F22" i="9"/>
  <c r="T21" i="9"/>
  <c r="I21" i="9" s="1"/>
  <c r="F21" i="9"/>
  <c r="H21" i="9" s="1"/>
  <c r="U20" i="9"/>
  <c r="T20" i="9" s="1"/>
  <c r="F20" i="9"/>
  <c r="H20" i="9" s="1"/>
  <c r="U19" i="9"/>
  <c r="T19" i="9"/>
  <c r="F19" i="9"/>
  <c r="I19" i="9" s="1"/>
  <c r="H19" i="9" s="1"/>
  <c r="U18" i="9"/>
  <c r="T18" i="9"/>
  <c r="F18" i="9"/>
  <c r="I18" i="9" s="1"/>
  <c r="H18" i="9" s="1"/>
  <c r="U17" i="9"/>
  <c r="T17" i="9"/>
  <c r="F17" i="9"/>
  <c r="I17" i="9" s="1"/>
  <c r="H17" i="9" s="1"/>
  <c r="U16" i="9"/>
  <c r="T16" i="9"/>
  <c r="F16" i="9"/>
  <c r="I16" i="9" s="1"/>
  <c r="H16" i="9" s="1"/>
  <c r="U15" i="9"/>
  <c r="T15" i="9"/>
  <c r="F15" i="9"/>
  <c r="F14" i="9"/>
  <c r="I14" i="9" s="1"/>
  <c r="H14" i="9" s="1"/>
  <c r="I13" i="9"/>
  <c r="H13" i="9" s="1"/>
  <c r="F13" i="9"/>
  <c r="F12" i="9"/>
  <c r="F11" i="9"/>
  <c r="I11" i="9" s="1"/>
  <c r="H11" i="9" s="1"/>
  <c r="H10" i="9"/>
  <c r="F10" i="9"/>
  <c r="F9" i="9"/>
  <c r="H9" i="9" s="1"/>
  <c r="F8" i="9"/>
  <c r="H8" i="9" s="1"/>
  <c r="F7" i="9"/>
  <c r="I7" i="9" s="1"/>
  <c r="H7" i="9" s="1"/>
  <c r="F6" i="9"/>
  <c r="H6" i="9" s="1"/>
  <c r="I5" i="9"/>
  <c r="H5" i="9"/>
  <c r="F5" i="9"/>
  <c r="I79" i="8"/>
  <c r="E65" i="8"/>
  <c r="D65" i="8"/>
  <c r="C65" i="8"/>
  <c r="B65" i="8"/>
  <c r="T22" i="8" s="1"/>
  <c r="E64" i="8"/>
  <c r="D64" i="8"/>
  <c r="C64" i="8"/>
  <c r="U20" i="8" s="1"/>
  <c r="B64" i="8"/>
  <c r="H63" i="8" s="1"/>
  <c r="F63" i="8"/>
  <c r="F62" i="8"/>
  <c r="I62" i="8" s="1"/>
  <c r="H62" i="8" s="1"/>
  <c r="F61" i="8"/>
  <c r="I61" i="8" s="1"/>
  <c r="H61" i="8" s="1"/>
  <c r="F60" i="8"/>
  <c r="I60" i="8" s="1"/>
  <c r="H60" i="8" s="1"/>
  <c r="F59" i="8"/>
  <c r="I58" i="8" s="1"/>
  <c r="H58" i="8"/>
  <c r="F58" i="8"/>
  <c r="F57" i="8"/>
  <c r="H56" i="8"/>
  <c r="F56" i="8"/>
  <c r="F55" i="8"/>
  <c r="I55" i="8" s="1"/>
  <c r="H55" i="8" s="1"/>
  <c r="F54" i="8"/>
  <c r="F53" i="8"/>
  <c r="I53" i="8" s="1"/>
  <c r="H52" i="8"/>
  <c r="F52" i="8"/>
  <c r="F51" i="8"/>
  <c r="F50" i="8"/>
  <c r="H50" i="8" s="1"/>
  <c r="F49" i="8"/>
  <c r="F48" i="8"/>
  <c r="I48" i="8" s="1"/>
  <c r="H48" i="8" s="1"/>
  <c r="F47" i="8"/>
  <c r="I47" i="8" s="1"/>
  <c r="H47" i="8" s="1"/>
  <c r="F46" i="8"/>
  <c r="F45" i="8"/>
  <c r="F44" i="8"/>
  <c r="H44" i="8" s="1"/>
  <c r="F43" i="8"/>
  <c r="I43" i="8" s="1"/>
  <c r="F42" i="8"/>
  <c r="F41" i="8"/>
  <c r="H41" i="8" s="1"/>
  <c r="F40" i="8"/>
  <c r="H39" i="8"/>
  <c r="F39" i="8"/>
  <c r="F38" i="8"/>
  <c r="F37" i="8"/>
  <c r="F36" i="8"/>
  <c r="F35" i="8"/>
  <c r="H35" i="8" s="1"/>
  <c r="F34" i="8"/>
  <c r="I34" i="8" s="1"/>
  <c r="H34" i="8" s="1"/>
  <c r="F33" i="8"/>
  <c r="I33" i="8" s="1"/>
  <c r="H33" i="8" s="1"/>
  <c r="F32" i="8"/>
  <c r="I32" i="8" s="1"/>
  <c r="H32" i="8" s="1"/>
  <c r="I31" i="8"/>
  <c r="H31" i="8"/>
  <c r="F31" i="8"/>
  <c r="F30" i="8"/>
  <c r="H30" i="8" s="1"/>
  <c r="F29" i="8"/>
  <c r="I29" i="8" s="1"/>
  <c r="H29" i="8" s="1"/>
  <c r="F28" i="8"/>
  <c r="I28" i="8" s="1"/>
  <c r="F26" i="8"/>
  <c r="I25" i="8" s="1"/>
  <c r="F25" i="8"/>
  <c r="H25" i="8" s="1"/>
  <c r="I24" i="8"/>
  <c r="F24" i="8"/>
  <c r="H24" i="8" s="1"/>
  <c r="F23" i="8"/>
  <c r="F22" i="8"/>
  <c r="I22" i="8" s="1"/>
  <c r="H22" i="8" s="1"/>
  <c r="T21" i="8"/>
  <c r="I21" i="8" s="1"/>
  <c r="F21" i="8"/>
  <c r="H21" i="8" s="1"/>
  <c r="T20" i="8"/>
  <c r="F20" i="8"/>
  <c r="H20" i="8" s="1"/>
  <c r="T19" i="8"/>
  <c r="I19" i="8" s="1"/>
  <c r="F19" i="8"/>
  <c r="H19" i="8" s="1"/>
  <c r="T18" i="8"/>
  <c r="H18" i="8"/>
  <c r="F18" i="8"/>
  <c r="I18" i="8" s="1"/>
  <c r="T17" i="8"/>
  <c r="I17" i="8" s="1"/>
  <c r="F17" i="8"/>
  <c r="T16" i="8"/>
  <c r="I16" i="8" s="1"/>
  <c r="F16" i="8"/>
  <c r="H16" i="8" s="1"/>
  <c r="F15" i="8"/>
  <c r="F14" i="8"/>
  <c r="F13" i="8"/>
  <c r="F12" i="8"/>
  <c r="F11" i="8"/>
  <c r="H11" i="8" s="1"/>
  <c r="F10" i="8"/>
  <c r="I10" i="8" s="1"/>
  <c r="H10" i="8" s="1"/>
  <c r="F9" i="8"/>
  <c r="I9" i="8" s="1"/>
  <c r="H9" i="8" s="1"/>
  <c r="H8" i="8"/>
  <c r="F8" i="8"/>
  <c r="I8" i="8" s="1"/>
  <c r="H7" i="8"/>
  <c r="F7" i="8"/>
  <c r="H6" i="8"/>
  <c r="F6" i="8"/>
  <c r="I5" i="8"/>
  <c r="H5" i="8" s="1"/>
  <c r="F5" i="8"/>
  <c r="K50" i="6"/>
  <c r="J50" i="6"/>
  <c r="I50" i="6"/>
  <c r="H50" i="6"/>
  <c r="G50" i="6"/>
  <c r="F50" i="6"/>
  <c r="E50" i="6"/>
  <c r="D50" i="6"/>
  <c r="K45" i="6"/>
  <c r="J45" i="6"/>
  <c r="I45" i="6"/>
  <c r="H45" i="6"/>
  <c r="G45" i="6"/>
  <c r="F45" i="6"/>
  <c r="E45" i="6"/>
  <c r="D45" i="6"/>
  <c r="K37" i="6"/>
  <c r="J37" i="6"/>
  <c r="I37" i="6"/>
  <c r="H37" i="6"/>
  <c r="G37" i="6"/>
  <c r="F37" i="6"/>
  <c r="E37" i="6"/>
  <c r="K32" i="6"/>
  <c r="J32" i="6"/>
  <c r="I32" i="6"/>
  <c r="H32" i="6"/>
  <c r="G32" i="6"/>
  <c r="F32" i="6"/>
  <c r="E32" i="6"/>
  <c r="D32" i="6"/>
  <c r="K25" i="6"/>
  <c r="J25" i="6"/>
  <c r="I25" i="6"/>
  <c r="H25" i="6"/>
  <c r="G25" i="6"/>
  <c r="F25" i="6"/>
  <c r="E25" i="6"/>
  <c r="D25" i="6"/>
  <c r="K20" i="6"/>
  <c r="J20" i="6"/>
  <c r="I20" i="6"/>
  <c r="G20" i="6"/>
  <c r="E20" i="6"/>
  <c r="Q15" i="6"/>
  <c r="P15" i="6"/>
  <c r="O15" i="6"/>
  <c r="G78" i="7"/>
  <c r="G64" i="7"/>
  <c r="E64" i="7"/>
  <c r="D64" i="7"/>
  <c r="C64" i="7"/>
  <c r="B64" i="7"/>
  <c r="E63" i="7"/>
  <c r="D63" i="7"/>
  <c r="E65" i="7" s="1"/>
  <c r="C63" i="7"/>
  <c r="C66" i="7" s="1"/>
  <c r="B66" i="7" s="1"/>
  <c r="B63" i="7"/>
  <c r="R20" i="7" s="1"/>
  <c r="F61" i="7"/>
  <c r="F60" i="7"/>
  <c r="F59" i="7"/>
  <c r="F58" i="7"/>
  <c r="G57" i="7" s="1"/>
  <c r="F57" i="7"/>
  <c r="F56" i="7"/>
  <c r="F55" i="7"/>
  <c r="F54" i="7"/>
  <c r="F53" i="7"/>
  <c r="F52" i="7"/>
  <c r="F51" i="7"/>
  <c r="F50" i="7"/>
  <c r="F49" i="7"/>
  <c r="G49" i="7" s="1"/>
  <c r="F48" i="7"/>
  <c r="F47" i="7"/>
  <c r="F46" i="7"/>
  <c r="F45" i="7"/>
  <c r="G44" i="7" s="1"/>
  <c r="F44" i="7"/>
  <c r="F43" i="7"/>
  <c r="F42" i="7"/>
  <c r="F41" i="7"/>
  <c r="F40" i="7"/>
  <c r="F39" i="7"/>
  <c r="F38" i="7"/>
  <c r="F37" i="7"/>
  <c r="F36" i="7"/>
  <c r="F35" i="7"/>
  <c r="F34" i="7"/>
  <c r="G33" i="7" s="1"/>
  <c r="F33" i="7"/>
  <c r="F32" i="7"/>
  <c r="G31" i="7" s="1"/>
  <c r="F31" i="7"/>
  <c r="F30" i="7"/>
  <c r="G30" i="7" s="1"/>
  <c r="F29" i="7"/>
  <c r="F28" i="7"/>
  <c r="G27" i="7" s="1"/>
  <c r="F27" i="7"/>
  <c r="G26" i="7" s="1"/>
  <c r="F26" i="7"/>
  <c r="F25" i="7"/>
  <c r="F24" i="7"/>
  <c r="F23" i="7"/>
  <c r="S22" i="7" s="1"/>
  <c r="F22" i="7"/>
  <c r="R21" i="7"/>
  <c r="F21" i="7"/>
  <c r="S20" i="7"/>
  <c r="F20" i="7"/>
  <c r="S19" i="7" s="1"/>
  <c r="F19" i="7"/>
  <c r="S18" i="7"/>
  <c r="F18" i="7"/>
  <c r="S17" i="7"/>
  <c r="F17" i="7"/>
  <c r="F64" i="7" s="1"/>
  <c r="S16" i="7"/>
  <c r="R16" i="7"/>
  <c r="F16" i="7"/>
  <c r="G16" i="7" s="1"/>
  <c r="S15" i="7"/>
  <c r="F15" i="7"/>
  <c r="G14" i="7" s="1"/>
  <c r="F14" i="7"/>
  <c r="F13" i="7"/>
  <c r="F12" i="7"/>
  <c r="G11" i="7"/>
  <c r="F11" i="7"/>
  <c r="F10" i="7"/>
  <c r="F9" i="7"/>
  <c r="F8" i="7"/>
  <c r="F7" i="7"/>
  <c r="F6" i="7"/>
  <c r="G6" i="7" s="1"/>
  <c r="F5" i="7"/>
  <c r="F78" i="2"/>
  <c r="G77" i="2"/>
  <c r="F73" i="2"/>
  <c r="F69" i="2"/>
  <c r="E63" i="2"/>
  <c r="D63" i="2"/>
  <c r="C63" i="2"/>
  <c r="S22" i="2" s="1"/>
  <c r="B63" i="2"/>
  <c r="E62" i="2"/>
  <c r="E64" i="2" s="1"/>
  <c r="D62" i="2"/>
  <c r="F62" i="2" s="1"/>
  <c r="C62" i="2"/>
  <c r="S17" i="2" s="1"/>
  <c r="B62" i="2"/>
  <c r="R21" i="2" s="1"/>
  <c r="G61" i="2"/>
  <c r="F61" i="2"/>
  <c r="F60" i="2"/>
  <c r="G59" i="2" s="1"/>
  <c r="F59" i="2"/>
  <c r="F58" i="2"/>
  <c r="F57" i="2"/>
  <c r="F56" i="2"/>
  <c r="G56" i="2" s="1"/>
  <c r="F55" i="2"/>
  <c r="F54" i="2"/>
  <c r="F53" i="2"/>
  <c r="F52" i="2"/>
  <c r="G52" i="2" s="1"/>
  <c r="F51" i="2"/>
  <c r="G50" i="2" s="1"/>
  <c r="F50" i="2"/>
  <c r="F49" i="2"/>
  <c r="G49" i="2" s="1"/>
  <c r="F48" i="2"/>
  <c r="F47" i="2"/>
  <c r="G46" i="2" s="1"/>
  <c r="F46" i="2"/>
  <c r="F45" i="2"/>
  <c r="G45" i="2" s="1"/>
  <c r="F44" i="2"/>
  <c r="G43" i="2" s="1"/>
  <c r="F43" i="2"/>
  <c r="G42" i="2" s="1"/>
  <c r="F42" i="2"/>
  <c r="F41" i="2"/>
  <c r="G40" i="2" s="1"/>
  <c r="F40" i="2"/>
  <c r="F39" i="2"/>
  <c r="F38" i="2"/>
  <c r="F37" i="2"/>
  <c r="F36" i="2"/>
  <c r="F35" i="2"/>
  <c r="F34" i="2"/>
  <c r="F33" i="2"/>
  <c r="F32" i="2"/>
  <c r="G31" i="2" s="1"/>
  <c r="F31" i="2"/>
  <c r="G30" i="2" s="1"/>
  <c r="F30" i="2"/>
  <c r="F29" i="2"/>
  <c r="G28" i="2" s="1"/>
  <c r="F28" i="2"/>
  <c r="F27" i="2"/>
  <c r="F26" i="2"/>
  <c r="F25" i="2"/>
  <c r="F24" i="2"/>
  <c r="F23" i="2"/>
  <c r="G23" i="2" s="1"/>
  <c r="F22" i="2"/>
  <c r="F21" i="2"/>
  <c r="G21" i="2" s="1"/>
  <c r="S20" i="2"/>
  <c r="F20" i="2"/>
  <c r="F19" i="2"/>
  <c r="S18" i="2"/>
  <c r="F18" i="2"/>
  <c r="F17" i="2"/>
  <c r="S16" i="2"/>
  <c r="F16" i="2"/>
  <c r="F15" i="2"/>
  <c r="F14" i="2"/>
  <c r="G62" i="2" l="1"/>
  <c r="S23" i="7"/>
  <c r="G23" i="7"/>
  <c r="G58" i="7"/>
  <c r="I30" i="9"/>
  <c r="H30" i="9" s="1"/>
  <c r="I48" i="9"/>
  <c r="H48" i="9" s="1"/>
  <c r="I55" i="9"/>
  <c r="G61" i="10"/>
  <c r="H61" i="10" s="1"/>
  <c r="I30" i="11"/>
  <c r="I47" i="11"/>
  <c r="I55" i="11"/>
  <c r="I51" i="13"/>
  <c r="H18" i="14"/>
  <c r="H9" i="16"/>
  <c r="F55" i="16"/>
  <c r="G37" i="7"/>
  <c r="U22" i="8"/>
  <c r="I50" i="8"/>
  <c r="H56" i="9"/>
  <c r="I61" i="9"/>
  <c r="I38" i="11"/>
  <c r="H52" i="13"/>
  <c r="G35" i="2"/>
  <c r="C65" i="2"/>
  <c r="G38" i="7"/>
  <c r="I56" i="9"/>
  <c r="H62" i="9"/>
  <c r="I28" i="10"/>
  <c r="I35" i="10"/>
  <c r="H35" i="10" s="1"/>
  <c r="H39" i="11"/>
  <c r="I14" i="14"/>
  <c r="H31" i="16"/>
  <c r="H9" i="17"/>
  <c r="H17" i="17"/>
  <c r="H25" i="17"/>
  <c r="H33" i="17"/>
  <c r="H41" i="17"/>
  <c r="I10" i="18"/>
  <c r="G20" i="7"/>
  <c r="U18" i="8"/>
  <c r="U22" i="10"/>
  <c r="T22" i="10" s="1"/>
  <c r="G25" i="2"/>
  <c r="G37" i="2"/>
  <c r="F74" i="2"/>
  <c r="G28" i="7"/>
  <c r="P17" i="6"/>
  <c r="H42" i="9"/>
  <c r="H63" i="9"/>
  <c r="G23" i="10"/>
  <c r="H27" i="11"/>
  <c r="H62" i="13"/>
  <c r="U22" i="14"/>
  <c r="G59" i="18"/>
  <c r="I20" i="18"/>
  <c r="U15" i="8"/>
  <c r="H53" i="8"/>
  <c r="I23" i="10"/>
  <c r="C26" i="12"/>
  <c r="I54" i="13"/>
  <c r="I11" i="17"/>
  <c r="I19" i="17"/>
  <c r="I27" i="17"/>
  <c r="I35" i="17"/>
  <c r="I43" i="17"/>
  <c r="U17" i="8"/>
  <c r="G52" i="7"/>
  <c r="U19" i="8"/>
  <c r="C67" i="8"/>
  <c r="H53" i="9"/>
  <c r="I58" i="9"/>
  <c r="I42" i="11"/>
  <c r="C34" i="12"/>
  <c r="I55" i="13"/>
  <c r="H31" i="14"/>
  <c r="G42" i="7"/>
  <c r="F65" i="8"/>
  <c r="H59" i="9"/>
  <c r="C50" i="12"/>
  <c r="C58" i="12"/>
  <c r="C65" i="12"/>
  <c r="B57" i="16"/>
  <c r="F64" i="17"/>
  <c r="C64" i="17" s="1"/>
  <c r="B64" i="17" s="1"/>
  <c r="U16" i="8"/>
  <c r="U23" i="8" s="1"/>
  <c r="H28" i="8"/>
  <c r="I36" i="9"/>
  <c r="H36" i="9" s="1"/>
  <c r="I59" i="9"/>
  <c r="I53" i="10"/>
  <c r="H53" i="10" s="1"/>
  <c r="H6" i="11"/>
  <c r="H61" i="11"/>
  <c r="T23" i="13"/>
  <c r="H5" i="17"/>
  <c r="H13" i="17"/>
  <c r="H21" i="17"/>
  <c r="H29" i="17"/>
  <c r="H37" i="17"/>
  <c r="H45" i="17"/>
  <c r="G63" i="2"/>
  <c r="H17" i="8"/>
  <c r="I20" i="9"/>
  <c r="H15" i="10"/>
  <c r="I20" i="10"/>
  <c r="G54" i="10"/>
  <c r="H54" i="10" s="1"/>
  <c r="G59" i="10"/>
  <c r="I22" i="11"/>
  <c r="H45" i="11"/>
  <c r="C51" i="12"/>
  <c r="C59" i="12"/>
  <c r="C66" i="12"/>
  <c r="I21" i="16"/>
  <c r="H21" i="16" s="1"/>
  <c r="F72" i="2"/>
  <c r="I65" i="2"/>
  <c r="J61" i="2"/>
  <c r="G53" i="2"/>
  <c r="G50" i="7"/>
  <c r="I36" i="8"/>
  <c r="H37" i="8"/>
  <c r="R18" i="2"/>
  <c r="G18" i="2" s="1"/>
  <c r="R22" i="2"/>
  <c r="G22" i="2" s="1"/>
  <c r="I35" i="8"/>
  <c r="H36" i="8"/>
  <c r="R19" i="2"/>
  <c r="G19" i="2" s="1"/>
  <c r="G33" i="2"/>
  <c r="R17" i="7"/>
  <c r="G17" i="7" s="1"/>
  <c r="G40" i="7"/>
  <c r="G51" i="7"/>
  <c r="G60" i="7"/>
  <c r="I54" i="8"/>
  <c r="H54" i="8"/>
  <c r="F66" i="10"/>
  <c r="T5" i="10" s="1"/>
  <c r="I40" i="10"/>
  <c r="H40" i="10" s="1"/>
  <c r="I41" i="10"/>
  <c r="I28" i="13"/>
  <c r="H29" i="13"/>
  <c r="G21" i="7"/>
  <c r="R15" i="2"/>
  <c r="G54" i="2"/>
  <c r="S15" i="2"/>
  <c r="S19" i="2"/>
  <c r="G34" i="2"/>
  <c r="G55" i="2"/>
  <c r="B68" i="2"/>
  <c r="R22" i="7"/>
  <c r="G22" i="7" s="1"/>
  <c r="G41" i="7"/>
  <c r="G61" i="7"/>
  <c r="H13" i="8"/>
  <c r="H23" i="8"/>
  <c r="I30" i="8"/>
  <c r="U23" i="9"/>
  <c r="U22" i="9"/>
  <c r="H23" i="9"/>
  <c r="H49" i="9"/>
  <c r="I50" i="9"/>
  <c r="H50" i="9" s="1"/>
  <c r="I50" i="10"/>
  <c r="G50" i="10"/>
  <c r="I44" i="8"/>
  <c r="H45" i="8"/>
  <c r="I32" i="17"/>
  <c r="H32" i="17"/>
  <c r="H14" i="8"/>
  <c r="I65" i="9"/>
  <c r="I57" i="9"/>
  <c r="H57" i="9" s="1"/>
  <c r="I18" i="10"/>
  <c r="H18" i="10"/>
  <c r="G18" i="10"/>
  <c r="I67" i="11"/>
  <c r="H56" i="11"/>
  <c r="I36" i="14"/>
  <c r="I37" i="14"/>
  <c r="H37" i="14" s="1"/>
  <c r="I54" i="14"/>
  <c r="I68" i="14"/>
  <c r="H55" i="14"/>
  <c r="G44" i="2"/>
  <c r="G39" i="7"/>
  <c r="R16" i="2"/>
  <c r="G16" i="2" s="1"/>
  <c r="R20" i="2"/>
  <c r="G20" i="2" s="1"/>
  <c r="G24" i="2"/>
  <c r="G36" i="2"/>
  <c r="G47" i="2"/>
  <c r="R18" i="7"/>
  <c r="G18" i="7" s="1"/>
  <c r="G32" i="7"/>
  <c r="G43" i="7"/>
  <c r="G53" i="7"/>
  <c r="I14" i="8"/>
  <c r="I39" i="8"/>
  <c r="I40" i="8"/>
  <c r="H40" i="8" s="1"/>
  <c r="I64" i="8"/>
  <c r="I56" i="8"/>
  <c r="F64" i="9"/>
  <c r="I16" i="17"/>
  <c r="H16" i="17"/>
  <c r="T15" i="8"/>
  <c r="I24" i="9"/>
  <c r="I25" i="9"/>
  <c r="H25" i="9" s="1"/>
  <c r="I42" i="9"/>
  <c r="I43" i="9"/>
  <c r="H43" i="9" s="1"/>
  <c r="I39" i="11"/>
  <c r="I40" i="11"/>
  <c r="H40" i="11" s="1"/>
  <c r="T6" i="13"/>
  <c r="I6" i="13" s="1"/>
  <c r="G14" i="2"/>
  <c r="G29" i="7"/>
  <c r="I45" i="8"/>
  <c r="I46" i="8"/>
  <c r="H46" i="8" s="1"/>
  <c r="F55" i="17"/>
  <c r="I40" i="17"/>
  <c r="H40" i="17"/>
  <c r="R15" i="7"/>
  <c r="G34" i="7"/>
  <c r="G45" i="7"/>
  <c r="G54" i="7"/>
  <c r="I41" i="8"/>
  <c r="H42" i="8"/>
  <c r="I57" i="8"/>
  <c r="I65" i="8"/>
  <c r="H57" i="8"/>
  <c r="I8" i="10"/>
  <c r="G8" i="10"/>
  <c r="H8" i="10" s="1"/>
  <c r="G67" i="12"/>
  <c r="I12" i="17"/>
  <c r="H12" i="17"/>
  <c r="I20" i="17"/>
  <c r="H20" i="17"/>
  <c r="I28" i="17"/>
  <c r="H28" i="17"/>
  <c r="I36" i="17"/>
  <c r="H36" i="17"/>
  <c r="I44" i="17"/>
  <c r="H44" i="17"/>
  <c r="I42" i="14"/>
  <c r="I43" i="14"/>
  <c r="H43" i="14" s="1"/>
  <c r="G57" i="2"/>
  <c r="R17" i="2"/>
  <c r="G17" i="2" s="1"/>
  <c r="G27" i="2"/>
  <c r="G39" i="2"/>
  <c r="G58" i="2"/>
  <c r="R19" i="7"/>
  <c r="G19" i="7" s="1"/>
  <c r="G24" i="7"/>
  <c r="G35" i="7"/>
  <c r="G46" i="7"/>
  <c r="G55" i="7"/>
  <c r="G63" i="7"/>
  <c r="F63" i="7" s="1"/>
  <c r="R12" i="7" s="1"/>
  <c r="F64" i="8"/>
  <c r="T9" i="8" s="1"/>
  <c r="I42" i="8"/>
  <c r="H51" i="8"/>
  <c r="I44" i="10"/>
  <c r="H44" i="10" s="1"/>
  <c r="G45" i="10"/>
  <c r="I50" i="11"/>
  <c r="I51" i="11"/>
  <c r="H51" i="11"/>
  <c r="B65" i="2"/>
  <c r="I24" i="17"/>
  <c r="H24" i="17"/>
  <c r="G26" i="2"/>
  <c r="G25" i="7"/>
  <c r="G36" i="7"/>
  <c r="G47" i="7"/>
  <c r="G56" i="7"/>
  <c r="I20" i="8"/>
  <c r="I46" i="9"/>
  <c r="H46" i="9"/>
  <c r="F65" i="9"/>
  <c r="T12" i="9" s="1"/>
  <c r="H12" i="9" s="1"/>
  <c r="I64" i="9"/>
  <c r="T22" i="9"/>
  <c r="T23" i="9" s="1"/>
  <c r="I23" i="9" s="1"/>
  <c r="H20" i="10"/>
  <c r="G58" i="18"/>
  <c r="I5" i="18"/>
  <c r="G32" i="2"/>
  <c r="G59" i="7"/>
  <c r="I8" i="17"/>
  <c r="H8" i="17"/>
  <c r="F54" i="17"/>
  <c r="F57" i="17" s="1"/>
  <c r="C57" i="17" s="1"/>
  <c r="B57" i="17" s="1"/>
  <c r="G38" i="2"/>
  <c r="G29" i="2"/>
  <c r="G41" i="2"/>
  <c r="G51" i="2"/>
  <c r="G60" i="2"/>
  <c r="H59" i="10"/>
  <c r="I34" i="13"/>
  <c r="H35" i="13"/>
  <c r="F68" i="14"/>
  <c r="T7" i="14" s="1"/>
  <c r="I7" i="14" s="1"/>
  <c r="F54" i="16"/>
  <c r="F57" i="16" s="1"/>
  <c r="F68" i="13"/>
  <c r="F69" i="13" s="1"/>
  <c r="I51" i="8"/>
  <c r="I54" i="9"/>
  <c r="H23" i="10"/>
  <c r="I31" i="10"/>
  <c r="H31" i="10" s="1"/>
  <c r="I61" i="11"/>
  <c r="F67" i="11"/>
  <c r="I52" i="13"/>
  <c r="H15" i="14"/>
  <c r="I31" i="14"/>
  <c r="I54" i="16"/>
  <c r="G60" i="18"/>
  <c r="I45" i="10"/>
  <c r="H45" i="10" s="1"/>
  <c r="H63" i="10"/>
  <c r="F67" i="10"/>
  <c r="I34" i="11"/>
  <c r="I56" i="11"/>
  <c r="I29" i="13"/>
  <c r="I35" i="13"/>
  <c r="I49" i="14"/>
  <c r="I55" i="14"/>
  <c r="H37" i="16"/>
  <c r="F64" i="16"/>
  <c r="C64" i="16" s="1"/>
  <c r="B64" i="16" s="1"/>
  <c r="J5" i="18"/>
  <c r="I11" i="18"/>
  <c r="I17" i="18"/>
  <c r="I21" i="18"/>
  <c r="I52" i="8"/>
  <c r="H15" i="9"/>
  <c r="G16" i="10"/>
  <c r="I32" i="10"/>
  <c r="G46" i="10"/>
  <c r="I55" i="10"/>
  <c r="H55" i="10" s="1"/>
  <c r="G60" i="10"/>
  <c r="H60" i="10" s="1"/>
  <c r="I67" i="10"/>
  <c r="H10" i="11"/>
  <c r="U17" i="11"/>
  <c r="U20" i="11"/>
  <c r="T20" i="11" s="1"/>
  <c r="T23" i="11" s="1"/>
  <c r="I24" i="11"/>
  <c r="H24" i="11" s="1"/>
  <c r="I29" i="11"/>
  <c r="I35" i="11"/>
  <c r="H35" i="11" s="1"/>
  <c r="H57" i="11"/>
  <c r="C35" i="12"/>
  <c r="C39" i="12"/>
  <c r="I14" i="13"/>
  <c r="H14" i="13" s="1"/>
  <c r="I30" i="13"/>
  <c r="H30" i="13" s="1"/>
  <c r="I36" i="13"/>
  <c r="H36" i="13" s="1"/>
  <c r="I47" i="13"/>
  <c r="H53" i="13"/>
  <c r="C70" i="13"/>
  <c r="I26" i="14"/>
  <c r="H50" i="14"/>
  <c r="I56" i="14"/>
  <c r="H56" i="14" s="1"/>
  <c r="I61" i="14"/>
  <c r="I5" i="16"/>
  <c r="I42" i="16"/>
  <c r="H48" i="16"/>
  <c r="I6" i="18"/>
  <c r="J11" i="18"/>
  <c r="I32" i="9"/>
  <c r="I16" i="10"/>
  <c r="U23" i="10"/>
  <c r="I46" i="10"/>
  <c r="I46" i="11"/>
  <c r="I57" i="11"/>
  <c r="I24" i="13"/>
  <c r="I53" i="13"/>
  <c r="I38" i="14"/>
  <c r="I44" i="14"/>
  <c r="I50" i="14"/>
  <c r="J6" i="18"/>
  <c r="I12" i="18"/>
  <c r="B67" i="8"/>
  <c r="I33" i="9"/>
  <c r="H33" i="9" s="1"/>
  <c r="G6" i="10"/>
  <c r="H6" i="10" s="1"/>
  <c r="T16" i="10"/>
  <c r="G24" i="10"/>
  <c r="H51" i="10"/>
  <c r="H56" i="10"/>
  <c r="H47" i="11"/>
  <c r="H58" i="11"/>
  <c r="C23" i="12"/>
  <c r="C63" i="12"/>
  <c r="H6" i="13"/>
  <c r="I21" i="13"/>
  <c r="I25" i="13"/>
  <c r="H25" i="13" s="1"/>
  <c r="I16" i="14"/>
  <c r="I19" i="14"/>
  <c r="I27" i="14"/>
  <c r="I39" i="14"/>
  <c r="H39" i="14" s="1"/>
  <c r="H45" i="14"/>
  <c r="I51" i="14"/>
  <c r="H51" i="14" s="1"/>
  <c r="H57" i="14"/>
  <c r="I6" i="16"/>
  <c r="I11" i="16"/>
  <c r="I43" i="16"/>
  <c r="J7" i="18"/>
  <c r="I7" i="18" s="1"/>
  <c r="J12" i="18"/>
  <c r="I18" i="18"/>
  <c r="I22" i="18"/>
  <c r="H24" i="10"/>
  <c r="H28" i="10"/>
  <c r="C69" i="11"/>
  <c r="I37" i="13"/>
  <c r="I43" i="13"/>
  <c r="I59" i="13"/>
  <c r="I45" i="14"/>
  <c r="F78" i="14"/>
  <c r="J13" i="18"/>
  <c r="I13" i="18" s="1"/>
  <c r="I62" i="9"/>
  <c r="I6" i="10"/>
  <c r="G19" i="10"/>
  <c r="H19" i="10" s="1"/>
  <c r="T21" i="10"/>
  <c r="G43" i="10"/>
  <c r="U18" i="11"/>
  <c r="H43" i="11"/>
  <c r="I48" i="11"/>
  <c r="H48" i="11" s="1"/>
  <c r="C28" i="12"/>
  <c r="C44" i="12"/>
  <c r="C48" i="12"/>
  <c r="C52" i="12"/>
  <c r="C56" i="12"/>
  <c r="H16" i="13"/>
  <c r="I38" i="13"/>
  <c r="H38" i="13" s="1"/>
  <c r="H44" i="13"/>
  <c r="I60" i="13"/>
  <c r="H60" i="13" s="1"/>
  <c r="I67" i="13"/>
  <c r="F67" i="13" s="1"/>
  <c r="T10" i="13" s="1"/>
  <c r="I8" i="14"/>
  <c r="H8" i="14" s="1"/>
  <c r="I17" i="14"/>
  <c r="H17" i="14" s="1"/>
  <c r="H46" i="14"/>
  <c r="F69" i="14"/>
  <c r="I55" i="16"/>
  <c r="H6" i="17"/>
  <c r="H10" i="17"/>
  <c r="H14" i="17"/>
  <c r="H18" i="17"/>
  <c r="H22" i="17"/>
  <c r="H26" i="17"/>
  <c r="H30" i="17"/>
  <c r="H34" i="17"/>
  <c r="H38" i="17"/>
  <c r="H42" i="17"/>
  <c r="H46" i="17"/>
  <c r="H26" i="8"/>
  <c r="I37" i="8"/>
  <c r="H43" i="8"/>
  <c r="H59" i="8"/>
  <c r="I34" i="9"/>
  <c r="B67" i="9"/>
  <c r="G17" i="10"/>
  <c r="H17" i="10" s="1"/>
  <c r="G39" i="10"/>
  <c r="H39" i="10" s="1"/>
  <c r="H43" i="10"/>
  <c r="I52" i="10"/>
  <c r="H52" i="10" s="1"/>
  <c r="I26" i="11"/>
  <c r="I37" i="11"/>
  <c r="I43" i="11"/>
  <c r="C20" i="12"/>
  <c r="C24" i="12"/>
  <c r="C60" i="12"/>
  <c r="C64" i="12"/>
  <c r="I16" i="13"/>
  <c r="I26" i="13"/>
  <c r="I32" i="13"/>
  <c r="I44" i="13"/>
  <c r="H50" i="13"/>
  <c r="H55" i="13"/>
  <c r="I13" i="14"/>
  <c r="H13" i="14" s="1"/>
  <c r="T23" i="14"/>
  <c r="I23" i="14" s="1"/>
  <c r="I34" i="14"/>
  <c r="I40" i="14"/>
  <c r="I46" i="14"/>
  <c r="I69" i="14"/>
  <c r="I7" i="16"/>
  <c r="I24" i="16"/>
  <c r="I39" i="16"/>
  <c r="J8" i="18"/>
  <c r="I19" i="18"/>
  <c r="I24" i="18"/>
  <c r="I26" i="8"/>
  <c r="I38" i="8"/>
  <c r="H38" i="8" s="1"/>
  <c r="H49" i="8"/>
  <c r="I59" i="8"/>
  <c r="I66" i="10"/>
  <c r="I66" i="11"/>
  <c r="F66" i="11" s="1"/>
  <c r="T9" i="11" s="1"/>
  <c r="C33" i="12"/>
  <c r="C37" i="12"/>
  <c r="C41" i="12"/>
  <c r="U22" i="13"/>
  <c r="C77" i="13"/>
  <c r="I58" i="14"/>
  <c r="I8" i="16"/>
  <c r="H8" i="16" s="1"/>
  <c r="I19" i="16"/>
  <c r="H25" i="16"/>
  <c r="H30" i="16"/>
  <c r="H40" i="16"/>
  <c r="J9" i="18"/>
  <c r="I9" i="18" s="1"/>
  <c r="H55" i="11"/>
  <c r="C25" i="12"/>
  <c r="C29" i="12"/>
  <c r="C45" i="12"/>
  <c r="C49" i="12"/>
  <c r="C53" i="12"/>
  <c r="U16" i="13"/>
  <c r="H51" i="13"/>
  <c r="H20" i="16"/>
  <c r="I25" i="16"/>
  <c r="I40" i="16"/>
  <c r="I45" i="16"/>
  <c r="J15" i="18"/>
  <c r="J25" i="18"/>
  <c r="I25" i="18"/>
  <c r="F13" i="2"/>
  <c r="F12" i="2"/>
  <c r="R11" i="2"/>
  <c r="F11" i="2"/>
  <c r="R10" i="2"/>
  <c r="F10" i="2"/>
  <c r="R9" i="2"/>
  <c r="F9" i="2"/>
  <c r="F8" i="2"/>
  <c r="R8" i="2" s="1"/>
  <c r="G8" i="2" s="1"/>
  <c r="F7" i="2"/>
  <c r="R7" i="2" s="1"/>
  <c r="G7" i="2" s="1"/>
  <c r="F6" i="2"/>
  <c r="R6" i="2" s="1"/>
  <c r="G6" i="2" s="1"/>
  <c r="F5" i="2"/>
  <c r="R5" i="2" s="1"/>
  <c r="F76" i="1"/>
  <c r="G75" i="1"/>
  <c r="F71" i="1"/>
  <c r="F67" i="1"/>
  <c r="E61" i="1"/>
  <c r="D61" i="1"/>
  <c r="C61" i="1"/>
  <c r="B61" i="1"/>
  <c r="E60" i="1"/>
  <c r="D60" i="1"/>
  <c r="E62" i="1" s="1"/>
  <c r="C60" i="1"/>
  <c r="C63" i="1" s="1"/>
  <c r="B60" i="1"/>
  <c r="B63" i="1" s="1"/>
  <c r="F59" i="1"/>
  <c r="F58" i="1"/>
  <c r="G57" i="1" s="1"/>
  <c r="F57" i="1"/>
  <c r="F56" i="1"/>
  <c r="G56" i="1" s="1"/>
  <c r="F55" i="1"/>
  <c r="F54" i="1"/>
  <c r="F53" i="1"/>
  <c r="F52" i="1"/>
  <c r="F51" i="1"/>
  <c r="F50" i="1"/>
  <c r="G49" i="1" s="1"/>
  <c r="F49" i="1"/>
  <c r="F48" i="1"/>
  <c r="F47" i="1"/>
  <c r="F46" i="1"/>
  <c r="F45" i="1"/>
  <c r="F44" i="1"/>
  <c r="F43" i="1"/>
  <c r="F42" i="1"/>
  <c r="F41" i="1"/>
  <c r="F40" i="1"/>
  <c r="F39" i="1"/>
  <c r="F38" i="1"/>
  <c r="G37" i="1" s="1"/>
  <c r="F37" i="1"/>
  <c r="F36" i="1"/>
  <c r="F35" i="1"/>
  <c r="F34" i="1"/>
  <c r="F33" i="1"/>
  <c r="G32" i="1" s="1"/>
  <c r="F32" i="1"/>
  <c r="F31" i="1"/>
  <c r="F30" i="1"/>
  <c r="F29" i="1"/>
  <c r="F28" i="1"/>
  <c r="G27" i="1" s="1"/>
  <c r="F27" i="1"/>
  <c r="F26" i="1"/>
  <c r="F25" i="1"/>
  <c r="F24" i="1"/>
  <c r="F23" i="1"/>
  <c r="F22" i="1"/>
  <c r="T5" i="13" l="1"/>
  <c r="T6" i="10"/>
  <c r="G53" i="1"/>
  <c r="G54" i="1"/>
  <c r="F63" i="2"/>
  <c r="T9" i="10"/>
  <c r="T23" i="10"/>
  <c r="G42" i="1"/>
  <c r="G43" i="1"/>
  <c r="G55" i="1"/>
  <c r="G9" i="2"/>
  <c r="G29" i="1"/>
  <c r="R6" i="7"/>
  <c r="G33" i="1"/>
  <c r="U22" i="11"/>
  <c r="G23" i="1"/>
  <c r="G47" i="1"/>
  <c r="G22" i="1"/>
  <c r="G34" i="1"/>
  <c r="G5" i="2"/>
  <c r="F64" i="2"/>
  <c r="R12" i="2"/>
  <c r="R13" i="2" s="1"/>
  <c r="G13" i="2" s="1"/>
  <c r="G35" i="1"/>
  <c r="H15" i="8"/>
  <c r="T23" i="8"/>
  <c r="I23" i="8" s="1"/>
  <c r="F67" i="9"/>
  <c r="T8" i="9"/>
  <c r="I8" i="9" s="1"/>
  <c r="T10" i="9"/>
  <c r="I10" i="9" s="1"/>
  <c r="T6" i="9"/>
  <c r="I6" i="9" s="1"/>
  <c r="T11" i="9"/>
  <c r="T5" i="9"/>
  <c r="T7" i="9"/>
  <c r="T9" i="9"/>
  <c r="I9" i="9" s="1"/>
  <c r="F68" i="10"/>
  <c r="E68" i="10" s="1"/>
  <c r="T12" i="10"/>
  <c r="R7" i="7"/>
  <c r="G7" i="7" s="1"/>
  <c r="I66" i="7"/>
  <c r="R8" i="7"/>
  <c r="G8" i="7" s="1"/>
  <c r="R11" i="7"/>
  <c r="R5" i="7"/>
  <c r="T12" i="11"/>
  <c r="H12" i="11" s="1"/>
  <c r="F68" i="11"/>
  <c r="G24" i="1"/>
  <c r="G26" i="1"/>
  <c r="G36" i="1"/>
  <c r="G46" i="1"/>
  <c r="G61" i="1"/>
  <c r="G11" i="2"/>
  <c r="T8" i="14"/>
  <c r="G44" i="1"/>
  <c r="F70" i="14"/>
  <c r="G28" i="1"/>
  <c r="G38" i="1"/>
  <c r="G58" i="1"/>
  <c r="T8" i="11"/>
  <c r="I8" i="11" s="1"/>
  <c r="T11" i="11"/>
  <c r="I11" i="11" s="1"/>
  <c r="F69" i="11"/>
  <c r="T7" i="11"/>
  <c r="T10" i="11"/>
  <c r="T6" i="11"/>
  <c r="T5" i="11"/>
  <c r="T11" i="14"/>
  <c r="T8" i="8"/>
  <c r="S23" i="2"/>
  <c r="R23" i="2" s="1"/>
  <c r="G61" i="18"/>
  <c r="G67" i="18"/>
  <c r="F56" i="16"/>
  <c r="T10" i="10"/>
  <c r="F69" i="10"/>
  <c r="T11" i="10"/>
  <c r="I11" i="10" s="1"/>
  <c r="H11" i="10" s="1"/>
  <c r="T7" i="10"/>
  <c r="T10" i="8"/>
  <c r="T5" i="8"/>
  <c r="T6" i="8"/>
  <c r="I6" i="8" s="1"/>
  <c r="T7" i="8"/>
  <c r="I7" i="8" s="1"/>
  <c r="T11" i="8"/>
  <c r="I11" i="8" s="1"/>
  <c r="T12" i="14"/>
  <c r="H12" i="14" s="1"/>
  <c r="H46" i="10"/>
  <c r="R23" i="7"/>
  <c r="T10" i="14"/>
  <c r="I10" i="14" s="1"/>
  <c r="F71" i="14"/>
  <c r="T9" i="14"/>
  <c r="I9" i="14" s="1"/>
  <c r="T5" i="14"/>
  <c r="G45" i="1"/>
  <c r="G50" i="1"/>
  <c r="G40" i="1"/>
  <c r="G51" i="1"/>
  <c r="F66" i="9"/>
  <c r="E66" i="9" s="1"/>
  <c r="T6" i="14"/>
  <c r="R9" i="7"/>
  <c r="G9" i="7" s="1"/>
  <c r="H50" i="10"/>
  <c r="T12" i="8"/>
  <c r="H12" i="8" s="1"/>
  <c r="F66" i="8"/>
  <c r="E66" i="8" s="1"/>
  <c r="G30" i="1"/>
  <c r="G31" i="1"/>
  <c r="G41" i="1"/>
  <c r="G52" i="1"/>
  <c r="T11" i="13"/>
  <c r="I11" i="13" s="1"/>
  <c r="T7" i="13"/>
  <c r="I7" i="13" s="1"/>
  <c r="F70" i="13"/>
  <c r="T9" i="13"/>
  <c r="T8" i="13"/>
  <c r="H16" i="10"/>
  <c r="T12" i="13"/>
  <c r="H12" i="13" s="1"/>
  <c r="R10" i="7"/>
  <c r="G10" i="7" s="1"/>
  <c r="G10" i="2"/>
  <c r="G25" i="1"/>
  <c r="G39" i="1"/>
  <c r="G60" i="1"/>
  <c r="F60" i="1" s="1"/>
  <c r="T8" i="10"/>
  <c r="F56" i="17"/>
  <c r="F65" i="7"/>
  <c r="F21" i="1"/>
  <c r="P20" i="1"/>
  <c r="O20" i="1"/>
  <c r="F20" i="1"/>
  <c r="G20" i="1" s="1"/>
  <c r="P19" i="1"/>
  <c r="O19" i="1"/>
  <c r="F19" i="1"/>
  <c r="G19" i="1" s="1"/>
  <c r="P18" i="1"/>
  <c r="O18" i="1"/>
  <c r="F18" i="1"/>
  <c r="P17" i="1"/>
  <c r="O17" i="1"/>
  <c r="F17" i="1"/>
  <c r="P16" i="1"/>
  <c r="O16" i="1"/>
  <c r="F16" i="1"/>
  <c r="P15" i="1" s="1"/>
  <c r="O15" i="1"/>
  <c r="F15" i="1"/>
  <c r="P14" i="1"/>
  <c r="O14" i="1"/>
  <c r="O21" i="1" s="1"/>
  <c r="G21" i="1" s="1"/>
  <c r="G14" i="1"/>
  <c r="F14" i="1"/>
  <c r="F13" i="1"/>
  <c r="F12" i="1"/>
  <c r="F11" i="1"/>
  <c r="F10" i="1"/>
  <c r="F9" i="1"/>
  <c r="F8" i="1"/>
  <c r="O8" i="1" s="1"/>
  <c r="G8" i="1" s="1"/>
  <c r="F7" i="1"/>
  <c r="F6" i="1"/>
  <c r="G6" i="1" s="1"/>
  <c r="F5" i="1"/>
  <c r="O5" i="1" s="1"/>
  <c r="G5" i="1" s="1"/>
  <c r="F75" i="5"/>
  <c r="G74" i="5"/>
  <c r="F70" i="5"/>
  <c r="F66" i="5"/>
  <c r="E60" i="5"/>
  <c r="D60" i="5"/>
  <c r="C60" i="5"/>
  <c r="B60" i="5"/>
  <c r="O20" i="5" s="1"/>
  <c r="G20" i="5" s="1"/>
  <c r="G59" i="5"/>
  <c r="E59" i="5"/>
  <c r="D59" i="5"/>
  <c r="E61" i="5" s="1"/>
  <c r="C59" i="5"/>
  <c r="P15" i="5" s="1"/>
  <c r="B59" i="5"/>
  <c r="F57" i="5"/>
  <c r="F56" i="5"/>
  <c r="G56" i="5" s="1"/>
  <c r="F55" i="5"/>
  <c r="G55" i="5" s="1"/>
  <c r="F54" i="5"/>
  <c r="F53" i="5"/>
  <c r="G53" i="5" s="1"/>
  <c r="F52" i="5"/>
  <c r="G52" i="5" s="1"/>
  <c r="F51" i="5"/>
  <c r="F50" i="5"/>
  <c r="F49" i="5"/>
  <c r="F48" i="5"/>
  <c r="F47" i="5"/>
  <c r="G46" i="5" s="1"/>
  <c r="F46" i="5"/>
  <c r="F45" i="5"/>
  <c r="G45" i="5" s="1"/>
  <c r="F44" i="5"/>
  <c r="F43" i="5"/>
  <c r="F42" i="5"/>
  <c r="F41" i="5"/>
  <c r="F40" i="5"/>
  <c r="G40" i="5" s="1"/>
  <c r="F39" i="5"/>
  <c r="G39" i="5" s="1"/>
  <c r="F38" i="5"/>
  <c r="F37" i="5"/>
  <c r="F36" i="5"/>
  <c r="G35" i="5" s="1"/>
  <c r="F35" i="5"/>
  <c r="F34" i="5"/>
  <c r="F33" i="5"/>
  <c r="F32" i="5"/>
  <c r="F31" i="5"/>
  <c r="F30" i="5"/>
  <c r="F29" i="5"/>
  <c r="F28" i="5"/>
  <c r="F27" i="5"/>
  <c r="F26" i="5"/>
  <c r="F25" i="5"/>
  <c r="G24" i="5" s="1"/>
  <c r="F24" i="5"/>
  <c r="F23" i="5"/>
  <c r="G23" i="5" s="1"/>
  <c r="F22" i="5"/>
  <c r="F21" i="5"/>
  <c r="F20" i="5"/>
  <c r="F19" i="5"/>
  <c r="F18" i="5"/>
  <c r="G18" i="5" s="1"/>
  <c r="F17" i="5"/>
  <c r="G17" i="5" s="1"/>
  <c r="F16" i="5"/>
  <c r="G16" i="5" s="1"/>
  <c r="F15" i="5"/>
  <c r="F14" i="5"/>
  <c r="F13" i="5"/>
  <c r="F12" i="5"/>
  <c r="F11" i="5"/>
  <c r="F10" i="5"/>
  <c r="F9" i="5"/>
  <c r="F8" i="5"/>
  <c r="F7" i="5"/>
  <c r="T13" i="14" l="1"/>
  <c r="T13" i="10"/>
  <c r="I13" i="10" s="1"/>
  <c r="H13" i="10" s="1"/>
  <c r="P16" i="5"/>
  <c r="F61" i="1"/>
  <c r="O11" i="1" s="1"/>
  <c r="G11" i="1" s="1"/>
  <c r="P21" i="1"/>
  <c r="P17" i="5"/>
  <c r="P20" i="5"/>
  <c r="G43" i="5"/>
  <c r="G26" i="5"/>
  <c r="G28" i="5"/>
  <c r="O7" i="1"/>
  <c r="G7" i="1" s="1"/>
  <c r="F62" i="1"/>
  <c r="G47" i="5"/>
  <c r="T13" i="8"/>
  <c r="I13" i="8" s="1"/>
  <c r="O10" i="1"/>
  <c r="G10" i="1" s="1"/>
  <c r="T13" i="11"/>
  <c r="I13" i="11" s="1"/>
  <c r="G29" i="5"/>
  <c r="G16" i="1"/>
  <c r="G41" i="5"/>
  <c r="G49" i="5"/>
  <c r="G50" i="5"/>
  <c r="O6" i="1"/>
  <c r="O12" i="1" s="1"/>
  <c r="G17" i="1"/>
  <c r="G31" i="5"/>
  <c r="G32" i="5"/>
  <c r="G8" i="5"/>
  <c r="G42" i="5"/>
  <c r="G34" i="5"/>
  <c r="G13" i="1"/>
  <c r="G60" i="5"/>
  <c r="G30" i="5"/>
  <c r="P14" i="5"/>
  <c r="G33" i="5"/>
  <c r="P18" i="5"/>
  <c r="G44" i="5"/>
  <c r="G18" i="1"/>
  <c r="F70" i="1"/>
  <c r="I63" i="1"/>
  <c r="F72" i="1"/>
  <c r="G57" i="5"/>
  <c r="B71" i="8"/>
  <c r="B73" i="8" s="1"/>
  <c r="B72" i="9"/>
  <c r="B70" i="7"/>
  <c r="B72" i="7" s="1"/>
  <c r="O14" i="5"/>
  <c r="C62" i="5"/>
  <c r="G36" i="5"/>
  <c r="G37" i="5"/>
  <c r="F60" i="5"/>
  <c r="G13" i="5"/>
  <c r="O17" i="5"/>
  <c r="B62" i="5"/>
  <c r="G51" i="5"/>
  <c r="F59" i="5"/>
  <c r="G25" i="5"/>
  <c r="G38" i="5"/>
  <c r="G54" i="5"/>
  <c r="T13" i="9"/>
  <c r="G5" i="7"/>
  <c r="R13" i="7"/>
  <c r="G13" i="7" s="1"/>
  <c r="G22" i="5"/>
  <c r="O15" i="5"/>
  <c r="O18" i="5"/>
  <c r="P19" i="5"/>
  <c r="O19" i="5" s="1"/>
  <c r="G19" i="5" s="1"/>
  <c r="O16" i="5"/>
  <c r="G27" i="5"/>
  <c r="O9" i="1"/>
  <c r="G9" i="1" s="1"/>
  <c r="T13" i="13"/>
  <c r="F6" i="5"/>
  <c r="O6" i="5" s="1"/>
  <c r="G6" i="5" s="1"/>
  <c r="F5" i="5"/>
  <c r="G5" i="5" s="1"/>
  <c r="O9" i="5" l="1"/>
  <c r="G9" i="5" s="1"/>
  <c r="F69" i="5"/>
  <c r="I62" i="5"/>
  <c r="O10" i="5"/>
  <c r="G10" i="5" s="1"/>
  <c r="O5" i="5"/>
  <c r="F71" i="5"/>
  <c r="P21" i="5"/>
  <c r="O7" i="5"/>
  <c r="G7" i="5" s="1"/>
  <c r="O11" i="5"/>
  <c r="G11" i="5" s="1"/>
  <c r="F61" i="5"/>
  <c r="O8" i="5"/>
  <c r="G14" i="5"/>
  <c r="O21" i="5"/>
  <c r="G21" i="5" s="1"/>
  <c r="F70" i="9"/>
  <c r="C70" i="9" s="1"/>
  <c r="B70" i="9" s="1"/>
  <c r="B74" i="9"/>
  <c r="O12" i="5" l="1"/>
  <c r="G5" i="10"/>
  <c r="H5" i="10"/>
  <c r="G9" i="10"/>
  <c r="H9" i="10"/>
  <c r="G7" i="10"/>
  <c r="H7" i="10"/>
  <c r="G48" i="10"/>
  <c r="H48" i="10"/>
  <c r="D68" i="18"/>
  <c r="D69" i="18"/>
  <c r="G68" i="18"/>
  <c r="C68" i="18"/>
  <c r="G34" i="10"/>
  <c r="H34" i="10"/>
  <c r="G41" i="10"/>
  <c r="H41" i="10"/>
  <c r="G47" i="10"/>
  <c r="H47" i="10"/>
  <c r="G37" i="10"/>
  <c r="H37" i="10"/>
  <c r="G25" i="10"/>
  <c r="H25" i="10"/>
  <c r="G10" i="10"/>
  <c r="H10" i="10" s="1"/>
  <c r="G57" i="10"/>
  <c r="H57" i="10"/>
  <c r="G30" i="10"/>
  <c r="H30" i="10"/>
  <c r="G21" i="10"/>
  <c r="H21" i="10"/>
  <c r="G33" i="10"/>
  <c r="H33" i="10"/>
  <c r="G36" i="10"/>
  <c r="H36" i="10"/>
  <c r="G22" i="10"/>
  <c r="H22" i="10" s="1"/>
  <c r="G49" i="10"/>
  <c r="H49" i="10"/>
  <c r="G29" i="10"/>
  <c r="H29" i="10"/>
  <c r="G12" i="10"/>
  <c r="H12" i="10"/>
  <c r="G27" i="10"/>
  <c r="H27" i="10"/>
  <c r="G32" i="10"/>
  <c r="H32" i="10"/>
  <c r="G42" i="10"/>
  <c r="H42" i="10" s="1"/>
  <c r="G66" i="12"/>
  <c r="H46" i="12" s="1"/>
  <c r="H19" i="12"/>
  <c r="H24" i="12"/>
  <c r="G68" i="12"/>
  <c r="H14" i="12"/>
  <c r="H42" i="12"/>
  <c r="H35" i="12"/>
  <c r="H21" i="12"/>
  <c r="H54" i="12"/>
  <c r="H64" i="12"/>
  <c r="H26" i="12"/>
  <c r="H50" i="12"/>
  <c r="H63" i="12"/>
  <c r="H20" i="12"/>
  <c r="H39" i="12"/>
  <c r="H58" i="12"/>
  <c r="H36" i="12"/>
  <c r="H11" i="12"/>
  <c r="H30" i="12"/>
  <c r="H15" i="12"/>
  <c r="H61" i="12"/>
  <c r="H7" i="12"/>
  <c r="H23" i="12"/>
  <c r="H40" i="12"/>
  <c r="H10" i="12"/>
  <c r="H32" i="12"/>
  <c r="H31" i="12"/>
  <c r="H18" i="12"/>
  <c r="H29" i="12"/>
  <c r="H57" i="12"/>
  <c r="H65" i="12"/>
  <c r="H45" i="12"/>
  <c r="H25" i="12"/>
  <c r="H49" i="12"/>
  <c r="H8" i="12"/>
  <c r="H12" i="12"/>
  <c r="H16" i="12"/>
  <c r="H33" i="12"/>
  <c r="H37" i="12"/>
  <c r="H41" i="12"/>
  <c r="H9" i="12"/>
  <c r="H13" i="12"/>
  <c r="H17" i="12"/>
  <c r="H34" i="12"/>
  <c r="H5" i="12"/>
  <c r="H22" i="12"/>
  <c r="H62" i="12"/>
  <c r="H6" i="12"/>
  <c r="H27" i="12"/>
  <c r="H43" i="12"/>
  <c r="H47" i="12"/>
  <c r="H51" i="12"/>
  <c r="H55" i="12"/>
  <c r="H59" i="12"/>
  <c r="H66" i="12"/>
  <c r="H44" i="12"/>
  <c r="H48" i="12"/>
  <c r="H52" i="12"/>
  <c r="H56" i="12"/>
  <c r="G62" i="10"/>
  <c r="H62" i="10" s="1"/>
  <c r="D71" i="20"/>
  <c r="D72" i="20"/>
  <c r="G71" i="20"/>
  <c r="C71" i="20"/>
  <c r="D72" i="21"/>
  <c r="D73" i="21" s="1"/>
  <c r="G72" i="21"/>
  <c r="C72" i="21"/>
  <c r="H28" i="12" l="1"/>
  <c r="H38" i="12"/>
  <c r="H53" i="12"/>
  <c r="H60" i="12"/>
</calcChain>
</file>

<file path=xl/comments1.xml><?xml version="1.0" encoding="utf-8"?>
<comments xmlns="http://schemas.openxmlformats.org/spreadsheetml/2006/main">
  <authors>
    <author>Author</author>
  </authors>
  <commentList>
    <comment ref="B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 hyrat jane nga ofrimi I qasjes me shumice per 4 isp tjera,per ate arsye nuk ka perdorues ind. Dhe biznesit.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 shit biznesin te KUJTESA 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 shit biznesin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pasi nuk kane pas aktivitet 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OPEROJNE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  mbyll firmen 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ka aktivitet I ka shit biznesin te ARDI 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operojne vetem si distributor te Artmotion nuk kane klienta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nuk eshte duke operuar qe sa kohe 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 kane shit rrjetin komplet Kujteses me date 1 GUSHT2018,te dhenat jane vetem per korrik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 shit biznesin te KUJTESA 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 shit biznesin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Author:
ka informu qe e ka nderpre komplet aktivitetin 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pasi nuk kane pas aktivitet 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nga Mars 2019 nuk do te operoje me 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OPEROJNE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  mbyll firmen 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skane me klienta 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se tha e kemi mbyll kete firm tash filllojn me raportu me firm te re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ka aktivitet I ka shit biznesin te ARDI 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operojne vetem si distributor te Artmotion nuk kane klienta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nuk eshte duke operuar qe sa kohe 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 kane shit rrjetin komplet Kujteses me date 1 GUSHT2018,te dhenat jane vetem per korrik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A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se tha e kemi mbyll kete firm tash filllojn me raportu me firm te re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A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veprojne nga muaji prill 2019,kane kalu tek Adea Fiber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se tha e kemi mbyll kete firm tash filllojn me raportu me firm te re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B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 xml:space="preserve">Arijan Qorollli : nuk operon , ka aplikuar per cregjistrim 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B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 xml:space="preserve">Arijan Qorollli : nuk operon , ka aplikuar per cregjistrim 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B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 xml:space="preserve">Arijan Qorollli : nuk operon , ka aplikuar per cregjistrim </t>
        </r>
      </text>
    </comment>
  </commentList>
</comments>
</file>

<file path=xl/comments18.xml><?xml version="1.0" encoding="utf-8"?>
<comments xmlns="http://schemas.openxmlformats.org/spreadsheetml/2006/main">
  <authors>
    <author>Author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ndërprerë shërbimet e ofrimit të internetit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është duke punuar.
Në proces të tërhqejes së autorizimit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 xml:space="preserve">Arijan Qorollli : nuk operon , ka aplikuar per cregjistrim </t>
        </r>
      </text>
    </comment>
  </commentList>
</comments>
</file>

<file path=xl/comments19.xml><?xml version="1.0" encoding="utf-8"?>
<comments xmlns="http://schemas.openxmlformats.org/spreadsheetml/2006/main">
  <authors>
    <author>Author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jane tu operu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ndërprerë shërbimet e ofrimit të internetit NGA TETOR 2020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është duke punuar.
Në proces të tërhqejes së autorizimit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jon tu punu jon shkri ne TELKOS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 xml:space="preserve">Arijan Qorollli : nuk operon , ka aplikuar per cregjistrim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 hyrat jane nga ofrimi I qasjes me shumice per 4 isp tjera,per ate arsye nuk ka perdorues ind. Dhe biznesit.</t>
        </r>
      </text>
    </comment>
  </commentList>
</comments>
</file>

<file path=xl/comments20.xml><?xml version="1.0" encoding="utf-8"?>
<comments xmlns="http://schemas.openxmlformats.org/spreadsheetml/2006/main">
  <authors>
    <author>Author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jane tu operu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ndërprerë shërbimet e ofrimit të internetit NGA TETOR 2020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është duke punuar.
Në proces të tërhqejes së autorizimit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jon tu punu jon shkri ne TELKOS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kane mbyll biznesin I kane bart tek MAX TV 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 xml:space="preserve">Arijan Qorollli : nuk operon , ka aplikuar per cregjistrim 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jane tu operu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ndërprerë shërbimet e ofrimit të internetit NGA TETOR 2020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është duke punuar.
Në proces të tërhqejes së autorizimit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jon tu punu jon shkri ne TELKOS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kane mbyll biznesin I kane bart tek MAX TV 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 xml:space="preserve">Arijan Qorollli : nuk operon , ka aplikuar per cregjistrim </t>
        </r>
      </text>
    </comment>
  </commentList>
</comments>
</file>

<file path=xl/comments22.xml><?xml version="1.0" encoding="utf-8"?>
<comments xmlns="http://schemas.openxmlformats.org/spreadsheetml/2006/main">
  <authors>
    <author>Author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jane tu operu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ndërprerë shërbimet e ofrimit të internetit NGA TETOR 2020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është duke punuar.
Në proces të tërhqejes së autorizimit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I ka bart klientat tek ELEKTRA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jon tu punu jon shkri ne TELKOS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kane mbyll biznesin I kane bart tek MAX TV 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  <comment ref="A79" authorId="0" shapeId="0">
      <text>
        <r>
          <rPr>
            <b/>
            <sz val="9"/>
            <color indexed="81"/>
            <rFont val="Tahoma"/>
            <family val="2"/>
          </rPr>
          <t xml:space="preserve">Arijan Qorollli : nuk operon , ka aplikuar per cregjistrim </t>
        </r>
      </text>
    </comment>
  </commentList>
</comments>
</file>

<file path=xl/comments23.xml><?xml version="1.0" encoding="utf-8"?>
<comments xmlns="http://schemas.openxmlformats.org/spreadsheetml/2006/main">
  <authors>
    <author>Author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jane tu operu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ndërprerë shërbimet e ofrimit të internetit NGA TETOR 2020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është duke punuar.
Në proces të tërhqejes së autorizimit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I ka bart klientat tek ELEKTRA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jon tu punu jon shkri ne TELKOS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kane mbyll biznesin I kane bart tek MAX TV 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 xml:space="preserve">Arijan Qorollli : nuk operon , ka aplikuar per cregjistrim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 hyrat jane nga ofrimi I qasjes me shumice per 4 isp tjera,per ate arsye nuk ka perdorues ind. Dhe biznesit.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raportuar me 0 se tha skemi pas aktivitet fare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raportuar me 0 se tha skemi pas aktivitet fare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nuk eshte duke operuar qe sa kohe 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raportuar me 0 se tha skemi pas aktivitet fare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operojne vetem si distributor te Artmotion nuk kane klienta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nuk eshte duke operuar qe sa kohe 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raportuar me 0 se tha skemi pas aktivitet fare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 kane shit rrjetin komplet Kujteses me date 1 GUSHT2018,te dhenat jane vetem per korrik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pasi nuk kane pas aktivitet 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ka aktivitet I ka shit biznesin te ARDI 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operojne vetem si distributor te Artmotion nuk kane klienta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nuk eshte duke operuar qe sa kohe 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 kane shit rrjetin komplet Kujteses me date 1 GUSHT2018,te dhenat jane vetem per korrik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pasi nuk kane pas aktivitet 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ka aktivitet I ka shit biznesin te ARDI 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operojne vetem si distributor te Artmotion nuk kane klienta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nuk eshte duke operuar qe sa kohe 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 kane shit rrjetin komplet Kujteses me date 1 GUSHT2018,te dhenat jane vetem per korrik</t>
        </r>
      </text>
    </comment>
  </commentList>
</comments>
</file>

<file path=xl/sharedStrings.xml><?xml version="1.0" encoding="utf-8"?>
<sst xmlns="http://schemas.openxmlformats.org/spreadsheetml/2006/main" count="2945" uniqueCount="261">
  <si>
    <t>Ndarja e tregut sipas të hyrave dhe investimeve</t>
  </si>
  <si>
    <t>Përdoruesit</t>
  </si>
  <si>
    <t xml:space="preserve">Emri i ISP </t>
  </si>
  <si>
    <t>Të Hyrat</t>
  </si>
  <si>
    <t>Investimet</t>
  </si>
  <si>
    <t>Individual</t>
  </si>
  <si>
    <t>Biznes</t>
  </si>
  <si>
    <t>Totali</t>
  </si>
  <si>
    <t>Ndarja e tregut (%) sipas perdoruesve</t>
  </si>
  <si>
    <t>Telekomi i Kosovës</t>
  </si>
  <si>
    <t>PTK</t>
  </si>
  <si>
    <t>Ipko</t>
  </si>
  <si>
    <t>IPKO</t>
  </si>
  <si>
    <t>Kujtesa</t>
  </si>
  <si>
    <t>KUJTESA</t>
  </si>
  <si>
    <t xml:space="preserve">Artmotion </t>
  </si>
  <si>
    <t>ACE Waves</t>
  </si>
  <si>
    <t>Të tjera</t>
  </si>
  <si>
    <t>Albalink</t>
  </si>
  <si>
    <t>ALBI@NET</t>
  </si>
  <si>
    <t>Ndarja e tregut (%) sipas te hyrave</t>
  </si>
  <si>
    <t>Ndarja e tregut sipas investimeve (%)</t>
  </si>
  <si>
    <t>A-Net</t>
  </si>
  <si>
    <t>ARDI</t>
  </si>
  <si>
    <t>Ati-kos</t>
  </si>
  <si>
    <t>BANANA</t>
  </si>
  <si>
    <t>Babi-Net</t>
  </si>
  <si>
    <t>B-NET</t>
  </si>
  <si>
    <t>COM net</t>
  </si>
  <si>
    <t>connect isp</t>
  </si>
  <si>
    <t>DOTNET</t>
  </si>
  <si>
    <t>Drinia Net</t>
  </si>
  <si>
    <t>EGC</t>
  </si>
  <si>
    <t xml:space="preserve">ELEKTRA </t>
  </si>
  <si>
    <t>Elkom F</t>
  </si>
  <si>
    <t>Exper Team</t>
  </si>
  <si>
    <t>Fiberlink</t>
  </si>
  <si>
    <t>Galaktika</t>
  </si>
  <si>
    <t>GigaGroup</t>
  </si>
  <si>
    <t>ISP - PLANET</t>
  </si>
  <si>
    <t>IT KOSOVA NET</t>
  </si>
  <si>
    <t>ITS</t>
  </si>
  <si>
    <t>itt dino</t>
  </si>
  <si>
    <t>KADRIA - NET</t>
  </si>
  <si>
    <t>Klinet</t>
  </si>
  <si>
    <t>KOSOVAONLINE</t>
  </si>
  <si>
    <t>KOSPROD</t>
  </si>
  <si>
    <t>Kumanova Cable</t>
  </si>
  <si>
    <t>linkonline</t>
  </si>
  <si>
    <t>Maxtv</t>
  </si>
  <si>
    <t>Meb Communication</t>
  </si>
  <si>
    <t>Metrolink 1</t>
  </si>
  <si>
    <t>NEGENET</t>
  </si>
  <si>
    <t xml:space="preserve">Niarti </t>
  </si>
  <si>
    <t xml:space="preserve">Orange net </t>
  </si>
  <si>
    <t>PRIZMA</t>
  </si>
  <si>
    <t>Star plus</t>
  </si>
  <si>
    <t>SURF4FUN</t>
  </si>
  <si>
    <t>Tremedia</t>
  </si>
  <si>
    <t xml:space="preserve">Tel Comunication </t>
  </si>
  <si>
    <t>Trionet</t>
  </si>
  <si>
    <t>Sky Net</t>
  </si>
  <si>
    <t>ValaNet</t>
  </si>
  <si>
    <t>Vista</t>
  </si>
  <si>
    <t>TOTAL</t>
  </si>
  <si>
    <t>Sub total te tjer</t>
  </si>
  <si>
    <t>Click Net</t>
  </si>
  <si>
    <t>TM1 2016</t>
  </si>
  <si>
    <t>e ka shitur te Kujtesa</t>
  </si>
  <si>
    <t xml:space="preserve">e ka nderpre aktivitetin </t>
  </si>
  <si>
    <t>isp</t>
  </si>
  <si>
    <t>nuk kane raportu</t>
  </si>
  <si>
    <t>kane raportu</t>
  </si>
  <si>
    <t xml:space="preserve">Starlink </t>
  </si>
  <si>
    <t>FOS</t>
  </si>
  <si>
    <t xml:space="preserve">pa te dhenat e Orange dhe tel communications </t>
  </si>
  <si>
    <t>Orange Net</t>
  </si>
  <si>
    <t>Tel Communications</t>
  </si>
  <si>
    <t>Eagle</t>
  </si>
  <si>
    <t>Telkos llc</t>
  </si>
  <si>
    <t xml:space="preserve">vala net </t>
  </si>
  <si>
    <t xml:space="preserve">Kadria Net </t>
  </si>
  <si>
    <t>Kosprod</t>
  </si>
  <si>
    <t>MTS DOO</t>
  </si>
  <si>
    <t>univers</t>
  </si>
  <si>
    <t>one</t>
  </si>
  <si>
    <t xml:space="preserve">Banane </t>
  </si>
  <si>
    <t>e ka shit biznesin te kujtesa</t>
  </si>
  <si>
    <t xml:space="preserve">nuk raporton shume moti </t>
  </si>
  <si>
    <t>pimi phone 1</t>
  </si>
  <si>
    <t>one source</t>
  </si>
  <si>
    <t>ko group</t>
  </si>
  <si>
    <t>kosbit</t>
  </si>
  <si>
    <t>vizion tv</t>
  </si>
  <si>
    <t>art vision</t>
  </si>
  <si>
    <t>in-tel doo</t>
  </si>
  <si>
    <t>isp tik</t>
  </si>
  <si>
    <t>Nuk operon ne kosove ,jane pasiv</t>
  </si>
  <si>
    <t>045 100 289</t>
  </si>
  <si>
    <t>Fatban Bunjaku</t>
  </si>
  <si>
    <t>O49354801</t>
  </si>
  <si>
    <t>Omer morina</t>
  </si>
  <si>
    <t>049 105 620</t>
  </si>
  <si>
    <t>Meriton dida</t>
  </si>
  <si>
    <t>045 300 800</t>
  </si>
  <si>
    <t>ismajl ejupi</t>
  </si>
  <si>
    <t>Besim dulaj</t>
  </si>
  <si>
    <t>044 509589</t>
  </si>
  <si>
    <t xml:space="preserve">Faruk Raci </t>
  </si>
  <si>
    <t xml:space="preserve">Bajram hyseni </t>
  </si>
  <si>
    <t>burim qehaja</t>
  </si>
  <si>
    <t>adnan koci</t>
  </si>
  <si>
    <t>049 800 056</t>
  </si>
  <si>
    <t xml:space="preserve">esat abazi </t>
  </si>
  <si>
    <t>044 579 477</t>
  </si>
  <si>
    <t xml:space="preserve">nuk ka qasje </t>
  </si>
  <si>
    <t>049 993 333</t>
  </si>
  <si>
    <t xml:space="preserve">Fitor Rizanaj </t>
  </si>
  <si>
    <t xml:space="preserve">Thirrjet </t>
  </si>
  <si>
    <t xml:space="preserve">I ka dergu veq te ATK-se duhet me I dergu pyetesorin </t>
  </si>
  <si>
    <t>powernet shpk</t>
  </si>
  <si>
    <t>Info telecom ICS</t>
  </si>
  <si>
    <t>049 621 113</t>
  </si>
  <si>
    <t>nuk ka qasje asnjeher</t>
  </si>
  <si>
    <t>SURF4FUN-Joni group</t>
  </si>
  <si>
    <t xml:space="preserve">taulant </t>
  </si>
  <si>
    <t>049100 238</t>
  </si>
  <si>
    <t>`0645664000</t>
  </si>
  <si>
    <t>Bojan  toplicevic</t>
  </si>
  <si>
    <t xml:space="preserve">vizion Tv </t>
  </si>
  <si>
    <t>3.1.1.3</t>
  </si>
  <si>
    <r>
      <t xml:space="preserve">Totali i përdoruesve me qasje </t>
    </r>
    <r>
      <rPr>
        <b/>
        <sz val="10.5"/>
        <color indexed="8"/>
        <rFont val="Book Antiqua"/>
        <family val="1"/>
      </rPr>
      <t xml:space="preserve">në Internet </t>
    </r>
  </si>
  <si>
    <t>GSM (GPRS/EDG)</t>
  </si>
  <si>
    <t>UMTS</t>
  </si>
  <si>
    <t>LTE</t>
  </si>
  <si>
    <t>Të hyrat në '000s</t>
  </si>
  <si>
    <t xml:space="preserve">Perpaid </t>
  </si>
  <si>
    <t xml:space="preserve">Postpaid </t>
  </si>
  <si>
    <t>3.1.1.3.1</t>
  </si>
  <si>
    <t xml:space="preserve">           Individual</t>
  </si>
  <si>
    <t>3.1.1.3.2</t>
  </si>
  <si>
    <t xml:space="preserve">           Biznesit</t>
  </si>
  <si>
    <t>3.1.2</t>
  </si>
  <si>
    <r>
      <t xml:space="preserve">Totali i përdoruesve me qasje </t>
    </r>
    <r>
      <rPr>
        <b/>
        <sz val="10.5"/>
        <color indexed="8"/>
        <rFont val="Book Antiqua"/>
        <family val="1"/>
      </rPr>
      <t>vetëm në Internet ( Data SIM)</t>
    </r>
  </si>
  <si>
    <t>3.1.2.1</t>
  </si>
  <si>
    <t xml:space="preserve">          Individual</t>
  </si>
  <si>
    <t>3.1.2.2</t>
  </si>
  <si>
    <t xml:space="preserve">          Biznesit</t>
  </si>
  <si>
    <t>D3</t>
  </si>
  <si>
    <t>Ukupan broj korisnika sa pristupom na internet</t>
  </si>
  <si>
    <t>Prihodi u '000s</t>
  </si>
  <si>
    <t xml:space="preserve">Prepaid </t>
  </si>
  <si>
    <t xml:space="preserve">           Individualni</t>
  </si>
  <si>
    <t>-</t>
  </si>
  <si>
    <t xml:space="preserve">           Poslovni</t>
  </si>
  <si>
    <r>
      <t xml:space="preserve">Ukupan broj korisnika koji imaju samo pristup internetu </t>
    </r>
    <r>
      <rPr>
        <b/>
        <sz val="10.5"/>
        <color indexed="8"/>
        <rFont val="Book Antiqua"/>
        <family val="1"/>
      </rPr>
      <t>(Data SIM)</t>
    </r>
  </si>
  <si>
    <t xml:space="preserve">          Individualni</t>
  </si>
  <si>
    <t xml:space="preserve">          Poslovni</t>
  </si>
  <si>
    <t>MTS</t>
  </si>
  <si>
    <t>GSM</t>
  </si>
  <si>
    <t>TM3</t>
  </si>
  <si>
    <t>Artmotion</t>
  </si>
  <si>
    <t>044 503 060</t>
  </si>
  <si>
    <t xml:space="preserve">tha qe personi I autorizuar per raporte ska qene keshtu qe sot po pritet me I dergu </t>
  </si>
  <si>
    <t xml:space="preserve">gjate dites I dergon </t>
  </si>
  <si>
    <t xml:space="preserve">049 993 333/049 772 873   </t>
  </si>
  <si>
    <t xml:space="preserve">tha qe po bisedon me personin kompetent me I dergu raportet </t>
  </si>
  <si>
    <t>045 503 059</t>
  </si>
  <si>
    <t xml:space="preserve">labinot rudi </t>
  </si>
  <si>
    <t>045 510 833</t>
  </si>
  <si>
    <t>Sadik Bytyqi</t>
  </si>
  <si>
    <t>Nuk lajmrohet/email</t>
  </si>
  <si>
    <t xml:space="preserve">Tha gjate dites e dergon pyetesorin </t>
  </si>
  <si>
    <t xml:space="preserve">tha sot gjate dites I dergon </t>
  </si>
  <si>
    <t>045 518 301</t>
  </si>
  <si>
    <t>Blerim Durmishi</t>
  </si>
  <si>
    <t xml:space="preserve">Nuk ka qasje </t>
  </si>
  <si>
    <t>enes bozhlani</t>
  </si>
  <si>
    <t>44 618 681</t>
  </si>
  <si>
    <t>044 400 437</t>
  </si>
  <si>
    <t xml:space="preserve">taulant pallqa </t>
  </si>
  <si>
    <t xml:space="preserve">sot gjate dites I dorezon </t>
  </si>
  <si>
    <t xml:space="preserve">045 999 940 </t>
  </si>
  <si>
    <t xml:space="preserve">Besfort maloku </t>
  </si>
  <si>
    <t>NR nuk egziston/email</t>
  </si>
  <si>
    <t>premtoj sot me I dergu te dhenat</t>
  </si>
  <si>
    <t>Të hyrat vjetore 2017</t>
  </si>
  <si>
    <t>Net Plus</t>
  </si>
  <si>
    <t>049 690 691/049 335 771</t>
  </si>
  <si>
    <t>Arbnor Gashi</t>
  </si>
  <si>
    <t>049 650 670</t>
  </si>
  <si>
    <t>Besnik Gashi</t>
  </si>
  <si>
    <t>049 279 479</t>
  </si>
  <si>
    <t>Rrahim Hasani</t>
  </si>
  <si>
    <t>Selami Durmishi</t>
  </si>
  <si>
    <t>Adem Januzaj</t>
  </si>
  <si>
    <t>045 389 111</t>
  </si>
  <si>
    <t>Bedri Maqastena</t>
  </si>
  <si>
    <t>045 996 555</t>
  </si>
  <si>
    <t>044 579 477/045 604 426</t>
  </si>
  <si>
    <t>044/049 184612</t>
  </si>
  <si>
    <t>Remzi Sadiku</t>
  </si>
  <si>
    <t>0045 100 306</t>
  </si>
  <si>
    <t>Ferki Podrimqaku</t>
  </si>
  <si>
    <t>Valdet Bruti</t>
  </si>
  <si>
    <t>049 420 400</t>
  </si>
  <si>
    <t xml:space="preserve">nuk operojne me fare kerkon me mbyll ISP te na </t>
  </si>
  <si>
    <t>TM4</t>
  </si>
  <si>
    <t>038 243-734/038 243 733</t>
  </si>
  <si>
    <t>valdrin gjata</t>
  </si>
  <si>
    <t>EMONET</t>
  </si>
  <si>
    <t>excel</t>
  </si>
  <si>
    <t>bsat</t>
  </si>
  <si>
    <t>diferenca</t>
  </si>
  <si>
    <t>cmimi</t>
  </si>
  <si>
    <t>TM1</t>
  </si>
  <si>
    <t>TM2</t>
  </si>
  <si>
    <t>ISP TIK</t>
  </si>
  <si>
    <t xml:space="preserve">TV EHO </t>
  </si>
  <si>
    <t>11.452.10</t>
  </si>
  <si>
    <t xml:space="preserve">EXCEL </t>
  </si>
  <si>
    <t xml:space="preserve">DIFERENCA </t>
  </si>
  <si>
    <t>EXCEL</t>
  </si>
  <si>
    <t>BSAT</t>
  </si>
  <si>
    <t>Pjesëmarrja</t>
  </si>
  <si>
    <t>HERC</t>
  </si>
  <si>
    <t>Adea Fiber</t>
  </si>
  <si>
    <t>Netlink</t>
  </si>
  <si>
    <t>Medialink</t>
  </si>
  <si>
    <t>AS NET</t>
  </si>
  <si>
    <t>SWISSPLUS</t>
  </si>
  <si>
    <t>Fiberconn</t>
  </si>
  <si>
    <t>Fidan Abazi</t>
  </si>
  <si>
    <t xml:space="preserve">049 772 873   </t>
  </si>
  <si>
    <t>Joni Group</t>
  </si>
  <si>
    <t>punon per Artmotion</t>
  </si>
  <si>
    <t>mbetet me dergu</t>
  </si>
  <si>
    <t>u kontaktua</t>
  </si>
  <si>
    <t>Fatinet</t>
  </si>
  <si>
    <t>Nehat Isufi</t>
  </si>
  <si>
    <t>Sky net</t>
  </si>
  <si>
    <t>u kontaktua dhe tha që shpresoj të premten ta dërgoi.</t>
  </si>
  <si>
    <t>u kontaktua, mbetë të bisedoj me vëllain që është pronar, që të dërgohet tm2</t>
  </si>
  <si>
    <t>u njoftua, deri të shtunën e dërgon</t>
  </si>
  <si>
    <t>comnetA</t>
  </si>
  <si>
    <t>Art vision</t>
  </si>
  <si>
    <t>comnet-A</t>
  </si>
  <si>
    <t>COM net-B</t>
  </si>
  <si>
    <t>ISP Broadcast</t>
  </si>
  <si>
    <t>v16756</t>
  </si>
  <si>
    <t xml:space="preserve">fidan </t>
  </si>
  <si>
    <t>AE Holding</t>
  </si>
  <si>
    <t>Zlatko Sojevic B.I</t>
  </si>
  <si>
    <t>Ndarja e tregut sipas te hyrave</t>
  </si>
  <si>
    <t>Ndarja e tregut sipas përdoruesve</t>
  </si>
  <si>
    <t>ARD Holding</t>
  </si>
  <si>
    <t>nuk lajmërohet</t>
  </si>
  <si>
    <t>x</t>
  </si>
  <si>
    <t>në BSAT 101296</t>
  </si>
  <si>
    <t>KIKI NET shpk</t>
  </si>
  <si>
    <t xml:space="preserve">VGN 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</si>
</sst>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0.000"/>
    <numFmt numFmtId="167" formatCode="_(* #,##0.000_);_(* \(#,##0.000\);_(* &quot;-&quot;??_);_(@_)"/>
    <numFmt numFmtId="168" formatCode="0.0"/>
    <numFmt numFmtId="169" formatCode="_(* #,##0.0_);_(* \(#,##0.0\);_(* &quot;-&quot;??_);_(@_)"/>
    <numFmt numFmtId="170" formatCode="_(* #,##0.0000_);_(* \(#,##0.0000\);_(* &quot;-&quot;??_);_(@_)"/>
    <numFmt numFmtId="171" formatCode="_(* #,##0.00_);_(* \(#,##0.00\);_(* &quot;-&quot;_);_(@_)"/>
    <numFmt numFmtId="172" formatCode="_(* #,##0.000_);_(* \(#,##0.000\);_(* &quot;-&quot;_);_(@_)"/>
    <numFmt numFmtId="173" formatCode="#,##0.0000"/>
    <numFmt numFmtId="174" formatCode="0.0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25"/>
      <color indexed="8"/>
      <name val="Book Antiqua"/>
      <family val="1"/>
    </font>
    <font>
      <b/>
      <sz val="11"/>
      <color indexed="8"/>
      <name val="Book Antiqua"/>
      <family val="1"/>
    </font>
    <font>
      <i/>
      <sz val="10"/>
      <color indexed="8"/>
      <name val="Book Antiqua"/>
      <family val="1"/>
    </font>
    <font>
      <b/>
      <sz val="7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.5"/>
      <color theme="1"/>
      <name val="Book Antiqua"/>
      <family val="1"/>
    </font>
    <font>
      <b/>
      <sz val="8"/>
      <color rgb="FF1C1C1C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9.5"/>
      <color rgb="FF222222"/>
      <name val="Courier New"/>
      <family val="3"/>
    </font>
    <font>
      <b/>
      <sz val="10.5"/>
      <color indexed="8"/>
      <name val="Book Antiqua"/>
      <family val="1"/>
    </font>
    <font>
      <b/>
      <sz val="11"/>
      <color rgb="FF1F497D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rgb="FFFF0000"/>
      <name val="Book Antiqua"/>
      <family val="1"/>
    </font>
    <font>
      <b/>
      <sz val="10.5"/>
      <name val="Book Antiqua"/>
      <family val="1"/>
    </font>
    <font>
      <sz val="11"/>
      <name val="Calibri"/>
      <family val="2"/>
      <scheme val="minor"/>
    </font>
    <font>
      <i/>
      <sz val="10"/>
      <color rgb="FF000000"/>
      <name val="Cambria"/>
      <family val="1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.5"/>
      <color rgb="FF00B050"/>
      <name val="Book Antiqua"/>
      <family val="1"/>
    </font>
    <font>
      <b/>
      <u/>
      <sz val="11"/>
      <color rgb="FF00B050"/>
      <name val="Calibri"/>
      <family val="2"/>
      <scheme val="minor"/>
    </font>
    <font>
      <i/>
      <sz val="7"/>
      <color rgb="FFFFFFFF"/>
      <name val="Franklin Gothic Book"/>
      <family val="2"/>
    </font>
    <font>
      <sz val="9"/>
      <color rgb="FF000000"/>
      <name val="Franklin Gothic Book"/>
      <family val="2"/>
    </font>
    <font>
      <sz val="9"/>
      <color rgb="FF1C1C1C"/>
      <name val="Franklin Gothic Book"/>
      <family val="2"/>
    </font>
    <font>
      <b/>
      <sz val="9"/>
      <color rgb="FF1C1C1C"/>
      <name val="Franklin Gothic Book"/>
      <family val="2"/>
    </font>
    <font>
      <b/>
      <sz val="9"/>
      <color rgb="FF000000"/>
      <name val="Franklin Gothic Book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E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Dot">
        <color indexed="64"/>
      </right>
      <top/>
      <bottom/>
      <diagonal/>
    </border>
    <border>
      <left style="medium">
        <color indexed="64"/>
      </left>
      <right style="dashDot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999900"/>
      </left>
      <right style="thin">
        <color rgb="FF438086"/>
      </right>
      <top style="medium">
        <color rgb="FF999900"/>
      </top>
      <bottom style="medium">
        <color rgb="FF999900"/>
      </bottom>
      <diagonal/>
    </border>
    <border>
      <left style="thin">
        <color rgb="FF438086"/>
      </left>
      <right style="medium">
        <color rgb="FF999900"/>
      </right>
      <top style="medium">
        <color rgb="FF999900"/>
      </top>
      <bottom style="medium">
        <color rgb="FF9999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9DD9"/>
      </left>
      <right style="medium">
        <color rgb="FF999900"/>
      </right>
      <top style="medium">
        <color rgb="FF999900"/>
      </top>
      <bottom style="medium">
        <color rgb="FF999900"/>
      </bottom>
      <diagonal/>
    </border>
    <border>
      <left style="thin">
        <color rgb="FF009DD9"/>
      </left>
      <right style="medium">
        <color rgb="FF808941"/>
      </right>
      <top style="medium">
        <color rgb="FF999900"/>
      </top>
      <bottom style="medium">
        <color rgb="FF999900"/>
      </bottom>
      <diagonal/>
    </border>
    <border>
      <left style="medium">
        <color rgb="FF999900"/>
      </left>
      <right style="thin">
        <color rgb="FF009DD9"/>
      </right>
      <top style="medium">
        <color rgb="FF999900"/>
      </top>
      <bottom style="medium">
        <color rgb="FF999900"/>
      </bottom>
      <diagonal/>
    </border>
    <border>
      <left style="thin">
        <color rgb="FF009DD9"/>
      </left>
      <right style="thin">
        <color rgb="FF009DD9"/>
      </right>
      <top style="medium">
        <color rgb="FF999900"/>
      </top>
      <bottom style="medium">
        <color rgb="FF9999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7" fillId="0" borderId="0"/>
  </cellStyleXfs>
  <cellXfs count="520">
    <xf numFmtId="0" fontId="0" fillId="0" borderId="0" xfId="0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0" fontId="6" fillId="0" borderId="0" xfId="2" applyNumberFormat="1" applyFont="1" applyBorder="1" applyAlignment="1">
      <alignment horizontal="center"/>
    </xf>
    <xf numFmtId="41" fontId="7" fillId="5" borderId="9" xfId="1" applyNumberFormat="1" applyFont="1" applyFill="1" applyBorder="1"/>
    <xf numFmtId="0" fontId="0" fillId="0" borderId="4" xfId="0" applyBorder="1"/>
    <xf numFmtId="10" fontId="7" fillId="0" borderId="4" xfId="2" applyNumberFormat="1" applyFont="1" applyBorder="1" applyAlignment="1">
      <alignment horizontal="right"/>
    </xf>
    <xf numFmtId="10" fontId="8" fillId="0" borderId="4" xfId="2" applyNumberFormat="1" applyFont="1" applyBorder="1"/>
    <xf numFmtId="41" fontId="7" fillId="2" borderId="9" xfId="1" applyNumberFormat="1" applyFont="1" applyFill="1" applyBorder="1"/>
    <xf numFmtId="41" fontId="7" fillId="5" borderId="4" xfId="1" applyNumberFormat="1" applyFont="1" applyFill="1" applyBorder="1"/>
    <xf numFmtId="41" fontId="0" fillId="0" borderId="0" xfId="0" applyNumberFormat="1"/>
    <xf numFmtId="0" fontId="0" fillId="0" borderId="0" xfId="0" applyBorder="1"/>
    <xf numFmtId="10" fontId="6" fillId="0" borderId="4" xfId="2" applyNumberFormat="1" applyFont="1" applyBorder="1" applyAlignment="1"/>
    <xf numFmtId="43" fontId="8" fillId="0" borderId="0" xfId="2" applyNumberFormat="1" applyFont="1" applyBorder="1"/>
    <xf numFmtId="0" fontId="0" fillId="0" borderId="0" xfId="0" applyFill="1" applyBorder="1"/>
    <xf numFmtId="43" fontId="0" fillId="0" borderId="0" xfId="0" applyNumberFormat="1" applyFill="1" applyBorder="1"/>
    <xf numFmtId="10" fontId="8" fillId="0" borderId="0" xfId="2" applyNumberFormat="1" applyFont="1" applyBorder="1"/>
    <xf numFmtId="10" fontId="8" fillId="0" borderId="0" xfId="2" applyNumberFormat="1" applyFont="1"/>
    <xf numFmtId="0" fontId="0" fillId="0" borderId="0" xfId="0" applyFill="1"/>
    <xf numFmtId="41" fontId="8" fillId="0" borderId="0" xfId="2" applyNumberFormat="1" applyFont="1" applyBorder="1"/>
    <xf numFmtId="0" fontId="12" fillId="0" borderId="0" xfId="0" applyFont="1" applyFill="1" applyBorder="1" applyAlignment="1" applyProtection="1">
      <alignment horizontal="center" wrapText="1"/>
      <protection locked="0"/>
    </xf>
    <xf numFmtId="43" fontId="0" fillId="0" borderId="0" xfId="0" applyNumberFormat="1"/>
    <xf numFmtId="0" fontId="2" fillId="5" borderId="3" xfId="0" applyFont="1" applyFill="1" applyBorder="1" applyAlignment="1">
      <alignment horizontal="left" vertical="top"/>
    </xf>
    <xf numFmtId="43" fontId="2" fillId="4" borderId="13" xfId="1" applyFont="1" applyFill="1" applyBorder="1"/>
    <xf numFmtId="164" fontId="8" fillId="0" borderId="0" xfId="0" applyNumberFormat="1" applyFont="1"/>
    <xf numFmtId="43" fontId="8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3" fontId="8" fillId="0" borderId="0" xfId="1" applyFont="1"/>
    <xf numFmtId="41" fontId="8" fillId="0" borderId="0" xfId="0" applyNumberFormat="1" applyFont="1"/>
    <xf numFmtId="1" fontId="7" fillId="5" borderId="1" xfId="1" applyNumberFormat="1" applyFont="1" applyFill="1" applyBorder="1"/>
    <xf numFmtId="1" fontId="7" fillId="5" borderId="4" xfId="1" applyNumberFormat="1" applyFont="1" applyFill="1" applyBorder="1"/>
    <xf numFmtId="1" fontId="7" fillId="5" borderId="10" xfId="1" applyNumberFormat="1" applyFont="1" applyFill="1" applyBorder="1"/>
    <xf numFmtId="1" fontId="7" fillId="5" borderId="11" xfId="1" applyNumberFormat="1" applyFont="1" applyFill="1" applyBorder="1"/>
    <xf numFmtId="1" fontId="7" fillId="5" borderId="12" xfId="1" applyNumberFormat="1" applyFont="1" applyFill="1" applyBorder="1"/>
    <xf numFmtId="10" fontId="0" fillId="0" borderId="0" xfId="2" applyNumberFormat="1" applyFont="1"/>
    <xf numFmtId="10" fontId="8" fillId="0" borderId="0" xfId="2" applyNumberFormat="1" applyFont="1" applyFill="1" applyBorder="1"/>
    <xf numFmtId="10" fontId="0" fillId="0" borderId="0" xfId="2" applyNumberFormat="1" applyFont="1" applyBorder="1"/>
    <xf numFmtId="10" fontId="0" fillId="0" borderId="0" xfId="2" applyNumberFormat="1" applyFont="1" applyFill="1" applyBorder="1"/>
    <xf numFmtId="43" fontId="7" fillId="5" borderId="1" xfId="1" applyFont="1" applyFill="1" applyBorder="1"/>
    <xf numFmtId="43" fontId="7" fillId="5" borderId="4" xfId="1" applyFont="1" applyFill="1" applyBorder="1"/>
    <xf numFmtId="43" fontId="7" fillId="5" borderId="4" xfId="1" applyFont="1" applyFill="1" applyBorder="1" applyAlignment="1">
      <alignment horizontal="right"/>
    </xf>
    <xf numFmtId="43" fontId="7" fillId="5" borderId="11" xfId="1" applyFont="1" applyFill="1" applyBorder="1"/>
    <xf numFmtId="43" fontId="7" fillId="5" borderId="11" xfId="1" applyFont="1" applyFill="1" applyBorder="1" applyAlignment="1">
      <alignment horizontal="right"/>
    </xf>
    <xf numFmtId="164" fontId="8" fillId="0" borderId="0" xfId="0" applyNumberFormat="1" applyFont="1" applyAlignment="1">
      <alignment horizontal="center" vertical="center"/>
    </xf>
    <xf numFmtId="41" fontId="0" fillId="0" borderId="0" xfId="2" applyNumberFormat="1" applyFont="1"/>
    <xf numFmtId="164" fontId="7" fillId="5" borderId="1" xfId="1" applyNumberFormat="1" applyFont="1" applyFill="1" applyBorder="1"/>
    <xf numFmtId="43" fontId="2" fillId="5" borderId="4" xfId="1" applyFont="1" applyFill="1" applyBorder="1" applyAlignment="1">
      <alignment horizontal="center"/>
    </xf>
    <xf numFmtId="0" fontId="2" fillId="6" borderId="3" xfId="0" applyFont="1" applyFill="1" applyBorder="1"/>
    <xf numFmtId="43" fontId="7" fillId="6" borderId="4" xfId="1" applyFont="1" applyFill="1" applyBorder="1"/>
    <xf numFmtId="43" fontId="7" fillId="6" borderId="1" xfId="1" applyFont="1" applyFill="1" applyBorder="1"/>
    <xf numFmtId="1" fontId="7" fillId="6" borderId="1" xfId="1" applyNumberFormat="1" applyFont="1" applyFill="1" applyBorder="1"/>
    <xf numFmtId="41" fontId="7" fillId="6" borderId="9" xfId="1" applyNumberFormat="1" applyFont="1" applyFill="1" applyBorder="1"/>
    <xf numFmtId="0" fontId="3" fillId="2" borderId="4" xfId="0" applyFont="1" applyFill="1" applyBorder="1" applyAlignment="1">
      <alignment horizontal="center"/>
    </xf>
    <xf numFmtId="10" fontId="6" fillId="0" borderId="4" xfId="2" applyNumberFormat="1" applyFont="1" applyBorder="1" applyAlignment="1">
      <alignment horizontal="center"/>
    </xf>
    <xf numFmtId="164" fontId="7" fillId="5" borderId="4" xfId="1" applyNumberFormat="1" applyFont="1" applyFill="1" applyBorder="1"/>
    <xf numFmtId="0" fontId="10" fillId="6" borderId="3" xfId="3" applyFont="1" applyFill="1" applyBorder="1"/>
    <xf numFmtId="43" fontId="2" fillId="6" borderId="4" xfId="1" applyFont="1" applyFill="1" applyBorder="1"/>
    <xf numFmtId="43" fontId="2" fillId="6" borderId="1" xfId="1" applyFont="1" applyFill="1" applyBorder="1" applyAlignment="1">
      <alignment horizontal="right"/>
    </xf>
    <xf numFmtId="1" fontId="2" fillId="6" borderId="1" xfId="1" applyNumberFormat="1" applyFont="1" applyFill="1" applyBorder="1"/>
    <xf numFmtId="41" fontId="2" fillId="6" borderId="9" xfId="1" applyNumberFormat="1" applyFont="1" applyFill="1" applyBorder="1"/>
    <xf numFmtId="0" fontId="2" fillId="7" borderId="3" xfId="0" applyFont="1" applyFill="1" applyBorder="1"/>
    <xf numFmtId="0" fontId="0" fillId="0" borderId="0" xfId="0" applyNumberFormat="1"/>
    <xf numFmtId="164" fontId="7" fillId="5" borderId="1" xfId="1" applyNumberFormat="1" applyFont="1" applyFill="1" applyBorder="1" applyAlignment="1">
      <alignment horizontal="right"/>
    </xf>
    <xf numFmtId="164" fontId="2" fillId="5" borderId="4" xfId="1" applyNumberFormat="1" applyFont="1" applyFill="1" applyBorder="1" applyAlignment="1">
      <alignment horizontal="center"/>
    </xf>
    <xf numFmtId="10" fontId="0" fillId="0" borderId="0" xfId="0" applyNumberFormat="1"/>
    <xf numFmtId="3" fontId="13" fillId="8" borderId="14" xfId="0" applyNumberFormat="1" applyFont="1" applyFill="1" applyBorder="1" applyAlignment="1">
      <alignment horizontal="right" wrapText="1"/>
    </xf>
    <xf numFmtId="3" fontId="13" fillId="8" borderId="15" xfId="0" applyNumberFormat="1" applyFont="1" applyFill="1" applyBorder="1" applyAlignment="1">
      <alignment horizontal="right" wrapText="1"/>
    </xf>
    <xf numFmtId="41" fontId="7" fillId="2" borderId="0" xfId="1" applyNumberFormat="1" applyFont="1" applyFill="1" applyBorder="1"/>
    <xf numFmtId="164" fontId="8" fillId="5" borderId="1" xfId="1" applyNumberFormat="1" applyFont="1" applyFill="1" applyBorder="1"/>
    <xf numFmtId="0" fontId="10" fillId="7" borderId="3" xfId="3" applyFont="1" applyFill="1" applyBorder="1"/>
    <xf numFmtId="0" fontId="11" fillId="7" borderId="3" xfId="0" applyFont="1" applyFill="1" applyBorder="1"/>
    <xf numFmtId="43" fontId="2" fillId="7" borderId="3" xfId="1" applyFont="1" applyFill="1" applyBorder="1"/>
    <xf numFmtId="43" fontId="11" fillId="7" borderId="3" xfId="1" applyFont="1" applyFill="1" applyBorder="1"/>
    <xf numFmtId="0" fontId="2" fillId="7" borderId="3" xfId="0" applyFont="1" applyFill="1" applyBorder="1" applyAlignment="1">
      <alignment horizontal="left" vertical="top"/>
    </xf>
    <xf numFmtId="164" fontId="7" fillId="5" borderId="11" xfId="1" applyNumberFormat="1" applyFont="1" applyFill="1" applyBorder="1"/>
    <xf numFmtId="41" fontId="7" fillId="2" borderId="4" xfId="1" applyNumberFormat="1" applyFont="1" applyFill="1" applyBorder="1"/>
    <xf numFmtId="41" fontId="8" fillId="0" borderId="0" xfId="2" applyNumberFormat="1" applyFont="1"/>
    <xf numFmtId="41" fontId="16" fillId="2" borderId="9" xfId="1" applyNumberFormat="1" applyFont="1" applyFill="1" applyBorder="1"/>
    <xf numFmtId="1" fontId="16" fillId="5" borderId="1" xfId="1" applyNumberFormat="1" applyFont="1" applyFill="1" applyBorder="1"/>
    <xf numFmtId="0" fontId="8" fillId="0" borderId="0" xfId="2" applyNumberFormat="1" applyFont="1"/>
    <xf numFmtId="166" fontId="0" fillId="0" borderId="0" xfId="0" applyNumberFormat="1"/>
    <xf numFmtId="10" fontId="6" fillId="0" borderId="4" xfId="2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1" fontId="2" fillId="5" borderId="9" xfId="1" applyNumberFormat="1" applyFont="1" applyFill="1" applyBorder="1"/>
    <xf numFmtId="41" fontId="16" fillId="5" borderId="9" xfId="1" applyNumberFormat="1" applyFont="1" applyFill="1" applyBorder="1"/>
    <xf numFmtId="41" fontId="7" fillId="5" borderId="0" xfId="1" applyNumberFormat="1" applyFont="1" applyFill="1" applyBorder="1"/>
    <xf numFmtId="164" fontId="7" fillId="5" borderId="4" xfId="1" applyNumberFormat="1" applyFont="1" applyFill="1" applyBorder="1" applyAlignment="1">
      <alignment horizontal="right"/>
    </xf>
    <xf numFmtId="164" fontId="7" fillId="5" borderId="11" xfId="1" applyNumberFormat="1" applyFont="1" applyFill="1" applyBorder="1" applyAlignment="1">
      <alignment horizontal="right"/>
    </xf>
    <xf numFmtId="0" fontId="16" fillId="7" borderId="3" xfId="0" applyFont="1" applyFill="1" applyBorder="1"/>
    <xf numFmtId="0" fontId="17" fillId="7" borderId="3" xfId="3" applyFont="1" applyFill="1" applyBorder="1"/>
    <xf numFmtId="0" fontId="11" fillId="7" borderId="3" xfId="0" applyFont="1" applyFill="1" applyBorder="1" applyAlignment="1">
      <alignment horizontal="left" vertical="top"/>
    </xf>
    <xf numFmtId="10" fontId="6" fillId="0" borderId="4" xfId="2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11" fillId="2" borderId="3" xfId="1" applyFont="1" applyFill="1" applyBorder="1"/>
    <xf numFmtId="0" fontId="11" fillId="2" borderId="3" xfId="0" applyFont="1" applyFill="1" applyBorder="1"/>
    <xf numFmtId="0" fontId="16" fillId="2" borderId="3" xfId="0" applyFont="1" applyFill="1" applyBorder="1"/>
    <xf numFmtId="0" fontId="17" fillId="2" borderId="3" xfId="3" applyFont="1" applyFill="1" applyBorder="1"/>
    <xf numFmtId="43" fontId="2" fillId="2" borderId="3" xfId="1" applyFont="1" applyFill="1" applyBorder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10" fontId="0" fillId="0" borderId="0" xfId="2" applyNumberFormat="1" applyFont="1" applyAlignment="1">
      <alignment horizontal="right"/>
    </xf>
    <xf numFmtId="41" fontId="0" fillId="0" borderId="0" xfId="2" applyNumberFormat="1" applyFont="1" applyAlignment="1">
      <alignment horizontal="right"/>
    </xf>
    <xf numFmtId="0" fontId="0" fillId="2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11" fillId="2" borderId="3" xfId="0" applyFont="1" applyFill="1" applyBorder="1" applyAlignment="1">
      <alignment horizontal="left" vertical="top"/>
    </xf>
    <xf numFmtId="41" fontId="7" fillId="5" borderId="16" xfId="1" applyNumberFormat="1" applyFont="1" applyFill="1" applyBorder="1"/>
    <xf numFmtId="0" fontId="2" fillId="2" borderId="3" xfId="0" applyFont="1" applyFill="1" applyBorder="1"/>
    <xf numFmtId="164" fontId="12" fillId="10" borderId="22" xfId="1" applyNumberFormat="1" applyFont="1" applyFill="1" applyBorder="1" applyAlignment="1" applyProtection="1">
      <alignment horizontal="center" wrapText="1"/>
      <protection locked="0"/>
    </xf>
    <xf numFmtId="164" fontId="12" fillId="10" borderId="20" xfId="1" applyNumberFormat="1" applyFont="1" applyFill="1" applyBorder="1" applyAlignment="1" applyProtection="1">
      <alignment horizontal="center" wrapText="1"/>
      <protection locked="0"/>
    </xf>
    <xf numFmtId="164" fontId="12" fillId="10" borderId="20" xfId="1" applyNumberFormat="1" applyFont="1" applyFill="1" applyBorder="1" applyAlignment="1" applyProtection="1">
      <alignment wrapText="1"/>
    </xf>
    <xf numFmtId="0" fontId="12" fillId="0" borderId="29" xfId="0" applyFont="1" applyFill="1" applyBorder="1" applyAlignment="1">
      <alignment horizontal="center"/>
    </xf>
    <xf numFmtId="164" fontId="12" fillId="0" borderId="22" xfId="1" applyNumberFormat="1" applyFont="1" applyFill="1" applyBorder="1" applyAlignment="1" applyProtection="1">
      <alignment vertical="center" wrapText="1"/>
      <protection locked="0"/>
    </xf>
    <xf numFmtId="164" fontId="12" fillId="0" borderId="21" xfId="1" applyNumberFormat="1" applyFont="1" applyFill="1" applyBorder="1" applyAlignment="1" applyProtection="1">
      <alignment vertical="center" wrapText="1"/>
      <protection locked="0"/>
    </xf>
    <xf numFmtId="164" fontId="12" fillId="0" borderId="20" xfId="1" applyNumberFormat="1" applyFont="1" applyFill="1" applyBorder="1" applyAlignment="1" applyProtection="1">
      <alignment wrapText="1"/>
      <protection locked="0"/>
    </xf>
    <xf numFmtId="164" fontId="12" fillId="0" borderId="21" xfId="1" applyNumberFormat="1" applyFont="1" applyFill="1" applyBorder="1" applyAlignment="1" applyProtection="1">
      <alignment wrapText="1"/>
      <protection locked="0"/>
    </xf>
    <xf numFmtId="164" fontId="20" fillId="0" borderId="0" xfId="1" applyNumberFormat="1" applyFont="1" applyBorder="1" applyAlignment="1">
      <alignment vertical="center"/>
    </xf>
    <xf numFmtId="164" fontId="21" fillId="0" borderId="21" xfId="1" applyNumberFormat="1" applyFont="1" applyBorder="1" applyAlignment="1" applyProtection="1">
      <alignment wrapText="1"/>
      <protection locked="0"/>
    </xf>
    <xf numFmtId="0" fontId="12" fillId="0" borderId="17" xfId="0" applyFont="1" applyFill="1" applyBorder="1" applyAlignment="1">
      <alignment horizontal="center"/>
    </xf>
    <xf numFmtId="164" fontId="12" fillId="0" borderId="30" xfId="1" applyNumberFormat="1" applyFont="1" applyFill="1" applyBorder="1" applyAlignment="1" applyProtection="1">
      <alignment vertical="center" wrapText="1"/>
      <protection locked="0"/>
    </xf>
    <xf numFmtId="164" fontId="12" fillId="0" borderId="20" xfId="1" applyNumberFormat="1" applyFont="1" applyBorder="1" applyAlignment="1" applyProtection="1">
      <alignment wrapText="1"/>
      <protection locked="0"/>
    </xf>
    <xf numFmtId="164" fontId="12" fillId="0" borderId="21" xfId="1" applyNumberFormat="1" applyFont="1" applyBorder="1" applyAlignment="1" applyProtection="1">
      <alignment wrapText="1"/>
      <protection locked="0"/>
    </xf>
    <xf numFmtId="164" fontId="21" fillId="0" borderId="20" xfId="1" applyNumberFormat="1" applyFont="1" applyBorder="1" applyAlignment="1" applyProtection="1">
      <alignment wrapText="1"/>
      <protection locked="0"/>
    </xf>
    <xf numFmtId="0" fontId="12" fillId="0" borderId="31" xfId="0" applyFont="1" applyFill="1" applyBorder="1" applyAlignment="1">
      <alignment horizontal="center"/>
    </xf>
    <xf numFmtId="164" fontId="12" fillId="0" borderId="34" xfId="1" applyNumberFormat="1" applyFont="1" applyFill="1" applyBorder="1" applyAlignment="1" applyProtection="1">
      <alignment vertical="center" wrapText="1"/>
      <protection locked="0"/>
    </xf>
    <xf numFmtId="164" fontId="12" fillId="0" borderId="32" xfId="1" applyNumberFormat="1" applyFont="1" applyFill="1" applyBorder="1" applyAlignment="1" applyProtection="1">
      <alignment wrapText="1"/>
      <protection locked="0"/>
    </xf>
    <xf numFmtId="164" fontId="12" fillId="0" borderId="33" xfId="1" applyNumberFormat="1" applyFont="1" applyFill="1" applyBorder="1" applyAlignment="1" applyProtection="1">
      <alignment wrapText="1"/>
      <protection locked="0"/>
    </xf>
    <xf numFmtId="164" fontId="21" fillId="0" borderId="32" xfId="1" applyNumberFormat="1" applyFont="1" applyBorder="1" applyAlignment="1" applyProtection="1">
      <alignment wrapText="1"/>
      <protection locked="0"/>
    </xf>
    <xf numFmtId="164" fontId="21" fillId="0" borderId="33" xfId="1" applyNumberFormat="1" applyFont="1" applyBorder="1" applyAlignment="1" applyProtection="1">
      <alignment wrapText="1"/>
      <protection locked="0"/>
    </xf>
    <xf numFmtId="164" fontId="12" fillId="10" borderId="4" xfId="1" applyNumberFormat="1" applyFont="1" applyFill="1" applyBorder="1" applyAlignment="1" applyProtection="1">
      <alignment horizontal="center" wrapText="1"/>
      <protection locked="0"/>
    </xf>
    <xf numFmtId="167" fontId="22" fillId="10" borderId="20" xfId="1" applyNumberFormat="1" applyFont="1" applyFill="1" applyBorder="1" applyAlignment="1" applyProtection="1">
      <alignment wrapText="1"/>
    </xf>
    <xf numFmtId="164" fontId="23" fillId="10" borderId="20" xfId="1" applyNumberFormat="1" applyFont="1" applyFill="1" applyBorder="1" applyAlignment="1" applyProtection="1">
      <alignment wrapText="1"/>
    </xf>
    <xf numFmtId="167" fontId="23" fillId="10" borderId="20" xfId="1" applyNumberFormat="1" applyFont="1" applyFill="1" applyBorder="1" applyAlignment="1" applyProtection="1">
      <alignment wrapText="1"/>
    </xf>
    <xf numFmtId="3" fontId="23" fillId="0" borderId="22" xfId="0" applyNumberFormat="1" applyFont="1" applyFill="1" applyBorder="1" applyAlignment="1" applyProtection="1">
      <alignment vertical="center" wrapText="1"/>
      <protection locked="0"/>
    </xf>
    <xf numFmtId="0" fontId="23" fillId="0" borderId="22" xfId="0" applyFont="1" applyFill="1" applyBorder="1" applyAlignment="1" applyProtection="1">
      <alignment vertical="center" wrapText="1"/>
      <protection locked="0"/>
    </xf>
    <xf numFmtId="0" fontId="23" fillId="0" borderId="21" xfId="0" applyFont="1" applyFill="1" applyBorder="1" applyAlignment="1" applyProtection="1">
      <alignment vertical="center" wrapText="1"/>
      <protection locked="0"/>
    </xf>
    <xf numFmtId="164" fontId="23" fillId="0" borderId="20" xfId="1" applyNumberFormat="1" applyFont="1" applyBorder="1" applyAlignment="1" applyProtection="1">
      <protection locked="0"/>
    </xf>
    <xf numFmtId="164" fontId="23" fillId="0" borderId="22" xfId="1" applyNumberFormat="1" applyFont="1" applyBorder="1" applyAlignment="1" applyProtection="1">
      <alignment wrapText="1"/>
      <protection locked="0"/>
    </xf>
    <xf numFmtId="164" fontId="23" fillId="0" borderId="20" xfId="1" applyNumberFormat="1" applyFont="1" applyFill="1" applyBorder="1" applyAlignment="1" applyProtection="1">
      <alignment wrapText="1"/>
      <protection locked="0"/>
    </xf>
    <xf numFmtId="164" fontId="23" fillId="0" borderId="22" xfId="1" applyNumberFormat="1" applyFont="1" applyFill="1" applyBorder="1" applyAlignment="1" applyProtection="1">
      <alignment wrapText="1"/>
      <protection locked="0"/>
    </xf>
    <xf numFmtId="164" fontId="12" fillId="10" borderId="4" xfId="1" applyNumberFormat="1" applyFont="1" applyFill="1" applyBorder="1" applyAlignment="1" applyProtection="1">
      <alignment wrapText="1"/>
    </xf>
    <xf numFmtId="164" fontId="12" fillId="10" borderId="22" xfId="1" applyNumberFormat="1" applyFont="1" applyFill="1" applyBorder="1" applyAlignment="1" applyProtection="1">
      <alignment wrapText="1"/>
    </xf>
    <xf numFmtId="0" fontId="12" fillId="0" borderId="30" xfId="0" applyFont="1" applyFill="1" applyBorder="1" applyAlignment="1" applyProtection="1">
      <alignment vertical="center" wrapText="1"/>
      <protection locked="0"/>
    </xf>
    <xf numFmtId="164" fontId="12" fillId="0" borderId="22" xfId="1" applyNumberFormat="1" applyFont="1" applyBorder="1" applyAlignment="1" applyProtection="1">
      <alignment wrapText="1"/>
      <protection locked="0"/>
    </xf>
    <xf numFmtId="164" fontId="21" fillId="0" borderId="4" xfId="1" applyNumberFormat="1" applyFont="1" applyBorder="1" applyAlignment="1" applyProtection="1">
      <alignment wrapText="1"/>
      <protection locked="0"/>
    </xf>
    <xf numFmtId="0" fontId="12" fillId="0" borderId="34" xfId="0" applyFont="1" applyFill="1" applyBorder="1" applyAlignment="1" applyProtection="1">
      <alignment vertical="center" wrapText="1"/>
      <protection locked="0"/>
    </xf>
    <xf numFmtId="164" fontId="12" fillId="0" borderId="22" xfId="1" applyNumberFormat="1" applyFont="1" applyFill="1" applyBorder="1" applyAlignment="1" applyProtection="1">
      <alignment wrapText="1"/>
      <protection locked="0"/>
    </xf>
    <xf numFmtId="3" fontId="12" fillId="0" borderId="22" xfId="0" applyNumberFormat="1" applyFont="1" applyFill="1" applyBorder="1" applyAlignment="1" applyProtection="1">
      <alignment vertical="center" wrapText="1"/>
      <protection locked="0"/>
    </xf>
    <xf numFmtId="0" fontId="12" fillId="0" borderId="22" xfId="0" applyFont="1" applyFill="1" applyBorder="1" applyAlignment="1" applyProtection="1">
      <alignment vertical="center" wrapText="1"/>
      <protection locked="0"/>
    </xf>
    <xf numFmtId="0" fontId="12" fillId="0" borderId="21" xfId="0" applyFont="1" applyFill="1" applyBorder="1" applyAlignment="1" applyProtection="1">
      <alignment vertical="center" wrapText="1"/>
      <protection locked="0"/>
    </xf>
    <xf numFmtId="3" fontId="12" fillId="0" borderId="30" xfId="0" applyNumberFormat="1" applyFont="1" applyFill="1" applyBorder="1" applyAlignment="1" applyProtection="1">
      <alignment vertical="center" wrapText="1"/>
      <protection locked="0"/>
    </xf>
    <xf numFmtId="164" fontId="12" fillId="0" borderId="22" xfId="1" applyNumberFormat="1" applyFont="1" applyFill="1" applyBorder="1" applyAlignment="1" applyProtection="1">
      <alignment horizontal="right" vertical="center" wrapText="1"/>
      <protection locked="0"/>
    </xf>
    <xf numFmtId="164" fontId="12" fillId="0" borderId="21" xfId="1" applyNumberFormat="1" applyFont="1" applyFill="1" applyBorder="1" applyAlignment="1" applyProtection="1">
      <alignment horizontal="right" vertical="center" wrapText="1"/>
      <protection locked="0"/>
    </xf>
    <xf numFmtId="164" fontId="12" fillId="0" borderId="20" xfId="1" applyNumberFormat="1" applyFont="1" applyBorder="1" applyAlignment="1" applyProtection="1">
      <alignment horizontal="right" wrapText="1"/>
      <protection locked="0"/>
    </xf>
    <xf numFmtId="164" fontId="12" fillId="0" borderId="21" xfId="1" applyNumberFormat="1" applyFont="1" applyBorder="1" applyAlignment="1" applyProtection="1">
      <alignment horizontal="right" wrapText="1"/>
      <protection locked="0"/>
    </xf>
    <xf numFmtId="164" fontId="12" fillId="0" borderId="21" xfId="1" applyNumberFormat="1" applyFont="1" applyFill="1" applyBorder="1" applyAlignment="1" applyProtection="1">
      <alignment horizontal="right" wrapText="1"/>
      <protection locked="0"/>
    </xf>
    <xf numFmtId="0" fontId="12" fillId="0" borderId="30" xfId="0" applyFont="1" applyFill="1" applyBorder="1" applyAlignment="1" applyProtection="1">
      <alignment horizontal="right" vertical="center" wrapText="1"/>
      <protection locked="0"/>
    </xf>
    <xf numFmtId="0" fontId="12" fillId="0" borderId="34" xfId="0" applyFont="1" applyFill="1" applyBorder="1" applyAlignment="1" applyProtection="1">
      <alignment horizontal="right" vertical="center" wrapText="1"/>
      <protection locked="0"/>
    </xf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164" fontId="0" fillId="9" borderId="0" xfId="1" applyNumberFormat="1" applyFont="1" applyFill="1"/>
    <xf numFmtId="164" fontId="0" fillId="10" borderId="0" xfId="0" applyNumberFormat="1" applyFill="1"/>
    <xf numFmtId="164" fontId="0" fillId="0" borderId="0" xfId="0" applyNumberFormat="1"/>
    <xf numFmtId="0" fontId="0" fillId="7" borderId="0" xfId="0" applyFill="1"/>
    <xf numFmtId="10" fontId="6" fillId="0" borderId="4" xfId="2" applyNumberFormat="1" applyFont="1" applyBorder="1" applyAlignment="1">
      <alignment horizontal="center"/>
    </xf>
    <xf numFmtId="0" fontId="0" fillId="0" borderId="3" xfId="0" applyBorder="1"/>
    <xf numFmtId="10" fontId="6" fillId="0" borderId="4" xfId="2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5" borderId="0" xfId="0" applyFill="1"/>
    <xf numFmtId="0" fontId="3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43" fontId="2" fillId="5" borderId="13" xfId="1" applyFont="1" applyFill="1" applyBorder="1"/>
    <xf numFmtId="0" fontId="0" fillId="9" borderId="0" xfId="0" applyFill="1"/>
    <xf numFmtId="0" fontId="0" fillId="9" borderId="4" xfId="0" applyFill="1" applyBorder="1"/>
    <xf numFmtId="0" fontId="0" fillId="11" borderId="0" xfId="0" applyFill="1"/>
    <xf numFmtId="0" fontId="0" fillId="11" borderId="0" xfId="0" applyFill="1" applyAlignment="1">
      <alignment horizontal="right"/>
    </xf>
    <xf numFmtId="0" fontId="24" fillId="9" borderId="0" xfId="0" applyFont="1" applyFill="1"/>
    <xf numFmtId="0" fontId="24" fillId="9" borderId="0" xfId="0" applyFont="1" applyFill="1" applyAlignment="1">
      <alignment horizontal="right"/>
    </xf>
    <xf numFmtId="164" fontId="11" fillId="5" borderId="1" xfId="1" applyNumberFormat="1" applyFont="1" applyFill="1" applyBorder="1"/>
    <xf numFmtId="43" fontId="2" fillId="5" borderId="1" xfId="1" applyFont="1" applyFill="1" applyBorder="1"/>
    <xf numFmtId="164" fontId="2" fillId="5" borderId="4" xfId="1" applyNumberFormat="1" applyFont="1" applyFill="1" applyBorder="1"/>
    <xf numFmtId="164" fontId="2" fillId="5" borderId="1" xfId="1" applyNumberFormat="1" applyFont="1" applyFill="1" applyBorder="1"/>
    <xf numFmtId="1" fontId="2" fillId="5" borderId="1" xfId="1" applyNumberFormat="1" applyFont="1" applyFill="1" applyBorder="1"/>
    <xf numFmtId="1" fontId="2" fillId="5" borderId="4" xfId="1" applyNumberFormat="1" applyFont="1" applyFill="1" applyBorder="1"/>
    <xf numFmtId="43" fontId="2" fillId="5" borderId="4" xfId="1" applyFont="1" applyFill="1" applyBorder="1"/>
    <xf numFmtId="43" fontId="2" fillId="6" borderId="1" xfId="1" applyFont="1" applyFill="1" applyBorder="1"/>
    <xf numFmtId="43" fontId="2" fillId="5" borderId="4" xfId="1" applyFont="1" applyFill="1" applyBorder="1" applyAlignment="1">
      <alignment horizontal="right"/>
    </xf>
    <xf numFmtId="1" fontId="2" fillId="5" borderId="10" xfId="1" applyNumberFormat="1" applyFont="1" applyFill="1" applyBorder="1"/>
    <xf numFmtId="164" fontId="2" fillId="5" borderId="11" xfId="1" applyNumberFormat="1" applyFont="1" applyFill="1" applyBorder="1"/>
    <xf numFmtId="1" fontId="2" fillId="5" borderId="11" xfId="1" applyNumberFormat="1" applyFont="1" applyFill="1" applyBorder="1"/>
    <xf numFmtId="1" fontId="2" fillId="5" borderId="12" xfId="1" applyNumberFormat="1" applyFont="1" applyFill="1" applyBorder="1"/>
    <xf numFmtId="41" fontId="2" fillId="5" borderId="4" xfId="1" applyNumberFormat="1" applyFont="1" applyFill="1" applyBorder="1"/>
    <xf numFmtId="164" fontId="1" fillId="0" borderId="0" xfId="0" applyNumberFormat="1" applyFont="1"/>
    <xf numFmtId="164" fontId="2" fillId="5" borderId="4" xfId="1" applyNumberFormat="1" applyFont="1" applyFill="1" applyBorder="1" applyAlignment="1">
      <alignment horizontal="right"/>
    </xf>
    <xf numFmtId="164" fontId="11" fillId="5" borderId="4" xfId="1" applyNumberFormat="1" applyFont="1" applyFill="1" applyBorder="1"/>
    <xf numFmtId="1" fontId="11" fillId="5" borderId="4" xfId="1" applyNumberFormat="1" applyFont="1" applyFill="1" applyBorder="1"/>
    <xf numFmtId="164" fontId="2" fillId="2" borderId="4" xfId="1" applyNumberFormat="1" applyFont="1" applyFill="1" applyBorder="1"/>
    <xf numFmtId="43" fontId="2" fillId="2" borderId="1" xfId="1" applyFont="1" applyFill="1" applyBorder="1"/>
    <xf numFmtId="164" fontId="2" fillId="2" borderId="1" xfId="1" applyNumberFormat="1" applyFont="1" applyFill="1" applyBorder="1"/>
    <xf numFmtId="164" fontId="1" fillId="2" borderId="1" xfId="1" applyNumberFormat="1" applyFont="1" applyFill="1" applyBorder="1"/>
    <xf numFmtId="164" fontId="2" fillId="2" borderId="1" xfId="1" applyNumberFormat="1" applyFont="1" applyFill="1" applyBorder="1" applyAlignment="1">
      <alignment horizontal="right"/>
    </xf>
    <xf numFmtId="164" fontId="2" fillId="2" borderId="11" xfId="1" applyNumberFormat="1" applyFont="1" applyFill="1" applyBorder="1" applyAlignment="1">
      <alignment horizontal="right"/>
    </xf>
    <xf numFmtId="43" fontId="2" fillId="2" borderId="4" xfId="1" applyFont="1" applyFill="1" applyBorder="1"/>
    <xf numFmtId="164" fontId="11" fillId="2" borderId="4" xfId="1" applyNumberFormat="1" applyFont="1" applyFill="1" applyBorder="1"/>
    <xf numFmtId="41" fontId="16" fillId="5" borderId="4" xfId="1" applyNumberFormat="1" applyFont="1" applyFill="1" applyBorder="1"/>
    <xf numFmtId="41" fontId="16" fillId="5" borderId="16" xfId="1" applyNumberFormat="1" applyFont="1" applyFill="1" applyBorder="1"/>
    <xf numFmtId="10" fontId="6" fillId="0" borderId="4" xfId="2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5" fillId="0" borderId="0" xfId="0" applyFont="1"/>
    <xf numFmtId="0" fontId="2" fillId="12" borderId="3" xfId="0" applyFont="1" applyFill="1" applyBorder="1"/>
    <xf numFmtId="43" fontId="2" fillId="12" borderId="4" xfId="1" applyFont="1" applyFill="1" applyBorder="1"/>
    <xf numFmtId="1" fontId="2" fillId="12" borderId="4" xfId="1" applyNumberFormat="1" applyFont="1" applyFill="1" applyBorder="1"/>
    <xf numFmtId="41" fontId="2" fillId="12" borderId="9" xfId="1" applyNumberFormat="1" applyFont="1" applyFill="1" applyBorder="1"/>
    <xf numFmtId="164" fontId="2" fillId="5" borderId="1" xfId="1" applyNumberFormat="1" applyFont="1" applyFill="1" applyBorder="1" applyAlignment="1">
      <alignment horizontal="right"/>
    </xf>
    <xf numFmtId="164" fontId="1" fillId="5" borderId="1" xfId="1" applyNumberFormat="1" applyFont="1" applyFill="1" applyBorder="1"/>
    <xf numFmtId="164" fontId="2" fillId="5" borderId="11" xfId="1" applyNumberFormat="1" applyFont="1" applyFill="1" applyBorder="1" applyAlignment="1">
      <alignment horizontal="right"/>
    </xf>
    <xf numFmtId="43" fontId="16" fillId="6" borderId="1" xfId="1" applyFont="1" applyFill="1" applyBorder="1"/>
    <xf numFmtId="0" fontId="3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41" fontId="2" fillId="5" borderId="0" xfId="1" applyNumberFormat="1" applyFont="1" applyFill="1" applyBorder="1"/>
    <xf numFmtId="41" fontId="16" fillId="5" borderId="0" xfId="1" applyNumberFormat="1" applyFont="1" applyFill="1" applyBorder="1"/>
    <xf numFmtId="41" fontId="2" fillId="12" borderId="0" xfId="1" applyNumberFormat="1" applyFont="1" applyFill="1" applyBorder="1"/>
    <xf numFmtId="43" fontId="2" fillId="5" borderId="0" xfId="1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 vertical="center"/>
    </xf>
    <xf numFmtId="41" fontId="7" fillId="13" borderId="0" xfId="1" applyNumberFormat="1" applyFont="1" applyFill="1" applyBorder="1"/>
    <xf numFmtId="43" fontId="2" fillId="13" borderId="0" xfId="1" applyFont="1" applyFill="1" applyBorder="1" applyAlignment="1">
      <alignment horizontal="center"/>
    </xf>
    <xf numFmtId="164" fontId="1" fillId="13" borderId="0" xfId="0" applyNumberFormat="1" applyFont="1" applyFill="1"/>
    <xf numFmtId="10" fontId="8" fillId="13" borderId="0" xfId="2" applyNumberFormat="1" applyFont="1" applyFill="1"/>
    <xf numFmtId="41" fontId="8" fillId="13" borderId="0" xfId="0" applyNumberFormat="1" applyFont="1" applyFill="1"/>
    <xf numFmtId="0" fontId="8" fillId="13" borderId="0" xfId="0" applyFont="1" applyFill="1"/>
    <xf numFmtId="41" fontId="8" fillId="13" borderId="0" xfId="2" applyNumberFormat="1" applyFont="1" applyFill="1"/>
    <xf numFmtId="0" fontId="8" fillId="13" borderId="0" xfId="2" applyNumberFormat="1" applyFont="1" applyFill="1"/>
    <xf numFmtId="2" fontId="0" fillId="0" borderId="0" xfId="0" applyNumberFormat="1"/>
    <xf numFmtId="2" fontId="0" fillId="9" borderId="0" xfId="0" applyNumberFormat="1" applyFill="1"/>
    <xf numFmtId="2" fontId="0" fillId="11" borderId="0" xfId="0" applyNumberFormat="1" applyFill="1"/>
    <xf numFmtId="2" fontId="24" fillId="9" borderId="0" xfId="0" applyNumberFormat="1" applyFont="1" applyFill="1"/>
    <xf numFmtId="168" fontId="0" fillId="0" borderId="0" xfId="0" applyNumberFormat="1"/>
    <xf numFmtId="168" fontId="0" fillId="9" borderId="0" xfId="0" applyNumberFormat="1" applyFill="1"/>
    <xf numFmtId="168" fontId="0" fillId="11" borderId="0" xfId="0" applyNumberFormat="1" applyFill="1"/>
    <xf numFmtId="168" fontId="24" fillId="9" borderId="0" xfId="0" applyNumberFormat="1" applyFont="1" applyFill="1"/>
    <xf numFmtId="2" fontId="26" fillId="11" borderId="0" xfId="0" applyNumberFormat="1" applyFont="1" applyFill="1"/>
    <xf numFmtId="2" fontId="26" fillId="9" borderId="0" xfId="0" applyNumberFormat="1" applyFont="1" applyFill="1"/>
    <xf numFmtId="2" fontId="26" fillId="0" borderId="0" xfId="0" applyNumberFormat="1" applyFont="1"/>
    <xf numFmtId="41" fontId="11" fillId="5" borderId="16" xfId="1" applyNumberFormat="1" applyFont="1" applyFill="1" applyBorder="1"/>
    <xf numFmtId="41" fontId="11" fillId="5" borderId="4" xfId="1" applyNumberFormat="1" applyFont="1" applyFill="1" applyBorder="1"/>
    <xf numFmtId="41" fontId="11" fillId="5" borderId="9" xfId="1" applyNumberFormat="1" applyFont="1" applyFill="1" applyBorder="1"/>
    <xf numFmtId="0" fontId="11" fillId="14" borderId="3" xfId="0" applyFont="1" applyFill="1" applyBorder="1"/>
    <xf numFmtId="10" fontId="6" fillId="0" borderId="4" xfId="2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11" fillId="5" borderId="1" xfId="1" applyNumberFormat="1" applyFont="1" applyFill="1" applyBorder="1"/>
    <xf numFmtId="0" fontId="2" fillId="15" borderId="3" xfId="0" applyFont="1" applyFill="1" applyBorder="1"/>
    <xf numFmtId="10" fontId="6" fillId="0" borderId="4" xfId="2" applyNumberFormat="1" applyFont="1" applyBorder="1" applyAlignment="1">
      <alignment horizontal="center"/>
    </xf>
    <xf numFmtId="43" fontId="8" fillId="2" borderId="0" xfId="0" applyNumberFormat="1" applyFont="1" applyFill="1"/>
    <xf numFmtId="164" fontId="8" fillId="2" borderId="0" xfId="1" applyNumberFormat="1" applyFont="1" applyFill="1"/>
    <xf numFmtId="164" fontId="8" fillId="2" borderId="0" xfId="0" applyNumberFormat="1" applyFont="1" applyFill="1"/>
    <xf numFmtId="0" fontId="8" fillId="2" borderId="0" xfId="0" applyFont="1" applyFill="1" applyAlignment="1">
      <alignment horizontal="center" vertical="center"/>
    </xf>
    <xf numFmtId="41" fontId="8" fillId="2" borderId="0" xfId="0" applyNumberFormat="1" applyFont="1" applyFill="1"/>
    <xf numFmtId="164" fontId="25" fillId="0" borderId="0" xfId="1" applyNumberFormat="1" applyFont="1"/>
    <xf numFmtId="41" fontId="8" fillId="7" borderId="0" xfId="0" applyNumberFormat="1" applyFont="1" applyFill="1"/>
    <xf numFmtId="0" fontId="8" fillId="7" borderId="0" xfId="0" applyFont="1" applyFill="1"/>
    <xf numFmtId="41" fontId="7" fillId="5" borderId="35" xfId="1" applyNumberFormat="1" applyFont="1" applyFill="1" applyBorder="1"/>
    <xf numFmtId="41" fontId="2" fillId="5" borderId="35" xfId="1" applyNumberFormat="1" applyFont="1" applyFill="1" applyBorder="1"/>
    <xf numFmtId="41" fontId="11" fillId="5" borderId="35" xfId="1" applyNumberFormat="1" applyFont="1" applyFill="1" applyBorder="1"/>
    <xf numFmtId="41" fontId="2" fillId="5" borderId="36" xfId="1" applyNumberFormat="1" applyFont="1" applyFill="1" applyBorder="1"/>
    <xf numFmtId="41" fontId="2" fillId="5" borderId="1" xfId="1" applyNumberFormat="1" applyFont="1" applyFill="1" applyBorder="1"/>
    <xf numFmtId="41" fontId="11" fillId="5" borderId="1" xfId="1" applyNumberFormat="1" applyFont="1" applyFill="1" applyBorder="1"/>
    <xf numFmtId="164" fontId="2" fillId="5" borderId="1" xfId="1" applyNumberFormat="1" applyFont="1" applyFill="1" applyBorder="1" applyAlignment="1">
      <alignment horizontal="center"/>
    </xf>
    <xf numFmtId="0" fontId="0" fillId="0" borderId="3" xfId="0" applyNumberFormat="1" applyBorder="1"/>
    <xf numFmtId="0" fontId="4" fillId="11" borderId="4" xfId="0" applyFont="1" applyFill="1" applyBorder="1" applyAlignment="1">
      <alignment horizontal="center" vertical="center"/>
    </xf>
    <xf numFmtId="0" fontId="0" fillId="11" borderId="4" xfId="0" applyFill="1" applyBorder="1"/>
    <xf numFmtId="41" fontId="7" fillId="11" borderId="4" xfId="1" applyNumberFormat="1" applyFont="1" applyFill="1" applyBorder="1"/>
    <xf numFmtId="2" fontId="0" fillId="11" borderId="4" xfId="0" applyNumberFormat="1" applyFill="1" applyBorder="1"/>
    <xf numFmtId="2" fontId="26" fillId="11" borderId="4" xfId="0" applyNumberFormat="1" applyFont="1" applyFill="1" applyBorder="1"/>
    <xf numFmtId="2" fontId="24" fillId="11" borderId="4" xfId="0" applyNumberFormat="1" applyFont="1" applyFill="1" applyBorder="1"/>
    <xf numFmtId="43" fontId="2" fillId="11" borderId="4" xfId="1" applyFont="1" applyFill="1" applyBorder="1" applyAlignment="1">
      <alignment horizontal="center"/>
    </xf>
    <xf numFmtId="166" fontId="0" fillId="11" borderId="4" xfId="0" applyNumberFormat="1" applyFill="1" applyBorder="1"/>
    <xf numFmtId="10" fontId="6" fillId="0" borderId="4" xfId="2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1" fontId="2" fillId="11" borderId="36" xfId="1" applyNumberFormat="1" applyFont="1" applyFill="1" applyBorder="1"/>
    <xf numFmtId="41" fontId="11" fillId="6" borderId="35" xfId="1" applyNumberFormat="1" applyFont="1" applyFill="1" applyBorder="1"/>
    <xf numFmtId="10" fontId="6" fillId="0" borderId="4" xfId="2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11" fillId="11" borderId="3" xfId="1" applyFont="1" applyFill="1" applyBorder="1"/>
    <xf numFmtId="43" fontId="2" fillId="15" borderId="4" xfId="1" applyFont="1" applyFill="1" applyBorder="1"/>
    <xf numFmtId="43" fontId="2" fillId="15" borderId="1" xfId="1" applyFont="1" applyFill="1" applyBorder="1"/>
    <xf numFmtId="1" fontId="2" fillId="15" borderId="1" xfId="1" applyNumberFormat="1" applyFont="1" applyFill="1" applyBorder="1"/>
    <xf numFmtId="164" fontId="11" fillId="5" borderId="1" xfId="1" applyNumberFormat="1" applyFont="1" applyFill="1" applyBorder="1" applyAlignment="1">
      <alignment horizontal="right"/>
    </xf>
    <xf numFmtId="164" fontId="2" fillId="15" borderId="4" xfId="1" applyNumberFormat="1" applyFont="1" applyFill="1" applyBorder="1"/>
    <xf numFmtId="41" fontId="11" fillId="15" borderId="35" xfId="1" applyNumberFormat="1" applyFont="1" applyFill="1" applyBorder="1"/>
    <xf numFmtId="164" fontId="2" fillId="15" borderId="11" xfId="1" applyNumberFormat="1" applyFont="1" applyFill="1" applyBorder="1"/>
    <xf numFmtId="1" fontId="2" fillId="15" borderId="12" xfId="1" applyNumberFormat="1" applyFont="1" applyFill="1" applyBorder="1"/>
    <xf numFmtId="0" fontId="11" fillId="15" borderId="3" xfId="0" applyFont="1" applyFill="1" applyBorder="1"/>
    <xf numFmtId="0" fontId="16" fillId="15" borderId="3" xfId="0" applyFont="1" applyFill="1" applyBorder="1"/>
    <xf numFmtId="1" fontId="2" fillId="15" borderId="4" xfId="1" applyNumberFormat="1" applyFont="1" applyFill="1" applyBorder="1"/>
    <xf numFmtId="164" fontId="2" fillId="15" borderId="11" xfId="1" applyNumberFormat="1" applyFont="1" applyFill="1" applyBorder="1" applyAlignment="1">
      <alignment horizontal="right"/>
    </xf>
    <xf numFmtId="1" fontId="2" fillId="15" borderId="11" xfId="1" applyNumberFormat="1" applyFont="1" applyFill="1" applyBorder="1"/>
    <xf numFmtId="43" fontId="11" fillId="5" borderId="3" xfId="1" applyFont="1" applyFill="1" applyBorder="1"/>
    <xf numFmtId="0" fontId="11" fillId="5" borderId="3" xfId="0" applyFont="1" applyFill="1" applyBorder="1"/>
    <xf numFmtId="0" fontId="17" fillId="5" borderId="3" xfId="3" applyFont="1" applyFill="1" applyBorder="1"/>
    <xf numFmtId="164" fontId="2" fillId="14" borderId="4" xfId="1" applyNumberFormat="1" applyFont="1" applyFill="1" applyBorder="1"/>
    <xf numFmtId="43" fontId="8" fillId="5" borderId="0" xfId="2" applyNumberFormat="1" applyFont="1" applyFill="1"/>
    <xf numFmtId="43" fontId="8" fillId="5" borderId="0" xfId="0" applyNumberFormat="1" applyFont="1" applyFill="1"/>
    <xf numFmtId="10" fontId="6" fillId="0" borderId="4" xfId="2" applyNumberFormat="1" applyFont="1" applyBorder="1" applyAlignment="1">
      <alignment horizontal="center"/>
    </xf>
    <xf numFmtId="0" fontId="2" fillId="5" borderId="3" xfId="0" applyFont="1" applyFill="1" applyBorder="1"/>
    <xf numFmtId="0" fontId="11" fillId="5" borderId="3" xfId="0" applyFont="1" applyFill="1" applyBorder="1" applyAlignment="1">
      <alignment horizontal="left" vertical="top"/>
    </xf>
    <xf numFmtId="43" fontId="2" fillId="5" borderId="3" xfId="1" applyFont="1" applyFill="1" applyBorder="1"/>
    <xf numFmtId="0" fontId="3" fillId="2" borderId="4" xfId="0" applyFont="1" applyFill="1" applyBorder="1" applyAlignment="1">
      <alignment horizontal="center"/>
    </xf>
    <xf numFmtId="0" fontId="4" fillId="3" borderId="37" xfId="0" applyFont="1" applyFill="1" applyBorder="1" applyAlignment="1">
      <alignment horizontal="center" vertical="center"/>
    </xf>
    <xf numFmtId="10" fontId="6" fillId="0" borderId="4" xfId="2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0" fontId="6" fillId="0" borderId="4" xfId="2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2" fillId="2" borderId="11" xfId="1" applyNumberFormat="1" applyFont="1" applyFill="1" applyBorder="1"/>
    <xf numFmtId="43" fontId="2" fillId="2" borderId="4" xfId="1" applyFont="1" applyFill="1" applyBorder="1" applyAlignment="1">
      <alignment horizontal="right"/>
    </xf>
    <xf numFmtId="164" fontId="2" fillId="5" borderId="1" xfId="1" applyNumberFormat="1" applyFont="1" applyFill="1" applyBorder="1" applyAlignment="1">
      <alignment horizontal="left" indent="2"/>
    </xf>
    <xf numFmtId="0" fontId="11" fillId="6" borderId="3" xfId="0" applyFont="1" applyFill="1" applyBorder="1"/>
    <xf numFmtId="43" fontId="11" fillId="6" borderId="3" xfId="1" applyFont="1" applyFill="1" applyBorder="1"/>
    <xf numFmtId="43" fontId="2" fillId="5" borderId="1" xfId="1" applyFont="1" applyFill="1" applyBorder="1" applyAlignment="1">
      <alignment horizontal="right"/>
    </xf>
    <xf numFmtId="43" fontId="16" fillId="5" borderId="1" xfId="1" applyFont="1" applyFill="1" applyBorder="1"/>
    <xf numFmtId="0" fontId="11" fillId="16" borderId="3" xfId="0" applyFont="1" applyFill="1" applyBorder="1"/>
    <xf numFmtId="10" fontId="6" fillId="0" borderId="4" xfId="2" applyNumberFormat="1" applyFont="1" applyBorder="1" applyAlignment="1">
      <alignment horizontal="center"/>
    </xf>
    <xf numFmtId="43" fontId="2" fillId="5" borderId="4" xfId="1" applyNumberFormat="1" applyFont="1" applyFill="1" applyBorder="1"/>
    <xf numFmtId="10" fontId="6" fillId="0" borderId="4" xfId="2" applyNumberFormat="1" applyFont="1" applyBorder="1" applyAlignment="1">
      <alignment horizontal="center"/>
    </xf>
    <xf numFmtId="164" fontId="19" fillId="5" borderId="34" xfId="1" applyNumberFormat="1" applyFont="1" applyFill="1" applyBorder="1" applyProtection="1">
      <protection locked="0"/>
    </xf>
    <xf numFmtId="0" fontId="0" fillId="0" borderId="38" xfId="0" applyBorder="1"/>
    <xf numFmtId="10" fontId="0" fillId="0" borderId="0" xfId="0" applyNumberFormat="1" applyBorder="1"/>
    <xf numFmtId="10" fontId="8" fillId="0" borderId="38" xfId="2" applyNumberFormat="1" applyFont="1" applyBorder="1"/>
    <xf numFmtId="0" fontId="0" fillId="0" borderId="38" xfId="0" applyFill="1" applyBorder="1"/>
    <xf numFmtId="43" fontId="11" fillId="17" borderId="3" xfId="1" applyFont="1" applyFill="1" applyBorder="1"/>
    <xf numFmtId="43" fontId="2" fillId="17" borderId="4" xfId="1" applyFont="1" applyFill="1" applyBorder="1" applyAlignment="1">
      <alignment horizontal="center"/>
    </xf>
    <xf numFmtId="0" fontId="4" fillId="17" borderId="5" xfId="0" applyFont="1" applyFill="1" applyBorder="1" applyAlignment="1">
      <alignment horizontal="center" vertical="center"/>
    </xf>
    <xf numFmtId="0" fontId="4" fillId="17" borderId="6" xfId="0" applyFont="1" applyFill="1" applyBorder="1" applyAlignment="1">
      <alignment horizontal="center" vertical="center"/>
    </xf>
    <xf numFmtId="0" fontId="4" fillId="17" borderId="7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5" fillId="17" borderId="7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vertical="center"/>
    </xf>
    <xf numFmtId="10" fontId="6" fillId="0" borderId="4" xfId="2" applyNumberFormat="1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11" fillId="11" borderId="3" xfId="0" applyFont="1" applyFill="1" applyBorder="1"/>
    <xf numFmtId="0" fontId="11" fillId="9" borderId="3" xfId="0" applyFont="1" applyFill="1" applyBorder="1"/>
    <xf numFmtId="164" fontId="2" fillId="11" borderId="4" xfId="1" applyNumberFormat="1" applyFont="1" applyFill="1" applyBorder="1"/>
    <xf numFmtId="43" fontId="2" fillId="11" borderId="1" xfId="1" applyFont="1" applyFill="1" applyBorder="1"/>
    <xf numFmtId="1" fontId="2" fillId="11" borderId="1" xfId="1" applyNumberFormat="1" applyFont="1" applyFill="1" applyBorder="1"/>
    <xf numFmtId="41" fontId="11" fillId="11" borderId="35" xfId="1" applyNumberFormat="1" applyFont="1" applyFill="1" applyBorder="1"/>
    <xf numFmtId="164" fontId="2" fillId="11" borderId="4" xfId="1" applyNumberFormat="1" applyFont="1" applyFill="1" applyBorder="1" applyAlignment="1">
      <alignment horizontal="right"/>
    </xf>
    <xf numFmtId="164" fontId="2" fillId="11" borderId="1" xfId="1" applyNumberFormat="1" applyFont="1" applyFill="1" applyBorder="1"/>
    <xf numFmtId="10" fontId="6" fillId="0" borderId="4" xfId="2" applyNumberFormat="1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41" fontId="2" fillId="11" borderId="1" xfId="1" applyNumberFormat="1" applyFont="1" applyFill="1" applyBorder="1"/>
    <xf numFmtId="0" fontId="0" fillId="0" borderId="0" xfId="0"/>
    <xf numFmtId="10" fontId="6" fillId="0" borderId="4" xfId="2" applyNumberFormat="1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7" fillId="5" borderId="3" xfId="0" applyFont="1" applyFill="1" applyBorder="1"/>
    <xf numFmtId="43" fontId="7" fillId="5" borderId="4" xfId="1" applyNumberFormat="1" applyFont="1" applyFill="1" applyBorder="1"/>
    <xf numFmtId="43" fontId="7" fillId="5" borderId="1" xfId="1" applyNumberFormat="1" applyFont="1" applyFill="1" applyBorder="1"/>
    <xf numFmtId="43" fontId="25" fillId="0" borderId="0" xfId="1" applyNumberFormat="1" applyFont="1"/>
    <xf numFmtId="164" fontId="7" fillId="5" borderId="1" xfId="1" applyNumberFormat="1" applyFont="1" applyFill="1" applyBorder="1" applyAlignment="1">
      <alignment horizontal="left" indent="2"/>
    </xf>
    <xf numFmtId="169" fontId="7" fillId="5" borderId="1" xfId="1" applyNumberFormat="1" applyFont="1" applyFill="1" applyBorder="1"/>
    <xf numFmtId="10" fontId="6" fillId="0" borderId="4" xfId="2" applyNumberFormat="1" applyFont="1" applyBorder="1" applyAlignment="1">
      <alignment horizontal="center"/>
    </xf>
    <xf numFmtId="2" fontId="8" fillId="11" borderId="4" xfId="0" applyNumberFormat="1" applyFont="1" applyFill="1" applyBorder="1"/>
    <xf numFmtId="2" fontId="26" fillId="2" borderId="4" xfId="0" applyNumberFormat="1" applyFont="1" applyFill="1" applyBorder="1"/>
    <xf numFmtId="164" fontId="28" fillId="5" borderId="34" xfId="1" applyNumberFormat="1" applyFont="1" applyFill="1" applyBorder="1" applyProtection="1">
      <protection locked="0"/>
    </xf>
    <xf numFmtId="164" fontId="7" fillId="2" borderId="4" xfId="1" applyNumberFormat="1" applyFont="1" applyFill="1" applyBorder="1"/>
    <xf numFmtId="43" fontId="16" fillId="5" borderId="3" xfId="1" applyFont="1" applyFill="1" applyBorder="1"/>
    <xf numFmtId="0" fontId="16" fillId="5" borderId="3" xfId="0" applyFont="1" applyFill="1" applyBorder="1"/>
    <xf numFmtId="41" fontId="16" fillId="5" borderId="35" xfId="1" applyNumberFormat="1" applyFont="1" applyFill="1" applyBorder="1"/>
    <xf numFmtId="41" fontId="16" fillId="5" borderId="1" xfId="1" applyNumberFormat="1" applyFont="1" applyFill="1" applyBorder="1"/>
    <xf numFmtId="41" fontId="16" fillId="11" borderId="4" xfId="1" applyNumberFormat="1" applyFont="1" applyFill="1" applyBorder="1"/>
    <xf numFmtId="10" fontId="6" fillId="0" borderId="4" xfId="2" applyNumberFormat="1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67" fontId="8" fillId="0" borderId="0" xfId="0" applyNumberFormat="1" applyFont="1"/>
    <xf numFmtId="43" fontId="7" fillId="5" borderId="3" xfId="1" applyFont="1" applyFill="1" applyBorder="1"/>
    <xf numFmtId="0" fontId="29" fillId="5" borderId="3" xfId="3" applyFont="1" applyFill="1" applyBorder="1"/>
    <xf numFmtId="10" fontId="6" fillId="0" borderId="4" xfId="2" applyNumberFormat="1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3" fontId="30" fillId="0" borderId="0" xfId="0" applyNumberFormat="1" applyFont="1" applyAlignment="1">
      <alignment horizontal="left" vertical="center"/>
    </xf>
    <xf numFmtId="170" fontId="8" fillId="0" borderId="0" xfId="0" applyNumberFormat="1" applyFont="1"/>
    <xf numFmtId="0" fontId="4" fillId="5" borderId="4" xfId="0" applyFont="1" applyFill="1" applyBorder="1" applyAlignment="1">
      <alignment horizontal="center" vertical="center" wrapText="1"/>
    </xf>
    <xf numFmtId="0" fontId="4" fillId="17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 wrapText="1"/>
    </xf>
    <xf numFmtId="171" fontId="7" fillId="5" borderId="35" xfId="1" applyNumberFormat="1" applyFont="1" applyFill="1" applyBorder="1"/>
    <xf numFmtId="43" fontId="2" fillId="17" borderId="4" xfId="1" applyFont="1" applyFill="1" applyBorder="1" applyAlignment="1">
      <alignment horizontal="left"/>
    </xf>
    <xf numFmtId="170" fontId="18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0" fontId="6" fillId="0" borderId="4" xfId="2" applyNumberFormat="1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64" fontId="7" fillId="5" borderId="4" xfId="1" applyNumberFormat="1" applyFont="1" applyFill="1" applyBorder="1" applyAlignment="1">
      <alignment wrapText="1"/>
    </xf>
    <xf numFmtId="43" fontId="0" fillId="0" borderId="0" xfId="0" applyNumberFormat="1" applyAlignment="1">
      <alignment horizontal="right"/>
    </xf>
    <xf numFmtId="10" fontId="6" fillId="0" borderId="4" xfId="2" applyNumberFormat="1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43" fontId="0" fillId="0" borderId="0" xfId="1" applyFont="1"/>
    <xf numFmtId="3" fontId="0" fillId="0" borderId="0" xfId="0" applyNumberFormat="1"/>
    <xf numFmtId="3" fontId="32" fillId="18" borderId="41" xfId="0" applyNumberFormat="1" applyFont="1" applyFill="1" applyBorder="1" applyAlignment="1">
      <alignment horizontal="right" vertical="center" wrapText="1"/>
    </xf>
    <xf numFmtId="3" fontId="32" fillId="8" borderId="42" xfId="0" applyNumberFormat="1" applyFont="1" applyFill="1" applyBorder="1" applyAlignment="1">
      <alignment horizontal="right" vertical="center" wrapText="1"/>
    </xf>
    <xf numFmtId="0" fontId="31" fillId="18" borderId="41" xfId="0" applyFont="1" applyFill="1" applyBorder="1" applyAlignment="1">
      <alignment horizontal="right" vertical="center" wrapText="1"/>
    </xf>
    <xf numFmtId="3" fontId="32" fillId="8" borderId="41" xfId="0" applyNumberFormat="1" applyFont="1" applyFill="1" applyBorder="1" applyAlignment="1">
      <alignment horizontal="right" vertical="center" wrapText="1"/>
    </xf>
    <xf numFmtId="3" fontId="31" fillId="18" borderId="41" xfId="0" applyNumberFormat="1" applyFont="1" applyFill="1" applyBorder="1" applyAlignment="1">
      <alignment horizontal="right" vertical="center" wrapText="1"/>
    </xf>
    <xf numFmtId="3" fontId="33" fillId="8" borderId="43" xfId="0" applyNumberFormat="1" applyFont="1" applyFill="1" applyBorder="1" applyAlignment="1">
      <alignment horizontal="right" vertical="center" wrapText="1"/>
    </xf>
    <xf numFmtId="3" fontId="33" fillId="8" borderId="44" xfId="0" applyNumberFormat="1" applyFont="1" applyFill="1" applyBorder="1" applyAlignment="1">
      <alignment horizontal="right" vertical="center" wrapText="1"/>
    </xf>
    <xf numFmtId="3" fontId="33" fillId="8" borderId="41" xfId="0" applyNumberFormat="1" applyFont="1" applyFill="1" applyBorder="1" applyAlignment="1">
      <alignment horizontal="right" vertical="center" wrapText="1"/>
    </xf>
    <xf numFmtId="10" fontId="31" fillId="18" borderId="43" xfId="0" applyNumberFormat="1" applyFont="1" applyFill="1" applyBorder="1" applyAlignment="1">
      <alignment horizontal="right" vertical="center" wrapText="1"/>
    </xf>
    <xf numFmtId="10" fontId="31" fillId="18" borderId="44" xfId="0" applyNumberFormat="1" applyFont="1" applyFill="1" applyBorder="1" applyAlignment="1">
      <alignment horizontal="right" vertical="center" wrapText="1"/>
    </xf>
    <xf numFmtId="10" fontId="31" fillId="18" borderId="41" xfId="0" applyNumberFormat="1" applyFont="1" applyFill="1" applyBorder="1" applyAlignment="1">
      <alignment horizontal="right" vertical="center" wrapText="1"/>
    </xf>
    <xf numFmtId="10" fontId="32" fillId="8" borderId="43" xfId="0" applyNumberFormat="1" applyFont="1" applyFill="1" applyBorder="1" applyAlignment="1">
      <alignment horizontal="right" vertical="center" wrapText="1"/>
    </xf>
    <xf numFmtId="10" fontId="32" fillId="8" borderId="44" xfId="0" applyNumberFormat="1" applyFont="1" applyFill="1" applyBorder="1" applyAlignment="1">
      <alignment horizontal="right" vertical="center" wrapText="1"/>
    </xf>
    <xf numFmtId="10" fontId="32" fillId="8" borderId="41" xfId="0" applyNumberFormat="1" applyFont="1" applyFill="1" applyBorder="1" applyAlignment="1">
      <alignment horizontal="right" vertical="center" wrapText="1"/>
    </xf>
    <xf numFmtId="3" fontId="34" fillId="18" borderId="43" xfId="0" applyNumberFormat="1" applyFont="1" applyFill="1" applyBorder="1" applyAlignment="1">
      <alignment horizontal="right" vertical="center" wrapText="1"/>
    </xf>
    <xf numFmtId="3" fontId="34" fillId="18" borderId="44" xfId="0" applyNumberFormat="1" applyFont="1" applyFill="1" applyBorder="1" applyAlignment="1">
      <alignment horizontal="right" vertical="center" wrapText="1"/>
    </xf>
    <xf numFmtId="3" fontId="34" fillId="18" borderId="41" xfId="0" applyNumberFormat="1" applyFont="1" applyFill="1" applyBorder="1" applyAlignment="1">
      <alignment horizontal="right" vertical="center" wrapText="1"/>
    </xf>
    <xf numFmtId="10" fontId="31" fillId="8" borderId="43" xfId="0" applyNumberFormat="1" applyFont="1" applyFill="1" applyBorder="1" applyAlignment="1">
      <alignment horizontal="right" vertical="center" wrapText="1"/>
    </xf>
    <xf numFmtId="10" fontId="31" fillId="8" borderId="44" xfId="0" applyNumberFormat="1" applyFont="1" applyFill="1" applyBorder="1" applyAlignment="1">
      <alignment horizontal="right" vertical="center" wrapText="1"/>
    </xf>
    <xf numFmtId="10" fontId="31" fillId="8" borderId="41" xfId="0" applyNumberFormat="1" applyFont="1" applyFill="1" applyBorder="1" applyAlignment="1">
      <alignment horizontal="right" vertical="center" wrapText="1"/>
    </xf>
    <xf numFmtId="9" fontId="31" fillId="18" borderId="44" xfId="0" applyNumberFormat="1" applyFont="1" applyFill="1" applyBorder="1" applyAlignment="1">
      <alignment horizontal="right" vertical="center" wrapText="1"/>
    </xf>
    <xf numFmtId="3" fontId="32" fillId="8" borderId="43" xfId="0" applyNumberFormat="1" applyFont="1" applyFill="1" applyBorder="1" applyAlignment="1">
      <alignment horizontal="right" vertical="center" wrapText="1"/>
    </xf>
    <xf numFmtId="3" fontId="32" fillId="8" borderId="44" xfId="0" applyNumberFormat="1" applyFont="1" applyFill="1" applyBorder="1" applyAlignment="1">
      <alignment horizontal="right" vertical="center" wrapText="1"/>
    </xf>
    <xf numFmtId="3" fontId="34" fillId="8" borderId="43" xfId="0" applyNumberFormat="1" applyFont="1" applyFill="1" applyBorder="1" applyAlignment="1">
      <alignment horizontal="right" vertical="center" wrapText="1"/>
    </xf>
    <xf numFmtId="3" fontId="34" fillId="8" borderId="44" xfId="0" applyNumberFormat="1" applyFont="1" applyFill="1" applyBorder="1" applyAlignment="1">
      <alignment horizontal="right" vertical="center" wrapText="1"/>
    </xf>
    <xf numFmtId="3" fontId="34" fillId="8" borderId="41" xfId="0" applyNumberFormat="1" applyFont="1" applyFill="1" applyBorder="1" applyAlignment="1">
      <alignment horizontal="right" vertical="center" wrapText="1"/>
    </xf>
    <xf numFmtId="3" fontId="32" fillId="18" borderId="44" xfId="0" applyNumberFormat="1" applyFont="1" applyFill="1" applyBorder="1" applyAlignment="1">
      <alignment horizontal="right" vertical="center" wrapText="1"/>
    </xf>
    <xf numFmtId="0" fontId="31" fillId="18" borderId="44" xfId="0" applyFont="1" applyFill="1" applyBorder="1" applyAlignment="1">
      <alignment horizontal="right" vertical="center" wrapText="1"/>
    </xf>
    <xf numFmtId="3" fontId="31" fillId="18" borderId="44" xfId="0" applyNumberFormat="1" applyFont="1" applyFill="1" applyBorder="1" applyAlignment="1">
      <alignment horizontal="right" vertical="center" wrapText="1"/>
    </xf>
    <xf numFmtId="3" fontId="31" fillId="8" borderId="44" xfId="0" applyNumberFormat="1" applyFont="1" applyFill="1" applyBorder="1" applyAlignment="1">
      <alignment horizontal="right" vertical="center" wrapText="1"/>
    </xf>
    <xf numFmtId="3" fontId="31" fillId="8" borderId="41" xfId="0" applyNumberFormat="1" applyFont="1" applyFill="1" applyBorder="1" applyAlignment="1">
      <alignment horizontal="right" vertical="center" wrapText="1"/>
    </xf>
    <xf numFmtId="171" fontId="7" fillId="5" borderId="45" xfId="1" applyNumberFormat="1" applyFont="1" applyFill="1" applyBorder="1"/>
    <xf numFmtId="0" fontId="5" fillId="17" borderId="46" xfId="0" applyFont="1" applyFill="1" applyBorder="1" applyAlignment="1">
      <alignment horizontal="center" vertical="center"/>
    </xf>
    <xf numFmtId="0" fontId="5" fillId="17" borderId="37" xfId="0" applyFont="1" applyFill="1" applyBorder="1" applyAlignment="1">
      <alignment horizontal="center" vertical="center"/>
    </xf>
    <xf numFmtId="0" fontId="4" fillId="17" borderId="47" xfId="0" applyFont="1" applyFill="1" applyBorder="1" applyAlignment="1">
      <alignment horizontal="center" vertical="center"/>
    </xf>
    <xf numFmtId="164" fontId="7" fillId="5" borderId="10" xfId="1" applyNumberFormat="1" applyFont="1" applyFill="1" applyBorder="1"/>
    <xf numFmtId="164" fontId="28" fillId="5" borderId="4" xfId="1" applyNumberFormat="1" applyFont="1" applyFill="1" applyBorder="1" applyProtection="1">
      <protection locked="0"/>
    </xf>
    <xf numFmtId="43" fontId="2" fillId="17" borderId="48" xfId="1" applyFont="1" applyFill="1" applyBorder="1" applyAlignment="1">
      <alignment horizontal="left"/>
    </xf>
    <xf numFmtId="0" fontId="24" fillId="2" borderId="3" xfId="0" applyFont="1" applyFill="1" applyBorder="1"/>
    <xf numFmtId="43" fontId="7" fillId="2" borderId="1" xfId="1" applyFont="1" applyFill="1" applyBorder="1"/>
    <xf numFmtId="1" fontId="7" fillId="2" borderId="1" xfId="1" applyNumberFormat="1" applyFont="1" applyFill="1" applyBorder="1"/>
    <xf numFmtId="164" fontId="7" fillId="2" borderId="1" xfId="1" applyNumberFormat="1" applyFont="1" applyFill="1" applyBorder="1"/>
    <xf numFmtId="43" fontId="7" fillId="2" borderId="4" xfId="1" applyFont="1" applyFill="1" applyBorder="1"/>
    <xf numFmtId="43" fontId="7" fillId="2" borderId="3" xfId="1" applyFont="1" applyFill="1" applyBorder="1"/>
    <xf numFmtId="0" fontId="7" fillId="2" borderId="3" xfId="0" applyFont="1" applyFill="1" applyBorder="1"/>
    <xf numFmtId="0" fontId="7" fillId="2" borderId="2" xfId="0" applyFont="1" applyFill="1" applyBorder="1"/>
    <xf numFmtId="1" fontId="7" fillId="2" borderId="4" xfId="1" applyNumberFormat="1" applyFont="1" applyFill="1" applyBorder="1"/>
    <xf numFmtId="164" fontId="7" fillId="2" borderId="4" xfId="1" applyNumberFormat="1" applyFont="1" applyFill="1" applyBorder="1" applyAlignment="1">
      <alignment horizontal="right"/>
    </xf>
    <xf numFmtId="43" fontId="11" fillId="15" borderId="3" xfId="1" applyFont="1" applyFill="1" applyBorder="1"/>
    <xf numFmtId="9" fontId="0" fillId="0" borderId="0" xfId="2" applyFont="1"/>
    <xf numFmtId="10" fontId="6" fillId="0" borderId="4" xfId="2" applyNumberFormat="1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72" fontId="7" fillId="5" borderId="45" xfId="1" applyNumberFormat="1" applyFont="1" applyFill="1" applyBorder="1"/>
    <xf numFmtId="41" fontId="7" fillId="5" borderId="11" xfId="1" applyNumberFormat="1" applyFont="1" applyFill="1" applyBorder="1"/>
    <xf numFmtId="171" fontId="7" fillId="5" borderId="49" xfId="1" applyNumberFormat="1" applyFont="1" applyFill="1" applyBorder="1"/>
    <xf numFmtId="43" fontId="2" fillId="17" borderId="48" xfId="1" applyFont="1" applyFill="1" applyBorder="1" applyAlignment="1">
      <alignment horizontal="center"/>
    </xf>
    <xf numFmtId="171" fontId="7" fillId="5" borderId="4" xfId="1" applyNumberFormat="1" applyFont="1" applyFill="1" applyBorder="1"/>
    <xf numFmtId="172" fontId="7" fillId="5" borderId="4" xfId="1" applyNumberFormat="1" applyFont="1" applyFill="1" applyBorder="1"/>
    <xf numFmtId="43" fontId="11" fillId="19" borderId="3" xfId="1" applyFont="1" applyFill="1" applyBorder="1"/>
    <xf numFmtId="0" fontId="11" fillId="20" borderId="3" xfId="0" applyFont="1" applyFill="1" applyBorder="1"/>
    <xf numFmtId="43" fontId="8" fillId="9" borderId="0" xfId="0" applyNumberFormat="1" applyFont="1" applyFill="1"/>
    <xf numFmtId="164" fontId="8" fillId="9" borderId="0" xfId="0" applyNumberFormat="1" applyFont="1" applyFill="1"/>
    <xf numFmtId="0" fontId="8" fillId="9" borderId="0" xfId="0" applyFont="1" applyFill="1" applyAlignment="1">
      <alignment horizontal="center" vertical="center"/>
    </xf>
    <xf numFmtId="164" fontId="8" fillId="9" borderId="0" xfId="1" applyNumberFormat="1" applyFont="1" applyFill="1"/>
    <xf numFmtId="0" fontId="8" fillId="9" borderId="0" xfId="0" applyFont="1" applyFill="1"/>
    <xf numFmtId="41" fontId="8" fillId="9" borderId="0" xfId="0" applyNumberFormat="1" applyFont="1" applyFill="1"/>
    <xf numFmtId="43" fontId="25" fillId="9" borderId="0" xfId="1" applyNumberFormat="1" applyFont="1" applyFill="1"/>
    <xf numFmtId="43" fontId="8" fillId="9" borderId="0" xfId="2" applyNumberFormat="1" applyFont="1" applyFill="1"/>
    <xf numFmtId="167" fontId="8" fillId="9" borderId="0" xfId="0" applyNumberFormat="1" applyFont="1" applyFill="1"/>
    <xf numFmtId="10" fontId="8" fillId="9" borderId="0" xfId="2" applyNumberFormat="1" applyFont="1" applyFill="1"/>
    <xf numFmtId="41" fontId="8" fillId="9" borderId="0" xfId="2" applyNumberFormat="1" applyFont="1" applyFill="1"/>
    <xf numFmtId="10" fontId="6" fillId="0" borderId="4" xfId="2" applyNumberFormat="1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72" fontId="7" fillId="5" borderId="48" xfId="1" applyNumberFormat="1" applyFont="1" applyFill="1" applyBorder="1"/>
    <xf numFmtId="171" fontId="7" fillId="5" borderId="0" xfId="1" applyNumberFormat="1" applyFont="1" applyFill="1" applyBorder="1"/>
    <xf numFmtId="10" fontId="6" fillId="0" borderId="4" xfId="2" applyNumberFormat="1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43" fontId="1" fillId="0" borderId="0" xfId="0" applyNumberFormat="1" applyFont="1"/>
    <xf numFmtId="43" fontId="8" fillId="0" borderId="0" xfId="2" applyNumberFormat="1" applyFont="1"/>
    <xf numFmtId="10" fontId="6" fillId="0" borderId="4" xfId="2" applyNumberFormat="1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right"/>
    </xf>
    <xf numFmtId="173" fontId="0" fillId="0" borderId="0" xfId="0" applyNumberFormat="1"/>
    <xf numFmtId="174" fontId="0" fillId="0" borderId="0" xfId="0" applyNumberFormat="1"/>
    <xf numFmtId="41" fontId="7" fillId="2" borderId="11" xfId="1" applyNumberFormat="1" applyFont="1" applyFill="1" applyBorder="1"/>
    <xf numFmtId="1" fontId="7" fillId="2" borderId="10" xfId="1" applyNumberFormat="1" applyFont="1" applyFill="1" applyBorder="1"/>
    <xf numFmtId="0" fontId="17" fillId="15" borderId="3" xfId="3" applyFont="1" applyFill="1" applyBorder="1"/>
    <xf numFmtId="10" fontId="6" fillId="0" borderId="4" xfId="2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2" fillId="10" borderId="22" xfId="0" applyFont="1" applyFill="1" applyBorder="1" applyAlignment="1">
      <alignment horizontal="center" vertical="center" wrapText="1"/>
    </xf>
    <xf numFmtId="0" fontId="12" fillId="10" borderId="21" xfId="0" applyFont="1" applyFill="1" applyBorder="1" applyAlignment="1">
      <alignment horizontal="center" vertical="center" wrapText="1"/>
    </xf>
    <xf numFmtId="0" fontId="12" fillId="10" borderId="17" xfId="0" applyFont="1" applyFill="1" applyBorder="1" applyAlignment="1">
      <alignment horizontal="center" vertical="center"/>
    </xf>
    <xf numFmtId="0" fontId="12" fillId="10" borderId="23" xfId="0" applyFont="1" applyFill="1" applyBorder="1" applyAlignment="1">
      <alignment horizontal="center" vertical="center"/>
    </xf>
    <xf numFmtId="0" fontId="12" fillId="10" borderId="26" xfId="0" applyFont="1" applyFill="1" applyBorder="1" applyAlignment="1">
      <alignment horizontal="center" vertical="center"/>
    </xf>
    <xf numFmtId="0" fontId="12" fillId="10" borderId="18" xfId="0" applyFont="1" applyFill="1" applyBorder="1" applyAlignment="1">
      <alignment horizontal="center" vertical="center" wrapText="1"/>
    </xf>
    <xf numFmtId="0" fontId="12" fillId="10" borderId="19" xfId="0" applyFont="1" applyFill="1" applyBorder="1" applyAlignment="1">
      <alignment horizontal="center" vertical="center" wrapText="1"/>
    </xf>
    <xf numFmtId="0" fontId="12" fillId="10" borderId="24" xfId="0" applyFont="1" applyFill="1" applyBorder="1" applyAlignment="1">
      <alignment horizontal="center" vertical="center" wrapText="1"/>
    </xf>
    <xf numFmtId="0" fontId="12" fillId="10" borderId="25" xfId="0" applyFont="1" applyFill="1" applyBorder="1" applyAlignment="1">
      <alignment horizontal="center" vertical="center" wrapText="1"/>
    </xf>
    <xf numFmtId="0" fontId="12" fillId="10" borderId="27" xfId="0" applyFont="1" applyFill="1" applyBorder="1" applyAlignment="1">
      <alignment horizontal="center" vertical="center" wrapText="1"/>
    </xf>
    <xf numFmtId="0" fontId="12" fillId="10" borderId="28" xfId="0" applyFont="1" applyFill="1" applyBorder="1" applyAlignment="1">
      <alignment horizontal="center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left" vertical="center" wrapText="1"/>
    </xf>
    <xf numFmtId="0" fontId="12" fillId="0" borderId="22" xfId="0" applyFont="1" applyFill="1" applyBorder="1" applyAlignment="1">
      <alignment horizontal="left" vertical="center" wrapText="1"/>
    </xf>
    <xf numFmtId="164" fontId="12" fillId="10" borderId="20" xfId="1" applyNumberFormat="1" applyFont="1" applyFill="1" applyBorder="1" applyAlignment="1" applyProtection="1">
      <alignment horizontal="center" wrapText="1"/>
    </xf>
    <xf numFmtId="164" fontId="12" fillId="10" borderId="21" xfId="1" applyNumberFormat="1" applyFont="1" applyFill="1" applyBorder="1" applyAlignment="1" applyProtection="1">
      <alignment horizontal="center" wrapText="1"/>
    </xf>
    <xf numFmtId="0" fontId="12" fillId="0" borderId="21" xfId="0" applyFont="1" applyFill="1" applyBorder="1" applyAlignment="1">
      <alignment horizontal="left" vertical="center" wrapText="1"/>
    </xf>
    <xf numFmtId="0" fontId="12" fillId="0" borderId="32" xfId="0" applyFont="1" applyFill="1" applyBorder="1" applyAlignment="1">
      <alignment horizontal="left" vertical="center" wrapText="1"/>
    </xf>
    <xf numFmtId="0" fontId="12" fillId="0" borderId="33" xfId="0" applyFont="1" applyFill="1" applyBorder="1" applyAlignment="1">
      <alignment horizontal="left" vertical="center" wrapText="1"/>
    </xf>
    <xf numFmtId="0" fontId="12" fillId="10" borderId="19" xfId="0" applyFont="1" applyFill="1" applyBorder="1" applyAlignment="1">
      <alignment horizontal="center" vertical="center"/>
    </xf>
    <xf numFmtId="0" fontId="12" fillId="10" borderId="25" xfId="0" applyFont="1" applyFill="1" applyBorder="1" applyAlignment="1">
      <alignment horizontal="center" vertical="center"/>
    </xf>
    <xf numFmtId="0" fontId="12" fillId="10" borderId="2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5">
    <cellStyle name="Comma" xfId="1" builtinId="3"/>
    <cellStyle name="Hyperlink" xfId="3" builtinId="8"/>
    <cellStyle name="Normal" xfId="0" builtinId="0"/>
    <cellStyle name="Normal 2" xfId="4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949902</xdr:colOff>
      <xdr:row>1</xdr:row>
      <xdr:rowOff>61480</xdr:rowOff>
    </xdr:from>
    <xdr:to>
      <xdr:col>11</xdr:col>
      <xdr:colOff>1969077</xdr:colOff>
      <xdr:row>3</xdr:row>
      <xdr:rowOff>686666</xdr:rowOff>
    </xdr:to>
    <xdr:pic>
      <xdr:nvPicPr>
        <xdr:cNvPr id="3" name="Picture 2"/>
        <xdr:cNvPicPr preferRelativeResize="0">
          <a:picLocks noRot="1" noChangeArrowheads="1" noChangeShapeType="1"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7470" y="251980"/>
          <a:ext cx="1019175" cy="1023504"/>
        </a:xfrm>
        <a:prstGeom prst="rect">
          <a:avLst/>
        </a:prstGeom>
        <a:noFill/>
        <a:ln>
          <a:noFill/>
        </a:ln>
        <a:effectLst/>
        <a:extLst>
          <a:ext uri="{91240B29-F687-4F45-9708-019B960494DF}">
            <a14:hiddenLine xmlns:a14="http://schemas.microsoft.com/office/drawing/2010/main" w="0" algn="in">
              <a:noFill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DBF5F9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11</xdr:row>
      <xdr:rowOff>57150</xdr:rowOff>
    </xdr:from>
    <xdr:to>
      <xdr:col>6</xdr:col>
      <xdr:colOff>257175</xdr:colOff>
      <xdr:row>27</xdr:row>
      <xdr:rowOff>76200</xdr:rowOff>
    </xdr:to>
    <xdr:pic>
      <xdr:nvPicPr>
        <xdr:cNvPr id="3" name="Picture 2"/>
        <xdr:cNvPicPr preferRelativeResize="0">
          <a:picLocks noRot="1" noChangeArrowheads="1" noChangeShapeType="1"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81225"/>
          <a:ext cx="3228975" cy="3200400"/>
        </a:xfrm>
        <a:prstGeom prst="rect">
          <a:avLst/>
        </a:prstGeom>
        <a:noFill/>
        <a:ln>
          <a:noFill/>
        </a:ln>
        <a:effectLst/>
        <a:extLst>
          <a:ext uri="{91240B29-F687-4F45-9708-019B960494DF}">
            <a14:hiddenLine xmlns:a14="http://schemas.microsoft.com/office/drawing/2010/main" w="0" algn="in">
              <a:noFill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DBF5F9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3</xdr:row>
      <xdr:rowOff>0</xdr:rowOff>
    </xdr:from>
    <xdr:to>
      <xdr:col>13</xdr:col>
      <xdr:colOff>381000</xdr:colOff>
      <xdr:row>4</xdr:row>
      <xdr:rowOff>152400</xdr:rowOff>
    </xdr:to>
    <xdr:pic>
      <xdr:nvPicPr>
        <xdr:cNvPr id="3" name="Picture 2"/>
        <xdr:cNvPicPr preferRelativeResize="0">
          <a:picLocks noRot="1" noChangeArrowheads="1" noChangeShapeType="1"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1550" y="590550"/>
          <a:ext cx="1019175" cy="1114425"/>
        </a:xfrm>
        <a:prstGeom prst="rect">
          <a:avLst/>
        </a:prstGeom>
        <a:noFill/>
        <a:ln>
          <a:noFill/>
        </a:ln>
        <a:effectLst/>
        <a:extLst>
          <a:ext uri="{91240B29-F687-4F45-9708-019B960494DF}">
            <a14:hiddenLine xmlns:a14="http://schemas.microsoft.com/office/drawing/2010/main" w="0" algn="in">
              <a:noFill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DBF5F9"/>
                </a:outerShdw>
              </a:effectLst>
            </a14:hiddenEffects>
          </a:ext>
        </a:extLst>
      </xdr:spPr>
    </xdr:pic>
    <xdr:clientData/>
  </xdr:twoCellAnchor>
  <xdr:twoCellAnchor>
    <xdr:from>
      <xdr:col>10</xdr:col>
      <xdr:colOff>800100</xdr:colOff>
      <xdr:row>3</xdr:row>
      <xdr:rowOff>161925</xdr:rowOff>
    </xdr:from>
    <xdr:to>
      <xdr:col>12</xdr:col>
      <xdr:colOff>428625</xdr:colOff>
      <xdr:row>3</xdr:row>
      <xdr:rowOff>342900</xdr:rowOff>
    </xdr:to>
    <xdr:pic>
      <xdr:nvPicPr>
        <xdr:cNvPr id="4" name="Picture 3"/>
        <xdr:cNvPicPr preferRelativeResize="0">
          <a:picLocks noRot="1" noChangeArrowheads="1" noChangeShapeType="1"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" y="752475"/>
          <a:ext cx="2209800" cy="180975"/>
        </a:xfrm>
        <a:prstGeom prst="rect">
          <a:avLst/>
        </a:prstGeom>
        <a:noFill/>
        <a:ln>
          <a:noFill/>
        </a:ln>
        <a:effectLst/>
        <a:extLst>
          <a:ext uri="{91240B29-F687-4F45-9708-019B960494DF}">
            <a14:hiddenLine xmlns:a14="http://schemas.microsoft.com/office/drawing/2010/main" w="0" algn="in">
              <a:noFill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DBF5F9"/>
                </a:outerShdw>
              </a:effectLst>
            </a14:hiddenEffects>
          </a:ext>
        </a:extLst>
      </xdr:spPr>
    </xdr:pic>
    <xdr:clientData/>
  </xdr:twoCellAnchor>
  <xdr:twoCellAnchor>
    <xdr:from>
      <xdr:col>10</xdr:col>
      <xdr:colOff>238125</xdr:colOff>
      <xdr:row>3</xdr:row>
      <xdr:rowOff>476250</xdr:rowOff>
    </xdr:from>
    <xdr:to>
      <xdr:col>12</xdr:col>
      <xdr:colOff>885825</xdr:colOff>
      <xdr:row>3</xdr:row>
      <xdr:rowOff>676275</xdr:rowOff>
    </xdr:to>
    <xdr:pic>
      <xdr:nvPicPr>
        <xdr:cNvPr id="6" name="Picture 5"/>
        <xdr:cNvPicPr preferRelativeResize="0">
          <a:picLocks noRot="1" noChangeArrowheads="1" noChangeShapeType="1"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0" y="1066800"/>
          <a:ext cx="3228975" cy="200025"/>
        </a:xfrm>
        <a:prstGeom prst="rect">
          <a:avLst/>
        </a:prstGeom>
        <a:noFill/>
        <a:ln>
          <a:noFill/>
        </a:ln>
        <a:effectLst/>
        <a:extLst>
          <a:ext uri="{91240B29-F687-4F45-9708-019B960494DF}">
            <a14:hiddenLine xmlns:a14="http://schemas.microsoft.com/office/drawing/2010/main" w="0" algn="in">
              <a:noFill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DBF5F9"/>
                </a:outerShdw>
              </a:effectLst>
            </a14:hiddenEffects>
          </a:ext>
        </a:extLst>
      </xdr:spPr>
    </xdr:pic>
    <xdr:clientData/>
  </xdr:twoCellAnchor>
  <xdr:twoCellAnchor>
    <xdr:from>
      <xdr:col>10</xdr:col>
      <xdr:colOff>866775</xdr:colOff>
      <xdr:row>1</xdr:row>
      <xdr:rowOff>114300</xdr:rowOff>
    </xdr:from>
    <xdr:to>
      <xdr:col>13</xdr:col>
      <xdr:colOff>247650</xdr:colOff>
      <xdr:row>2</xdr:row>
      <xdr:rowOff>104775</xdr:rowOff>
    </xdr:to>
    <xdr:pic>
      <xdr:nvPicPr>
        <xdr:cNvPr id="7" name="Picture 6"/>
        <xdr:cNvPicPr preferRelativeResize="0">
          <a:picLocks noRot="1" noChangeArrowheads="1" noChangeShapeType="1"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304800"/>
          <a:ext cx="3228975" cy="190500"/>
        </a:xfrm>
        <a:prstGeom prst="rect">
          <a:avLst/>
        </a:prstGeom>
        <a:noFill/>
        <a:ln>
          <a:noFill/>
        </a:ln>
        <a:effectLst/>
        <a:extLst>
          <a:ext uri="{91240B29-F687-4F45-9708-019B960494DF}">
            <a14:hiddenLine xmlns:a14="http://schemas.microsoft.com/office/drawing/2010/main" w="0" algn="in">
              <a:noFill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DBF5F9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3</xdr:row>
      <xdr:rowOff>0</xdr:rowOff>
    </xdr:from>
    <xdr:to>
      <xdr:col>13</xdr:col>
      <xdr:colOff>381000</xdr:colOff>
      <xdr:row>4</xdr:row>
      <xdr:rowOff>152400</xdr:rowOff>
    </xdr:to>
    <xdr:pic>
      <xdr:nvPicPr>
        <xdr:cNvPr id="2" name="Picture 1"/>
        <xdr:cNvPicPr preferRelativeResize="0">
          <a:picLocks noRot="1" noChangeArrowheads="1" noChangeShapeType="1"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1550" y="590550"/>
          <a:ext cx="1019175" cy="1114425"/>
        </a:xfrm>
        <a:prstGeom prst="rect">
          <a:avLst/>
        </a:prstGeom>
        <a:noFill/>
        <a:ln>
          <a:noFill/>
        </a:ln>
        <a:effectLst/>
        <a:extLst>
          <a:ext uri="{91240B29-F687-4F45-9708-019B960494DF}">
            <a14:hiddenLine xmlns:a14="http://schemas.microsoft.com/office/drawing/2010/main" w="0" algn="in">
              <a:noFill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DBF5F9"/>
                </a:outerShdw>
              </a:effectLst>
            </a14:hiddenEffects>
          </a:ext>
        </a:extLst>
      </xdr:spPr>
    </xdr:pic>
    <xdr:clientData/>
  </xdr:twoCellAnchor>
  <xdr:twoCellAnchor>
    <xdr:from>
      <xdr:col>10</xdr:col>
      <xdr:colOff>800100</xdr:colOff>
      <xdr:row>3</xdr:row>
      <xdr:rowOff>161925</xdr:rowOff>
    </xdr:from>
    <xdr:to>
      <xdr:col>12</xdr:col>
      <xdr:colOff>428625</xdr:colOff>
      <xdr:row>3</xdr:row>
      <xdr:rowOff>342900</xdr:rowOff>
    </xdr:to>
    <xdr:pic>
      <xdr:nvPicPr>
        <xdr:cNvPr id="3" name="Picture 2"/>
        <xdr:cNvPicPr preferRelativeResize="0">
          <a:picLocks noRot="1" noChangeArrowheads="1" noChangeShapeType="1"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725" y="752475"/>
          <a:ext cx="2209800" cy="180975"/>
        </a:xfrm>
        <a:prstGeom prst="rect">
          <a:avLst/>
        </a:prstGeom>
        <a:noFill/>
        <a:ln>
          <a:noFill/>
        </a:ln>
        <a:effectLst/>
        <a:extLst>
          <a:ext uri="{91240B29-F687-4F45-9708-019B960494DF}">
            <a14:hiddenLine xmlns:a14="http://schemas.microsoft.com/office/drawing/2010/main" w="0" algn="in">
              <a:noFill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DBF5F9"/>
                </a:outerShdw>
              </a:effectLst>
            </a14:hiddenEffects>
          </a:ext>
        </a:extLst>
      </xdr:spPr>
    </xdr:pic>
    <xdr:clientData/>
  </xdr:twoCellAnchor>
  <xdr:twoCellAnchor>
    <xdr:from>
      <xdr:col>11</xdr:col>
      <xdr:colOff>1676400</xdr:colOff>
      <xdr:row>4</xdr:row>
      <xdr:rowOff>142875</xdr:rowOff>
    </xdr:from>
    <xdr:to>
      <xdr:col>14</xdr:col>
      <xdr:colOff>685800</xdr:colOff>
      <xdr:row>5</xdr:row>
      <xdr:rowOff>133350</xdr:rowOff>
    </xdr:to>
    <xdr:pic>
      <xdr:nvPicPr>
        <xdr:cNvPr id="4" name="Picture 3"/>
        <xdr:cNvPicPr preferRelativeResize="0">
          <a:picLocks noRot="1" noChangeArrowheads="1" noChangeShapeType="1"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695450"/>
          <a:ext cx="3228975" cy="200025"/>
        </a:xfrm>
        <a:prstGeom prst="rect">
          <a:avLst/>
        </a:prstGeom>
        <a:noFill/>
        <a:ln>
          <a:noFill/>
        </a:ln>
        <a:effectLst/>
        <a:extLst>
          <a:ext uri="{91240B29-F687-4F45-9708-019B960494DF}">
            <a14:hiddenLine xmlns:a14="http://schemas.microsoft.com/office/drawing/2010/main" w="0" algn="in">
              <a:noFill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DBF5F9"/>
                </a:outerShdw>
              </a:effectLst>
            </a14:hiddenEffects>
          </a:ext>
        </a:extLst>
      </xdr:spPr>
    </xdr:pic>
    <xdr:clientData/>
  </xdr:twoCellAnchor>
  <xdr:twoCellAnchor>
    <xdr:from>
      <xdr:col>10</xdr:col>
      <xdr:colOff>866775</xdr:colOff>
      <xdr:row>1</xdr:row>
      <xdr:rowOff>114300</xdr:rowOff>
    </xdr:from>
    <xdr:to>
      <xdr:col>13</xdr:col>
      <xdr:colOff>247650</xdr:colOff>
      <xdr:row>2</xdr:row>
      <xdr:rowOff>104775</xdr:rowOff>
    </xdr:to>
    <xdr:pic>
      <xdr:nvPicPr>
        <xdr:cNvPr id="5" name="Picture 4"/>
        <xdr:cNvPicPr preferRelativeResize="0">
          <a:picLocks noRot="1" noChangeArrowheads="1" noChangeShapeType="1"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304800"/>
          <a:ext cx="3228975" cy="190500"/>
        </a:xfrm>
        <a:prstGeom prst="rect">
          <a:avLst/>
        </a:prstGeom>
        <a:noFill/>
        <a:ln>
          <a:noFill/>
        </a:ln>
        <a:effectLst/>
        <a:extLst>
          <a:ext uri="{91240B29-F687-4F45-9708-019B960494DF}">
            <a14:hiddenLine xmlns:a14="http://schemas.microsoft.com/office/drawing/2010/main" w="0" algn="in">
              <a:noFill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DBF5F9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mailto:ALBI@NE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hyperlink" Target="mailto:ALBI@NE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hyperlink" Target="mailto:ALBI@NET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LBI@NET" TargetMode="External"/><Relationship Id="rId5" Type="http://schemas.openxmlformats.org/officeDocument/2006/relationships/comments" Target="../comments18.xml"/><Relationship Id="rId4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hyperlink" Target="mailto:ALBI@NET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hyperlink" Target="mailto:ALBI@NET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LBI@NET" TargetMode="External"/><Relationship Id="rId5" Type="http://schemas.openxmlformats.org/officeDocument/2006/relationships/comments" Target="../comments22.xml"/><Relationship Id="rId4" Type="http://schemas.openxmlformats.org/officeDocument/2006/relationships/vmlDrawing" Target="../drawings/vmlDrawing22.v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4.xml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mailto:ALBI@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81"/>
  <sheetViews>
    <sheetView workbookViewId="0">
      <selection activeCell="D9" sqref="D9"/>
    </sheetView>
  </sheetViews>
  <sheetFormatPr defaultRowHeight="15" x14ac:dyDescent="0.25"/>
  <cols>
    <col min="1" max="1" width="21.42578125" customWidth="1"/>
    <col min="2" max="2" width="14.5703125" style="30" customWidth="1"/>
    <col min="3" max="3" width="19.5703125" style="30" customWidth="1"/>
    <col min="4" max="4" width="12.7109375" style="31" customWidth="1"/>
    <col min="5" max="5" width="15.28515625" style="31" bestFit="1" customWidth="1"/>
    <col min="6" max="6" width="12.28515625" style="30" customWidth="1"/>
    <col min="7" max="7" width="13.42578125" customWidth="1"/>
    <col min="8" max="8" width="12.28515625" bestFit="1" customWidth="1"/>
    <col min="9" max="9" width="9.5703125" customWidth="1"/>
    <col min="14" max="14" width="15.28515625" customWidth="1"/>
    <col min="15" max="15" width="16.7109375" customWidth="1"/>
    <col min="16" max="16" width="25.28515625" customWidth="1"/>
    <col min="17" max="17" width="26" bestFit="1" customWidth="1"/>
    <col min="19" max="19" width="13.28515625" customWidth="1"/>
    <col min="257" max="257" width="21.42578125" customWidth="1"/>
    <col min="258" max="258" width="16.42578125" customWidth="1"/>
    <col min="259" max="259" width="17.42578125" customWidth="1"/>
    <col min="260" max="260" width="14" customWidth="1"/>
    <col min="261" max="261" width="13.5703125" customWidth="1"/>
    <col min="262" max="262" width="12.28515625" customWidth="1"/>
    <col min="263" max="263" width="12.140625" customWidth="1"/>
    <col min="264" max="264" width="12.28515625" bestFit="1" customWidth="1"/>
    <col min="270" max="270" width="10.5703125" bestFit="1" customWidth="1"/>
    <col min="271" max="271" width="16.7109375" customWidth="1"/>
    <col min="272" max="272" width="27.7109375" customWidth="1"/>
    <col min="273" max="273" width="26" bestFit="1" customWidth="1"/>
    <col min="513" max="513" width="21.42578125" customWidth="1"/>
    <col min="514" max="514" width="16.42578125" customWidth="1"/>
    <col min="515" max="515" width="17.42578125" customWidth="1"/>
    <col min="516" max="516" width="14" customWidth="1"/>
    <col min="517" max="517" width="13.5703125" customWidth="1"/>
    <col min="518" max="518" width="12.28515625" customWidth="1"/>
    <col min="519" max="519" width="12.140625" customWidth="1"/>
    <col min="520" max="520" width="12.28515625" bestFit="1" customWidth="1"/>
    <col min="526" max="526" width="10.5703125" bestFit="1" customWidth="1"/>
    <col min="527" max="527" width="16.7109375" customWidth="1"/>
    <col min="528" max="528" width="27.7109375" customWidth="1"/>
    <col min="529" max="529" width="26" bestFit="1" customWidth="1"/>
    <col min="769" max="769" width="21.42578125" customWidth="1"/>
    <col min="770" max="770" width="16.42578125" customWidth="1"/>
    <col min="771" max="771" width="17.42578125" customWidth="1"/>
    <col min="772" max="772" width="14" customWidth="1"/>
    <col min="773" max="773" width="13.5703125" customWidth="1"/>
    <col min="774" max="774" width="12.28515625" customWidth="1"/>
    <col min="775" max="775" width="12.140625" customWidth="1"/>
    <col min="776" max="776" width="12.28515625" bestFit="1" customWidth="1"/>
    <col min="782" max="782" width="10.5703125" bestFit="1" customWidth="1"/>
    <col min="783" max="783" width="16.7109375" customWidth="1"/>
    <col min="784" max="784" width="27.7109375" customWidth="1"/>
    <col min="785" max="785" width="26" bestFit="1" customWidth="1"/>
    <col min="1025" max="1025" width="21.42578125" customWidth="1"/>
    <col min="1026" max="1026" width="16.42578125" customWidth="1"/>
    <col min="1027" max="1027" width="17.42578125" customWidth="1"/>
    <col min="1028" max="1028" width="14" customWidth="1"/>
    <col min="1029" max="1029" width="13.5703125" customWidth="1"/>
    <col min="1030" max="1030" width="12.28515625" customWidth="1"/>
    <col min="1031" max="1031" width="12.140625" customWidth="1"/>
    <col min="1032" max="1032" width="12.28515625" bestFit="1" customWidth="1"/>
    <col min="1038" max="1038" width="10.5703125" bestFit="1" customWidth="1"/>
    <col min="1039" max="1039" width="16.7109375" customWidth="1"/>
    <col min="1040" max="1040" width="27.7109375" customWidth="1"/>
    <col min="1041" max="1041" width="26" bestFit="1" customWidth="1"/>
    <col min="1281" max="1281" width="21.42578125" customWidth="1"/>
    <col min="1282" max="1282" width="16.42578125" customWidth="1"/>
    <col min="1283" max="1283" width="17.42578125" customWidth="1"/>
    <col min="1284" max="1284" width="14" customWidth="1"/>
    <col min="1285" max="1285" width="13.5703125" customWidth="1"/>
    <col min="1286" max="1286" width="12.28515625" customWidth="1"/>
    <col min="1287" max="1287" width="12.140625" customWidth="1"/>
    <col min="1288" max="1288" width="12.28515625" bestFit="1" customWidth="1"/>
    <col min="1294" max="1294" width="10.5703125" bestFit="1" customWidth="1"/>
    <col min="1295" max="1295" width="16.7109375" customWidth="1"/>
    <col min="1296" max="1296" width="27.7109375" customWidth="1"/>
    <col min="1297" max="1297" width="26" bestFit="1" customWidth="1"/>
    <col min="1537" max="1537" width="21.42578125" customWidth="1"/>
    <col min="1538" max="1538" width="16.42578125" customWidth="1"/>
    <col min="1539" max="1539" width="17.42578125" customWidth="1"/>
    <col min="1540" max="1540" width="14" customWidth="1"/>
    <col min="1541" max="1541" width="13.5703125" customWidth="1"/>
    <col min="1542" max="1542" width="12.28515625" customWidth="1"/>
    <col min="1543" max="1543" width="12.140625" customWidth="1"/>
    <col min="1544" max="1544" width="12.28515625" bestFit="1" customWidth="1"/>
    <col min="1550" max="1550" width="10.5703125" bestFit="1" customWidth="1"/>
    <col min="1551" max="1551" width="16.7109375" customWidth="1"/>
    <col min="1552" max="1552" width="27.7109375" customWidth="1"/>
    <col min="1553" max="1553" width="26" bestFit="1" customWidth="1"/>
    <col min="1793" max="1793" width="21.42578125" customWidth="1"/>
    <col min="1794" max="1794" width="16.42578125" customWidth="1"/>
    <col min="1795" max="1795" width="17.42578125" customWidth="1"/>
    <col min="1796" max="1796" width="14" customWidth="1"/>
    <col min="1797" max="1797" width="13.5703125" customWidth="1"/>
    <col min="1798" max="1798" width="12.28515625" customWidth="1"/>
    <col min="1799" max="1799" width="12.140625" customWidth="1"/>
    <col min="1800" max="1800" width="12.28515625" bestFit="1" customWidth="1"/>
    <col min="1806" max="1806" width="10.5703125" bestFit="1" customWidth="1"/>
    <col min="1807" max="1807" width="16.7109375" customWidth="1"/>
    <col min="1808" max="1808" width="27.7109375" customWidth="1"/>
    <col min="1809" max="1809" width="26" bestFit="1" customWidth="1"/>
    <col min="2049" max="2049" width="21.42578125" customWidth="1"/>
    <col min="2050" max="2050" width="16.42578125" customWidth="1"/>
    <col min="2051" max="2051" width="17.42578125" customWidth="1"/>
    <col min="2052" max="2052" width="14" customWidth="1"/>
    <col min="2053" max="2053" width="13.5703125" customWidth="1"/>
    <col min="2054" max="2054" width="12.28515625" customWidth="1"/>
    <col min="2055" max="2055" width="12.140625" customWidth="1"/>
    <col min="2056" max="2056" width="12.28515625" bestFit="1" customWidth="1"/>
    <col min="2062" max="2062" width="10.5703125" bestFit="1" customWidth="1"/>
    <col min="2063" max="2063" width="16.7109375" customWidth="1"/>
    <col min="2064" max="2064" width="27.7109375" customWidth="1"/>
    <col min="2065" max="2065" width="26" bestFit="1" customWidth="1"/>
    <col min="2305" max="2305" width="21.42578125" customWidth="1"/>
    <col min="2306" max="2306" width="16.42578125" customWidth="1"/>
    <col min="2307" max="2307" width="17.42578125" customWidth="1"/>
    <col min="2308" max="2308" width="14" customWidth="1"/>
    <col min="2309" max="2309" width="13.5703125" customWidth="1"/>
    <col min="2310" max="2310" width="12.28515625" customWidth="1"/>
    <col min="2311" max="2311" width="12.140625" customWidth="1"/>
    <col min="2312" max="2312" width="12.28515625" bestFit="1" customWidth="1"/>
    <col min="2318" max="2318" width="10.5703125" bestFit="1" customWidth="1"/>
    <col min="2319" max="2319" width="16.7109375" customWidth="1"/>
    <col min="2320" max="2320" width="27.7109375" customWidth="1"/>
    <col min="2321" max="2321" width="26" bestFit="1" customWidth="1"/>
    <col min="2561" max="2561" width="21.42578125" customWidth="1"/>
    <col min="2562" max="2562" width="16.42578125" customWidth="1"/>
    <col min="2563" max="2563" width="17.42578125" customWidth="1"/>
    <col min="2564" max="2564" width="14" customWidth="1"/>
    <col min="2565" max="2565" width="13.5703125" customWidth="1"/>
    <col min="2566" max="2566" width="12.28515625" customWidth="1"/>
    <col min="2567" max="2567" width="12.140625" customWidth="1"/>
    <col min="2568" max="2568" width="12.28515625" bestFit="1" customWidth="1"/>
    <col min="2574" max="2574" width="10.5703125" bestFit="1" customWidth="1"/>
    <col min="2575" max="2575" width="16.7109375" customWidth="1"/>
    <col min="2576" max="2576" width="27.7109375" customWidth="1"/>
    <col min="2577" max="2577" width="26" bestFit="1" customWidth="1"/>
    <col min="2817" max="2817" width="21.42578125" customWidth="1"/>
    <col min="2818" max="2818" width="16.42578125" customWidth="1"/>
    <col min="2819" max="2819" width="17.42578125" customWidth="1"/>
    <col min="2820" max="2820" width="14" customWidth="1"/>
    <col min="2821" max="2821" width="13.5703125" customWidth="1"/>
    <col min="2822" max="2822" width="12.28515625" customWidth="1"/>
    <col min="2823" max="2823" width="12.140625" customWidth="1"/>
    <col min="2824" max="2824" width="12.28515625" bestFit="1" customWidth="1"/>
    <col min="2830" max="2830" width="10.5703125" bestFit="1" customWidth="1"/>
    <col min="2831" max="2831" width="16.7109375" customWidth="1"/>
    <col min="2832" max="2832" width="27.7109375" customWidth="1"/>
    <col min="2833" max="2833" width="26" bestFit="1" customWidth="1"/>
    <col min="3073" max="3073" width="21.42578125" customWidth="1"/>
    <col min="3074" max="3074" width="16.42578125" customWidth="1"/>
    <col min="3075" max="3075" width="17.42578125" customWidth="1"/>
    <col min="3076" max="3076" width="14" customWidth="1"/>
    <col min="3077" max="3077" width="13.5703125" customWidth="1"/>
    <col min="3078" max="3078" width="12.28515625" customWidth="1"/>
    <col min="3079" max="3079" width="12.140625" customWidth="1"/>
    <col min="3080" max="3080" width="12.28515625" bestFit="1" customWidth="1"/>
    <col min="3086" max="3086" width="10.5703125" bestFit="1" customWidth="1"/>
    <col min="3087" max="3087" width="16.7109375" customWidth="1"/>
    <col min="3088" max="3088" width="27.7109375" customWidth="1"/>
    <col min="3089" max="3089" width="26" bestFit="1" customWidth="1"/>
    <col min="3329" max="3329" width="21.42578125" customWidth="1"/>
    <col min="3330" max="3330" width="16.42578125" customWidth="1"/>
    <col min="3331" max="3331" width="17.42578125" customWidth="1"/>
    <col min="3332" max="3332" width="14" customWidth="1"/>
    <col min="3333" max="3333" width="13.5703125" customWidth="1"/>
    <col min="3334" max="3334" width="12.28515625" customWidth="1"/>
    <col min="3335" max="3335" width="12.140625" customWidth="1"/>
    <col min="3336" max="3336" width="12.28515625" bestFit="1" customWidth="1"/>
    <col min="3342" max="3342" width="10.5703125" bestFit="1" customWidth="1"/>
    <col min="3343" max="3343" width="16.7109375" customWidth="1"/>
    <col min="3344" max="3344" width="27.7109375" customWidth="1"/>
    <col min="3345" max="3345" width="26" bestFit="1" customWidth="1"/>
    <col min="3585" max="3585" width="21.42578125" customWidth="1"/>
    <col min="3586" max="3586" width="16.42578125" customWidth="1"/>
    <col min="3587" max="3587" width="17.42578125" customWidth="1"/>
    <col min="3588" max="3588" width="14" customWidth="1"/>
    <col min="3589" max="3589" width="13.5703125" customWidth="1"/>
    <col min="3590" max="3590" width="12.28515625" customWidth="1"/>
    <col min="3591" max="3591" width="12.140625" customWidth="1"/>
    <col min="3592" max="3592" width="12.28515625" bestFit="1" customWidth="1"/>
    <col min="3598" max="3598" width="10.5703125" bestFit="1" customWidth="1"/>
    <col min="3599" max="3599" width="16.7109375" customWidth="1"/>
    <col min="3600" max="3600" width="27.7109375" customWidth="1"/>
    <col min="3601" max="3601" width="26" bestFit="1" customWidth="1"/>
    <col min="3841" max="3841" width="21.42578125" customWidth="1"/>
    <col min="3842" max="3842" width="16.42578125" customWidth="1"/>
    <col min="3843" max="3843" width="17.42578125" customWidth="1"/>
    <col min="3844" max="3844" width="14" customWidth="1"/>
    <col min="3845" max="3845" width="13.5703125" customWidth="1"/>
    <col min="3846" max="3846" width="12.28515625" customWidth="1"/>
    <col min="3847" max="3847" width="12.140625" customWidth="1"/>
    <col min="3848" max="3848" width="12.28515625" bestFit="1" customWidth="1"/>
    <col min="3854" max="3854" width="10.5703125" bestFit="1" customWidth="1"/>
    <col min="3855" max="3855" width="16.7109375" customWidth="1"/>
    <col min="3856" max="3856" width="27.7109375" customWidth="1"/>
    <col min="3857" max="3857" width="26" bestFit="1" customWidth="1"/>
    <col min="4097" max="4097" width="21.42578125" customWidth="1"/>
    <col min="4098" max="4098" width="16.42578125" customWidth="1"/>
    <col min="4099" max="4099" width="17.42578125" customWidth="1"/>
    <col min="4100" max="4100" width="14" customWidth="1"/>
    <col min="4101" max="4101" width="13.5703125" customWidth="1"/>
    <col min="4102" max="4102" width="12.28515625" customWidth="1"/>
    <col min="4103" max="4103" width="12.140625" customWidth="1"/>
    <col min="4104" max="4104" width="12.28515625" bestFit="1" customWidth="1"/>
    <col min="4110" max="4110" width="10.5703125" bestFit="1" customWidth="1"/>
    <col min="4111" max="4111" width="16.7109375" customWidth="1"/>
    <col min="4112" max="4112" width="27.7109375" customWidth="1"/>
    <col min="4113" max="4113" width="26" bestFit="1" customWidth="1"/>
    <col min="4353" max="4353" width="21.42578125" customWidth="1"/>
    <col min="4354" max="4354" width="16.42578125" customWidth="1"/>
    <col min="4355" max="4355" width="17.42578125" customWidth="1"/>
    <col min="4356" max="4356" width="14" customWidth="1"/>
    <col min="4357" max="4357" width="13.5703125" customWidth="1"/>
    <col min="4358" max="4358" width="12.28515625" customWidth="1"/>
    <col min="4359" max="4359" width="12.140625" customWidth="1"/>
    <col min="4360" max="4360" width="12.28515625" bestFit="1" customWidth="1"/>
    <col min="4366" max="4366" width="10.5703125" bestFit="1" customWidth="1"/>
    <col min="4367" max="4367" width="16.7109375" customWidth="1"/>
    <col min="4368" max="4368" width="27.7109375" customWidth="1"/>
    <col min="4369" max="4369" width="26" bestFit="1" customWidth="1"/>
    <col min="4609" max="4609" width="21.42578125" customWidth="1"/>
    <col min="4610" max="4610" width="16.42578125" customWidth="1"/>
    <col min="4611" max="4611" width="17.42578125" customWidth="1"/>
    <col min="4612" max="4612" width="14" customWidth="1"/>
    <col min="4613" max="4613" width="13.5703125" customWidth="1"/>
    <col min="4614" max="4614" width="12.28515625" customWidth="1"/>
    <col min="4615" max="4615" width="12.140625" customWidth="1"/>
    <col min="4616" max="4616" width="12.28515625" bestFit="1" customWidth="1"/>
    <col min="4622" max="4622" width="10.5703125" bestFit="1" customWidth="1"/>
    <col min="4623" max="4623" width="16.7109375" customWidth="1"/>
    <col min="4624" max="4624" width="27.7109375" customWidth="1"/>
    <col min="4625" max="4625" width="26" bestFit="1" customWidth="1"/>
    <col min="4865" max="4865" width="21.42578125" customWidth="1"/>
    <col min="4866" max="4866" width="16.42578125" customWidth="1"/>
    <col min="4867" max="4867" width="17.42578125" customWidth="1"/>
    <col min="4868" max="4868" width="14" customWidth="1"/>
    <col min="4869" max="4869" width="13.5703125" customWidth="1"/>
    <col min="4870" max="4870" width="12.28515625" customWidth="1"/>
    <col min="4871" max="4871" width="12.140625" customWidth="1"/>
    <col min="4872" max="4872" width="12.28515625" bestFit="1" customWidth="1"/>
    <col min="4878" max="4878" width="10.5703125" bestFit="1" customWidth="1"/>
    <col min="4879" max="4879" width="16.7109375" customWidth="1"/>
    <col min="4880" max="4880" width="27.7109375" customWidth="1"/>
    <col min="4881" max="4881" width="26" bestFit="1" customWidth="1"/>
    <col min="5121" max="5121" width="21.42578125" customWidth="1"/>
    <col min="5122" max="5122" width="16.42578125" customWidth="1"/>
    <col min="5123" max="5123" width="17.42578125" customWidth="1"/>
    <col min="5124" max="5124" width="14" customWidth="1"/>
    <col min="5125" max="5125" width="13.5703125" customWidth="1"/>
    <col min="5126" max="5126" width="12.28515625" customWidth="1"/>
    <col min="5127" max="5127" width="12.140625" customWidth="1"/>
    <col min="5128" max="5128" width="12.28515625" bestFit="1" customWidth="1"/>
    <col min="5134" max="5134" width="10.5703125" bestFit="1" customWidth="1"/>
    <col min="5135" max="5135" width="16.7109375" customWidth="1"/>
    <col min="5136" max="5136" width="27.7109375" customWidth="1"/>
    <col min="5137" max="5137" width="26" bestFit="1" customWidth="1"/>
    <col min="5377" max="5377" width="21.42578125" customWidth="1"/>
    <col min="5378" max="5378" width="16.42578125" customWidth="1"/>
    <col min="5379" max="5379" width="17.42578125" customWidth="1"/>
    <col min="5380" max="5380" width="14" customWidth="1"/>
    <col min="5381" max="5381" width="13.5703125" customWidth="1"/>
    <col min="5382" max="5382" width="12.28515625" customWidth="1"/>
    <col min="5383" max="5383" width="12.140625" customWidth="1"/>
    <col min="5384" max="5384" width="12.28515625" bestFit="1" customWidth="1"/>
    <col min="5390" max="5390" width="10.5703125" bestFit="1" customWidth="1"/>
    <col min="5391" max="5391" width="16.7109375" customWidth="1"/>
    <col min="5392" max="5392" width="27.7109375" customWidth="1"/>
    <col min="5393" max="5393" width="26" bestFit="1" customWidth="1"/>
    <col min="5633" max="5633" width="21.42578125" customWidth="1"/>
    <col min="5634" max="5634" width="16.42578125" customWidth="1"/>
    <col min="5635" max="5635" width="17.42578125" customWidth="1"/>
    <col min="5636" max="5636" width="14" customWidth="1"/>
    <col min="5637" max="5637" width="13.5703125" customWidth="1"/>
    <col min="5638" max="5638" width="12.28515625" customWidth="1"/>
    <col min="5639" max="5639" width="12.140625" customWidth="1"/>
    <col min="5640" max="5640" width="12.28515625" bestFit="1" customWidth="1"/>
    <col min="5646" max="5646" width="10.5703125" bestFit="1" customWidth="1"/>
    <col min="5647" max="5647" width="16.7109375" customWidth="1"/>
    <col min="5648" max="5648" width="27.7109375" customWidth="1"/>
    <col min="5649" max="5649" width="26" bestFit="1" customWidth="1"/>
    <col min="5889" max="5889" width="21.42578125" customWidth="1"/>
    <col min="5890" max="5890" width="16.42578125" customWidth="1"/>
    <col min="5891" max="5891" width="17.42578125" customWidth="1"/>
    <col min="5892" max="5892" width="14" customWidth="1"/>
    <col min="5893" max="5893" width="13.5703125" customWidth="1"/>
    <col min="5894" max="5894" width="12.28515625" customWidth="1"/>
    <col min="5895" max="5895" width="12.140625" customWidth="1"/>
    <col min="5896" max="5896" width="12.28515625" bestFit="1" customWidth="1"/>
    <col min="5902" max="5902" width="10.5703125" bestFit="1" customWidth="1"/>
    <col min="5903" max="5903" width="16.7109375" customWidth="1"/>
    <col min="5904" max="5904" width="27.7109375" customWidth="1"/>
    <col min="5905" max="5905" width="26" bestFit="1" customWidth="1"/>
    <col min="6145" max="6145" width="21.42578125" customWidth="1"/>
    <col min="6146" max="6146" width="16.42578125" customWidth="1"/>
    <col min="6147" max="6147" width="17.42578125" customWidth="1"/>
    <col min="6148" max="6148" width="14" customWidth="1"/>
    <col min="6149" max="6149" width="13.5703125" customWidth="1"/>
    <col min="6150" max="6150" width="12.28515625" customWidth="1"/>
    <col min="6151" max="6151" width="12.140625" customWidth="1"/>
    <col min="6152" max="6152" width="12.28515625" bestFit="1" customWidth="1"/>
    <col min="6158" max="6158" width="10.5703125" bestFit="1" customWidth="1"/>
    <col min="6159" max="6159" width="16.7109375" customWidth="1"/>
    <col min="6160" max="6160" width="27.7109375" customWidth="1"/>
    <col min="6161" max="6161" width="26" bestFit="1" customWidth="1"/>
    <col min="6401" max="6401" width="21.42578125" customWidth="1"/>
    <col min="6402" max="6402" width="16.42578125" customWidth="1"/>
    <col min="6403" max="6403" width="17.42578125" customWidth="1"/>
    <col min="6404" max="6404" width="14" customWidth="1"/>
    <col min="6405" max="6405" width="13.5703125" customWidth="1"/>
    <col min="6406" max="6406" width="12.28515625" customWidth="1"/>
    <col min="6407" max="6407" width="12.140625" customWidth="1"/>
    <col min="6408" max="6408" width="12.28515625" bestFit="1" customWidth="1"/>
    <col min="6414" max="6414" width="10.5703125" bestFit="1" customWidth="1"/>
    <col min="6415" max="6415" width="16.7109375" customWidth="1"/>
    <col min="6416" max="6416" width="27.7109375" customWidth="1"/>
    <col min="6417" max="6417" width="26" bestFit="1" customWidth="1"/>
    <col min="6657" max="6657" width="21.42578125" customWidth="1"/>
    <col min="6658" max="6658" width="16.42578125" customWidth="1"/>
    <col min="6659" max="6659" width="17.42578125" customWidth="1"/>
    <col min="6660" max="6660" width="14" customWidth="1"/>
    <col min="6661" max="6661" width="13.5703125" customWidth="1"/>
    <col min="6662" max="6662" width="12.28515625" customWidth="1"/>
    <col min="6663" max="6663" width="12.140625" customWidth="1"/>
    <col min="6664" max="6664" width="12.28515625" bestFit="1" customWidth="1"/>
    <col min="6670" max="6670" width="10.5703125" bestFit="1" customWidth="1"/>
    <col min="6671" max="6671" width="16.7109375" customWidth="1"/>
    <col min="6672" max="6672" width="27.7109375" customWidth="1"/>
    <col min="6673" max="6673" width="26" bestFit="1" customWidth="1"/>
    <col min="6913" max="6913" width="21.42578125" customWidth="1"/>
    <col min="6914" max="6914" width="16.42578125" customWidth="1"/>
    <col min="6915" max="6915" width="17.42578125" customWidth="1"/>
    <col min="6916" max="6916" width="14" customWidth="1"/>
    <col min="6917" max="6917" width="13.5703125" customWidth="1"/>
    <col min="6918" max="6918" width="12.28515625" customWidth="1"/>
    <col min="6919" max="6919" width="12.140625" customWidth="1"/>
    <col min="6920" max="6920" width="12.28515625" bestFit="1" customWidth="1"/>
    <col min="6926" max="6926" width="10.5703125" bestFit="1" customWidth="1"/>
    <col min="6927" max="6927" width="16.7109375" customWidth="1"/>
    <col min="6928" max="6928" width="27.7109375" customWidth="1"/>
    <col min="6929" max="6929" width="26" bestFit="1" customWidth="1"/>
    <col min="7169" max="7169" width="21.42578125" customWidth="1"/>
    <col min="7170" max="7170" width="16.42578125" customWidth="1"/>
    <col min="7171" max="7171" width="17.42578125" customWidth="1"/>
    <col min="7172" max="7172" width="14" customWidth="1"/>
    <col min="7173" max="7173" width="13.5703125" customWidth="1"/>
    <col min="7174" max="7174" width="12.28515625" customWidth="1"/>
    <col min="7175" max="7175" width="12.140625" customWidth="1"/>
    <col min="7176" max="7176" width="12.28515625" bestFit="1" customWidth="1"/>
    <col min="7182" max="7182" width="10.5703125" bestFit="1" customWidth="1"/>
    <col min="7183" max="7183" width="16.7109375" customWidth="1"/>
    <col min="7184" max="7184" width="27.7109375" customWidth="1"/>
    <col min="7185" max="7185" width="26" bestFit="1" customWidth="1"/>
    <col min="7425" max="7425" width="21.42578125" customWidth="1"/>
    <col min="7426" max="7426" width="16.42578125" customWidth="1"/>
    <col min="7427" max="7427" width="17.42578125" customWidth="1"/>
    <col min="7428" max="7428" width="14" customWidth="1"/>
    <col min="7429" max="7429" width="13.5703125" customWidth="1"/>
    <col min="7430" max="7430" width="12.28515625" customWidth="1"/>
    <col min="7431" max="7431" width="12.140625" customWidth="1"/>
    <col min="7432" max="7432" width="12.28515625" bestFit="1" customWidth="1"/>
    <col min="7438" max="7438" width="10.5703125" bestFit="1" customWidth="1"/>
    <col min="7439" max="7439" width="16.7109375" customWidth="1"/>
    <col min="7440" max="7440" width="27.7109375" customWidth="1"/>
    <col min="7441" max="7441" width="26" bestFit="1" customWidth="1"/>
    <col min="7681" max="7681" width="21.42578125" customWidth="1"/>
    <col min="7682" max="7682" width="16.42578125" customWidth="1"/>
    <col min="7683" max="7683" width="17.42578125" customWidth="1"/>
    <col min="7684" max="7684" width="14" customWidth="1"/>
    <col min="7685" max="7685" width="13.5703125" customWidth="1"/>
    <col min="7686" max="7686" width="12.28515625" customWidth="1"/>
    <col min="7687" max="7687" width="12.140625" customWidth="1"/>
    <col min="7688" max="7688" width="12.28515625" bestFit="1" customWidth="1"/>
    <col min="7694" max="7694" width="10.5703125" bestFit="1" customWidth="1"/>
    <col min="7695" max="7695" width="16.7109375" customWidth="1"/>
    <col min="7696" max="7696" width="27.7109375" customWidth="1"/>
    <col min="7697" max="7697" width="26" bestFit="1" customWidth="1"/>
    <col min="7937" max="7937" width="21.42578125" customWidth="1"/>
    <col min="7938" max="7938" width="16.42578125" customWidth="1"/>
    <col min="7939" max="7939" width="17.42578125" customWidth="1"/>
    <col min="7940" max="7940" width="14" customWidth="1"/>
    <col min="7941" max="7941" width="13.5703125" customWidth="1"/>
    <col min="7942" max="7942" width="12.28515625" customWidth="1"/>
    <col min="7943" max="7943" width="12.140625" customWidth="1"/>
    <col min="7944" max="7944" width="12.28515625" bestFit="1" customWidth="1"/>
    <col min="7950" max="7950" width="10.5703125" bestFit="1" customWidth="1"/>
    <col min="7951" max="7951" width="16.7109375" customWidth="1"/>
    <col min="7952" max="7952" width="27.7109375" customWidth="1"/>
    <col min="7953" max="7953" width="26" bestFit="1" customWidth="1"/>
    <col min="8193" max="8193" width="21.42578125" customWidth="1"/>
    <col min="8194" max="8194" width="16.42578125" customWidth="1"/>
    <col min="8195" max="8195" width="17.42578125" customWidth="1"/>
    <col min="8196" max="8196" width="14" customWidth="1"/>
    <col min="8197" max="8197" width="13.5703125" customWidth="1"/>
    <col min="8198" max="8198" width="12.28515625" customWidth="1"/>
    <col min="8199" max="8199" width="12.140625" customWidth="1"/>
    <col min="8200" max="8200" width="12.28515625" bestFit="1" customWidth="1"/>
    <col min="8206" max="8206" width="10.5703125" bestFit="1" customWidth="1"/>
    <col min="8207" max="8207" width="16.7109375" customWidth="1"/>
    <col min="8208" max="8208" width="27.7109375" customWidth="1"/>
    <col min="8209" max="8209" width="26" bestFit="1" customWidth="1"/>
    <col min="8449" max="8449" width="21.42578125" customWidth="1"/>
    <col min="8450" max="8450" width="16.42578125" customWidth="1"/>
    <col min="8451" max="8451" width="17.42578125" customWidth="1"/>
    <col min="8452" max="8452" width="14" customWidth="1"/>
    <col min="8453" max="8453" width="13.5703125" customWidth="1"/>
    <col min="8454" max="8454" width="12.28515625" customWidth="1"/>
    <col min="8455" max="8455" width="12.140625" customWidth="1"/>
    <col min="8456" max="8456" width="12.28515625" bestFit="1" customWidth="1"/>
    <col min="8462" max="8462" width="10.5703125" bestFit="1" customWidth="1"/>
    <col min="8463" max="8463" width="16.7109375" customWidth="1"/>
    <col min="8464" max="8464" width="27.7109375" customWidth="1"/>
    <col min="8465" max="8465" width="26" bestFit="1" customWidth="1"/>
    <col min="8705" max="8705" width="21.42578125" customWidth="1"/>
    <col min="8706" max="8706" width="16.42578125" customWidth="1"/>
    <col min="8707" max="8707" width="17.42578125" customWidth="1"/>
    <col min="8708" max="8708" width="14" customWidth="1"/>
    <col min="8709" max="8709" width="13.5703125" customWidth="1"/>
    <col min="8710" max="8710" width="12.28515625" customWidth="1"/>
    <col min="8711" max="8711" width="12.140625" customWidth="1"/>
    <col min="8712" max="8712" width="12.28515625" bestFit="1" customWidth="1"/>
    <col min="8718" max="8718" width="10.5703125" bestFit="1" customWidth="1"/>
    <col min="8719" max="8719" width="16.7109375" customWidth="1"/>
    <col min="8720" max="8720" width="27.7109375" customWidth="1"/>
    <col min="8721" max="8721" width="26" bestFit="1" customWidth="1"/>
    <col min="8961" max="8961" width="21.42578125" customWidth="1"/>
    <col min="8962" max="8962" width="16.42578125" customWidth="1"/>
    <col min="8963" max="8963" width="17.42578125" customWidth="1"/>
    <col min="8964" max="8964" width="14" customWidth="1"/>
    <col min="8965" max="8965" width="13.5703125" customWidth="1"/>
    <col min="8966" max="8966" width="12.28515625" customWidth="1"/>
    <col min="8967" max="8967" width="12.140625" customWidth="1"/>
    <col min="8968" max="8968" width="12.28515625" bestFit="1" customWidth="1"/>
    <col min="8974" max="8974" width="10.5703125" bestFit="1" customWidth="1"/>
    <col min="8975" max="8975" width="16.7109375" customWidth="1"/>
    <col min="8976" max="8976" width="27.7109375" customWidth="1"/>
    <col min="8977" max="8977" width="26" bestFit="1" customWidth="1"/>
    <col min="9217" max="9217" width="21.42578125" customWidth="1"/>
    <col min="9218" max="9218" width="16.42578125" customWidth="1"/>
    <col min="9219" max="9219" width="17.42578125" customWidth="1"/>
    <col min="9220" max="9220" width="14" customWidth="1"/>
    <col min="9221" max="9221" width="13.5703125" customWidth="1"/>
    <col min="9222" max="9222" width="12.28515625" customWidth="1"/>
    <col min="9223" max="9223" width="12.140625" customWidth="1"/>
    <col min="9224" max="9224" width="12.28515625" bestFit="1" customWidth="1"/>
    <col min="9230" max="9230" width="10.5703125" bestFit="1" customWidth="1"/>
    <col min="9231" max="9231" width="16.7109375" customWidth="1"/>
    <col min="9232" max="9232" width="27.7109375" customWidth="1"/>
    <col min="9233" max="9233" width="26" bestFit="1" customWidth="1"/>
    <col min="9473" max="9473" width="21.42578125" customWidth="1"/>
    <col min="9474" max="9474" width="16.42578125" customWidth="1"/>
    <col min="9475" max="9475" width="17.42578125" customWidth="1"/>
    <col min="9476" max="9476" width="14" customWidth="1"/>
    <col min="9477" max="9477" width="13.5703125" customWidth="1"/>
    <col min="9478" max="9478" width="12.28515625" customWidth="1"/>
    <col min="9479" max="9479" width="12.140625" customWidth="1"/>
    <col min="9480" max="9480" width="12.28515625" bestFit="1" customWidth="1"/>
    <col min="9486" max="9486" width="10.5703125" bestFit="1" customWidth="1"/>
    <col min="9487" max="9487" width="16.7109375" customWidth="1"/>
    <col min="9488" max="9488" width="27.7109375" customWidth="1"/>
    <col min="9489" max="9489" width="26" bestFit="1" customWidth="1"/>
    <col min="9729" max="9729" width="21.42578125" customWidth="1"/>
    <col min="9730" max="9730" width="16.42578125" customWidth="1"/>
    <col min="9731" max="9731" width="17.42578125" customWidth="1"/>
    <col min="9732" max="9732" width="14" customWidth="1"/>
    <col min="9733" max="9733" width="13.5703125" customWidth="1"/>
    <col min="9734" max="9734" width="12.28515625" customWidth="1"/>
    <col min="9735" max="9735" width="12.140625" customWidth="1"/>
    <col min="9736" max="9736" width="12.28515625" bestFit="1" customWidth="1"/>
    <col min="9742" max="9742" width="10.5703125" bestFit="1" customWidth="1"/>
    <col min="9743" max="9743" width="16.7109375" customWidth="1"/>
    <col min="9744" max="9744" width="27.7109375" customWidth="1"/>
    <col min="9745" max="9745" width="26" bestFit="1" customWidth="1"/>
    <col min="9985" max="9985" width="21.42578125" customWidth="1"/>
    <col min="9986" max="9986" width="16.42578125" customWidth="1"/>
    <col min="9987" max="9987" width="17.42578125" customWidth="1"/>
    <col min="9988" max="9988" width="14" customWidth="1"/>
    <col min="9989" max="9989" width="13.5703125" customWidth="1"/>
    <col min="9990" max="9990" width="12.28515625" customWidth="1"/>
    <col min="9991" max="9991" width="12.140625" customWidth="1"/>
    <col min="9992" max="9992" width="12.28515625" bestFit="1" customWidth="1"/>
    <col min="9998" max="9998" width="10.5703125" bestFit="1" customWidth="1"/>
    <col min="9999" max="9999" width="16.7109375" customWidth="1"/>
    <col min="10000" max="10000" width="27.7109375" customWidth="1"/>
    <col min="10001" max="10001" width="26" bestFit="1" customWidth="1"/>
    <col min="10241" max="10241" width="21.42578125" customWidth="1"/>
    <col min="10242" max="10242" width="16.42578125" customWidth="1"/>
    <col min="10243" max="10243" width="17.42578125" customWidth="1"/>
    <col min="10244" max="10244" width="14" customWidth="1"/>
    <col min="10245" max="10245" width="13.5703125" customWidth="1"/>
    <col min="10246" max="10246" width="12.28515625" customWidth="1"/>
    <col min="10247" max="10247" width="12.140625" customWidth="1"/>
    <col min="10248" max="10248" width="12.28515625" bestFit="1" customWidth="1"/>
    <col min="10254" max="10254" width="10.5703125" bestFit="1" customWidth="1"/>
    <col min="10255" max="10255" width="16.7109375" customWidth="1"/>
    <col min="10256" max="10256" width="27.7109375" customWidth="1"/>
    <col min="10257" max="10257" width="26" bestFit="1" customWidth="1"/>
    <col min="10497" max="10497" width="21.42578125" customWidth="1"/>
    <col min="10498" max="10498" width="16.42578125" customWidth="1"/>
    <col min="10499" max="10499" width="17.42578125" customWidth="1"/>
    <col min="10500" max="10500" width="14" customWidth="1"/>
    <col min="10501" max="10501" width="13.5703125" customWidth="1"/>
    <col min="10502" max="10502" width="12.28515625" customWidth="1"/>
    <col min="10503" max="10503" width="12.140625" customWidth="1"/>
    <col min="10504" max="10504" width="12.28515625" bestFit="1" customWidth="1"/>
    <col min="10510" max="10510" width="10.5703125" bestFit="1" customWidth="1"/>
    <col min="10511" max="10511" width="16.7109375" customWidth="1"/>
    <col min="10512" max="10512" width="27.7109375" customWidth="1"/>
    <col min="10513" max="10513" width="26" bestFit="1" customWidth="1"/>
    <col min="10753" max="10753" width="21.42578125" customWidth="1"/>
    <col min="10754" max="10754" width="16.42578125" customWidth="1"/>
    <col min="10755" max="10755" width="17.42578125" customWidth="1"/>
    <col min="10756" max="10756" width="14" customWidth="1"/>
    <col min="10757" max="10757" width="13.5703125" customWidth="1"/>
    <col min="10758" max="10758" width="12.28515625" customWidth="1"/>
    <col min="10759" max="10759" width="12.140625" customWidth="1"/>
    <col min="10760" max="10760" width="12.28515625" bestFit="1" customWidth="1"/>
    <col min="10766" max="10766" width="10.5703125" bestFit="1" customWidth="1"/>
    <col min="10767" max="10767" width="16.7109375" customWidth="1"/>
    <col min="10768" max="10768" width="27.7109375" customWidth="1"/>
    <col min="10769" max="10769" width="26" bestFit="1" customWidth="1"/>
    <col min="11009" max="11009" width="21.42578125" customWidth="1"/>
    <col min="11010" max="11010" width="16.42578125" customWidth="1"/>
    <col min="11011" max="11011" width="17.42578125" customWidth="1"/>
    <col min="11012" max="11012" width="14" customWidth="1"/>
    <col min="11013" max="11013" width="13.5703125" customWidth="1"/>
    <col min="11014" max="11014" width="12.28515625" customWidth="1"/>
    <col min="11015" max="11015" width="12.140625" customWidth="1"/>
    <col min="11016" max="11016" width="12.28515625" bestFit="1" customWidth="1"/>
    <col min="11022" max="11022" width="10.5703125" bestFit="1" customWidth="1"/>
    <col min="11023" max="11023" width="16.7109375" customWidth="1"/>
    <col min="11024" max="11024" width="27.7109375" customWidth="1"/>
    <col min="11025" max="11025" width="26" bestFit="1" customWidth="1"/>
    <col min="11265" max="11265" width="21.42578125" customWidth="1"/>
    <col min="11266" max="11266" width="16.42578125" customWidth="1"/>
    <col min="11267" max="11267" width="17.42578125" customWidth="1"/>
    <col min="11268" max="11268" width="14" customWidth="1"/>
    <col min="11269" max="11269" width="13.5703125" customWidth="1"/>
    <col min="11270" max="11270" width="12.28515625" customWidth="1"/>
    <col min="11271" max="11271" width="12.140625" customWidth="1"/>
    <col min="11272" max="11272" width="12.28515625" bestFit="1" customWidth="1"/>
    <col min="11278" max="11278" width="10.5703125" bestFit="1" customWidth="1"/>
    <col min="11279" max="11279" width="16.7109375" customWidth="1"/>
    <col min="11280" max="11280" width="27.7109375" customWidth="1"/>
    <col min="11281" max="11281" width="26" bestFit="1" customWidth="1"/>
    <col min="11521" max="11521" width="21.42578125" customWidth="1"/>
    <col min="11522" max="11522" width="16.42578125" customWidth="1"/>
    <col min="11523" max="11523" width="17.42578125" customWidth="1"/>
    <col min="11524" max="11524" width="14" customWidth="1"/>
    <col min="11525" max="11525" width="13.5703125" customWidth="1"/>
    <col min="11526" max="11526" width="12.28515625" customWidth="1"/>
    <col min="11527" max="11527" width="12.140625" customWidth="1"/>
    <col min="11528" max="11528" width="12.28515625" bestFit="1" customWidth="1"/>
    <col min="11534" max="11534" width="10.5703125" bestFit="1" customWidth="1"/>
    <col min="11535" max="11535" width="16.7109375" customWidth="1"/>
    <col min="11536" max="11536" width="27.7109375" customWidth="1"/>
    <col min="11537" max="11537" width="26" bestFit="1" customWidth="1"/>
    <col min="11777" max="11777" width="21.42578125" customWidth="1"/>
    <col min="11778" max="11778" width="16.42578125" customWidth="1"/>
    <col min="11779" max="11779" width="17.42578125" customWidth="1"/>
    <col min="11780" max="11780" width="14" customWidth="1"/>
    <col min="11781" max="11781" width="13.5703125" customWidth="1"/>
    <col min="11782" max="11782" width="12.28515625" customWidth="1"/>
    <col min="11783" max="11783" width="12.140625" customWidth="1"/>
    <col min="11784" max="11784" width="12.28515625" bestFit="1" customWidth="1"/>
    <col min="11790" max="11790" width="10.5703125" bestFit="1" customWidth="1"/>
    <col min="11791" max="11791" width="16.7109375" customWidth="1"/>
    <col min="11792" max="11792" width="27.7109375" customWidth="1"/>
    <col min="11793" max="11793" width="26" bestFit="1" customWidth="1"/>
    <col min="12033" max="12033" width="21.42578125" customWidth="1"/>
    <col min="12034" max="12034" width="16.42578125" customWidth="1"/>
    <col min="12035" max="12035" width="17.42578125" customWidth="1"/>
    <col min="12036" max="12036" width="14" customWidth="1"/>
    <col min="12037" max="12037" width="13.5703125" customWidth="1"/>
    <col min="12038" max="12038" width="12.28515625" customWidth="1"/>
    <col min="12039" max="12039" width="12.140625" customWidth="1"/>
    <col min="12040" max="12040" width="12.28515625" bestFit="1" customWidth="1"/>
    <col min="12046" max="12046" width="10.5703125" bestFit="1" customWidth="1"/>
    <col min="12047" max="12047" width="16.7109375" customWidth="1"/>
    <col min="12048" max="12048" width="27.7109375" customWidth="1"/>
    <col min="12049" max="12049" width="26" bestFit="1" customWidth="1"/>
    <col min="12289" max="12289" width="21.42578125" customWidth="1"/>
    <col min="12290" max="12290" width="16.42578125" customWidth="1"/>
    <col min="12291" max="12291" width="17.42578125" customWidth="1"/>
    <col min="12292" max="12292" width="14" customWidth="1"/>
    <col min="12293" max="12293" width="13.5703125" customWidth="1"/>
    <col min="12294" max="12294" width="12.28515625" customWidth="1"/>
    <col min="12295" max="12295" width="12.140625" customWidth="1"/>
    <col min="12296" max="12296" width="12.28515625" bestFit="1" customWidth="1"/>
    <col min="12302" max="12302" width="10.5703125" bestFit="1" customWidth="1"/>
    <col min="12303" max="12303" width="16.7109375" customWidth="1"/>
    <col min="12304" max="12304" width="27.7109375" customWidth="1"/>
    <col min="12305" max="12305" width="26" bestFit="1" customWidth="1"/>
    <col min="12545" max="12545" width="21.42578125" customWidth="1"/>
    <col min="12546" max="12546" width="16.42578125" customWidth="1"/>
    <col min="12547" max="12547" width="17.42578125" customWidth="1"/>
    <col min="12548" max="12548" width="14" customWidth="1"/>
    <col min="12549" max="12549" width="13.5703125" customWidth="1"/>
    <col min="12550" max="12550" width="12.28515625" customWidth="1"/>
    <col min="12551" max="12551" width="12.140625" customWidth="1"/>
    <col min="12552" max="12552" width="12.28515625" bestFit="1" customWidth="1"/>
    <col min="12558" max="12558" width="10.5703125" bestFit="1" customWidth="1"/>
    <col min="12559" max="12559" width="16.7109375" customWidth="1"/>
    <col min="12560" max="12560" width="27.7109375" customWidth="1"/>
    <col min="12561" max="12561" width="26" bestFit="1" customWidth="1"/>
    <col min="12801" max="12801" width="21.42578125" customWidth="1"/>
    <col min="12802" max="12802" width="16.42578125" customWidth="1"/>
    <col min="12803" max="12803" width="17.42578125" customWidth="1"/>
    <col min="12804" max="12804" width="14" customWidth="1"/>
    <col min="12805" max="12805" width="13.5703125" customWidth="1"/>
    <col min="12806" max="12806" width="12.28515625" customWidth="1"/>
    <col min="12807" max="12807" width="12.140625" customWidth="1"/>
    <col min="12808" max="12808" width="12.28515625" bestFit="1" customWidth="1"/>
    <col min="12814" max="12814" width="10.5703125" bestFit="1" customWidth="1"/>
    <col min="12815" max="12815" width="16.7109375" customWidth="1"/>
    <col min="12816" max="12816" width="27.7109375" customWidth="1"/>
    <col min="12817" max="12817" width="26" bestFit="1" customWidth="1"/>
    <col min="13057" max="13057" width="21.42578125" customWidth="1"/>
    <col min="13058" max="13058" width="16.42578125" customWidth="1"/>
    <col min="13059" max="13059" width="17.42578125" customWidth="1"/>
    <col min="13060" max="13060" width="14" customWidth="1"/>
    <col min="13061" max="13061" width="13.5703125" customWidth="1"/>
    <col min="13062" max="13062" width="12.28515625" customWidth="1"/>
    <col min="13063" max="13063" width="12.140625" customWidth="1"/>
    <col min="13064" max="13064" width="12.28515625" bestFit="1" customWidth="1"/>
    <col min="13070" max="13070" width="10.5703125" bestFit="1" customWidth="1"/>
    <col min="13071" max="13071" width="16.7109375" customWidth="1"/>
    <col min="13072" max="13072" width="27.7109375" customWidth="1"/>
    <col min="13073" max="13073" width="26" bestFit="1" customWidth="1"/>
    <col min="13313" max="13313" width="21.42578125" customWidth="1"/>
    <col min="13314" max="13314" width="16.42578125" customWidth="1"/>
    <col min="13315" max="13315" width="17.42578125" customWidth="1"/>
    <col min="13316" max="13316" width="14" customWidth="1"/>
    <col min="13317" max="13317" width="13.5703125" customWidth="1"/>
    <col min="13318" max="13318" width="12.28515625" customWidth="1"/>
    <col min="13319" max="13319" width="12.140625" customWidth="1"/>
    <col min="13320" max="13320" width="12.28515625" bestFit="1" customWidth="1"/>
    <col min="13326" max="13326" width="10.5703125" bestFit="1" customWidth="1"/>
    <col min="13327" max="13327" width="16.7109375" customWidth="1"/>
    <col min="13328" max="13328" width="27.7109375" customWidth="1"/>
    <col min="13329" max="13329" width="26" bestFit="1" customWidth="1"/>
    <col min="13569" max="13569" width="21.42578125" customWidth="1"/>
    <col min="13570" max="13570" width="16.42578125" customWidth="1"/>
    <col min="13571" max="13571" width="17.42578125" customWidth="1"/>
    <col min="13572" max="13572" width="14" customWidth="1"/>
    <col min="13573" max="13573" width="13.5703125" customWidth="1"/>
    <col min="13574" max="13574" width="12.28515625" customWidth="1"/>
    <col min="13575" max="13575" width="12.140625" customWidth="1"/>
    <col min="13576" max="13576" width="12.28515625" bestFit="1" customWidth="1"/>
    <col min="13582" max="13582" width="10.5703125" bestFit="1" customWidth="1"/>
    <col min="13583" max="13583" width="16.7109375" customWidth="1"/>
    <col min="13584" max="13584" width="27.7109375" customWidth="1"/>
    <col min="13585" max="13585" width="26" bestFit="1" customWidth="1"/>
    <col min="13825" max="13825" width="21.42578125" customWidth="1"/>
    <col min="13826" max="13826" width="16.42578125" customWidth="1"/>
    <col min="13827" max="13827" width="17.42578125" customWidth="1"/>
    <col min="13828" max="13828" width="14" customWidth="1"/>
    <col min="13829" max="13829" width="13.5703125" customWidth="1"/>
    <col min="13830" max="13830" width="12.28515625" customWidth="1"/>
    <col min="13831" max="13831" width="12.140625" customWidth="1"/>
    <col min="13832" max="13832" width="12.28515625" bestFit="1" customWidth="1"/>
    <col min="13838" max="13838" width="10.5703125" bestFit="1" customWidth="1"/>
    <col min="13839" max="13839" width="16.7109375" customWidth="1"/>
    <col min="13840" max="13840" width="27.7109375" customWidth="1"/>
    <col min="13841" max="13841" width="26" bestFit="1" customWidth="1"/>
    <col min="14081" max="14081" width="21.42578125" customWidth="1"/>
    <col min="14082" max="14082" width="16.42578125" customWidth="1"/>
    <col min="14083" max="14083" width="17.42578125" customWidth="1"/>
    <col min="14084" max="14084" width="14" customWidth="1"/>
    <col min="14085" max="14085" width="13.5703125" customWidth="1"/>
    <col min="14086" max="14086" width="12.28515625" customWidth="1"/>
    <col min="14087" max="14087" width="12.140625" customWidth="1"/>
    <col min="14088" max="14088" width="12.28515625" bestFit="1" customWidth="1"/>
    <col min="14094" max="14094" width="10.5703125" bestFit="1" customWidth="1"/>
    <col min="14095" max="14095" width="16.7109375" customWidth="1"/>
    <col min="14096" max="14096" width="27.7109375" customWidth="1"/>
    <col min="14097" max="14097" width="26" bestFit="1" customWidth="1"/>
    <col min="14337" max="14337" width="21.42578125" customWidth="1"/>
    <col min="14338" max="14338" width="16.42578125" customWidth="1"/>
    <col min="14339" max="14339" width="17.42578125" customWidth="1"/>
    <col min="14340" max="14340" width="14" customWidth="1"/>
    <col min="14341" max="14341" width="13.5703125" customWidth="1"/>
    <col min="14342" max="14342" width="12.28515625" customWidth="1"/>
    <col min="14343" max="14343" width="12.140625" customWidth="1"/>
    <col min="14344" max="14344" width="12.28515625" bestFit="1" customWidth="1"/>
    <col min="14350" max="14350" width="10.5703125" bestFit="1" customWidth="1"/>
    <col min="14351" max="14351" width="16.7109375" customWidth="1"/>
    <col min="14352" max="14352" width="27.7109375" customWidth="1"/>
    <col min="14353" max="14353" width="26" bestFit="1" customWidth="1"/>
    <col min="14593" max="14593" width="21.42578125" customWidth="1"/>
    <col min="14594" max="14594" width="16.42578125" customWidth="1"/>
    <col min="14595" max="14595" width="17.42578125" customWidth="1"/>
    <col min="14596" max="14596" width="14" customWidth="1"/>
    <col min="14597" max="14597" width="13.5703125" customWidth="1"/>
    <col min="14598" max="14598" width="12.28515625" customWidth="1"/>
    <col min="14599" max="14599" width="12.140625" customWidth="1"/>
    <col min="14600" max="14600" width="12.28515625" bestFit="1" customWidth="1"/>
    <col min="14606" max="14606" width="10.5703125" bestFit="1" customWidth="1"/>
    <col min="14607" max="14607" width="16.7109375" customWidth="1"/>
    <col min="14608" max="14608" width="27.7109375" customWidth="1"/>
    <col min="14609" max="14609" width="26" bestFit="1" customWidth="1"/>
    <col min="14849" max="14849" width="21.42578125" customWidth="1"/>
    <col min="14850" max="14850" width="16.42578125" customWidth="1"/>
    <col min="14851" max="14851" width="17.42578125" customWidth="1"/>
    <col min="14852" max="14852" width="14" customWidth="1"/>
    <col min="14853" max="14853" width="13.5703125" customWidth="1"/>
    <col min="14854" max="14854" width="12.28515625" customWidth="1"/>
    <col min="14855" max="14855" width="12.140625" customWidth="1"/>
    <col min="14856" max="14856" width="12.28515625" bestFit="1" customWidth="1"/>
    <col min="14862" max="14862" width="10.5703125" bestFit="1" customWidth="1"/>
    <col min="14863" max="14863" width="16.7109375" customWidth="1"/>
    <col min="14864" max="14864" width="27.7109375" customWidth="1"/>
    <col min="14865" max="14865" width="26" bestFit="1" customWidth="1"/>
    <col min="15105" max="15105" width="21.42578125" customWidth="1"/>
    <col min="15106" max="15106" width="16.42578125" customWidth="1"/>
    <col min="15107" max="15107" width="17.42578125" customWidth="1"/>
    <col min="15108" max="15108" width="14" customWidth="1"/>
    <col min="15109" max="15109" width="13.5703125" customWidth="1"/>
    <col min="15110" max="15110" width="12.28515625" customWidth="1"/>
    <col min="15111" max="15111" width="12.140625" customWidth="1"/>
    <col min="15112" max="15112" width="12.28515625" bestFit="1" customWidth="1"/>
    <col min="15118" max="15118" width="10.5703125" bestFit="1" customWidth="1"/>
    <col min="15119" max="15119" width="16.7109375" customWidth="1"/>
    <col min="15120" max="15120" width="27.7109375" customWidth="1"/>
    <col min="15121" max="15121" width="26" bestFit="1" customWidth="1"/>
    <col min="15361" max="15361" width="21.42578125" customWidth="1"/>
    <col min="15362" max="15362" width="16.42578125" customWidth="1"/>
    <col min="15363" max="15363" width="17.42578125" customWidth="1"/>
    <col min="15364" max="15364" width="14" customWidth="1"/>
    <col min="15365" max="15365" width="13.5703125" customWidth="1"/>
    <col min="15366" max="15366" width="12.28515625" customWidth="1"/>
    <col min="15367" max="15367" width="12.140625" customWidth="1"/>
    <col min="15368" max="15368" width="12.28515625" bestFit="1" customWidth="1"/>
    <col min="15374" max="15374" width="10.5703125" bestFit="1" customWidth="1"/>
    <col min="15375" max="15375" width="16.7109375" customWidth="1"/>
    <col min="15376" max="15376" width="27.7109375" customWidth="1"/>
    <col min="15377" max="15377" width="26" bestFit="1" customWidth="1"/>
    <col min="15617" max="15617" width="21.42578125" customWidth="1"/>
    <col min="15618" max="15618" width="16.42578125" customWidth="1"/>
    <col min="15619" max="15619" width="17.42578125" customWidth="1"/>
    <col min="15620" max="15620" width="14" customWidth="1"/>
    <col min="15621" max="15621" width="13.5703125" customWidth="1"/>
    <col min="15622" max="15622" width="12.28515625" customWidth="1"/>
    <col min="15623" max="15623" width="12.140625" customWidth="1"/>
    <col min="15624" max="15624" width="12.28515625" bestFit="1" customWidth="1"/>
    <col min="15630" max="15630" width="10.5703125" bestFit="1" customWidth="1"/>
    <col min="15631" max="15631" width="16.7109375" customWidth="1"/>
    <col min="15632" max="15632" width="27.7109375" customWidth="1"/>
    <col min="15633" max="15633" width="26" bestFit="1" customWidth="1"/>
    <col min="15873" max="15873" width="21.42578125" customWidth="1"/>
    <col min="15874" max="15874" width="16.42578125" customWidth="1"/>
    <col min="15875" max="15875" width="17.42578125" customWidth="1"/>
    <col min="15876" max="15876" width="14" customWidth="1"/>
    <col min="15877" max="15877" width="13.5703125" customWidth="1"/>
    <col min="15878" max="15878" width="12.28515625" customWidth="1"/>
    <col min="15879" max="15879" width="12.140625" customWidth="1"/>
    <col min="15880" max="15880" width="12.28515625" bestFit="1" customWidth="1"/>
    <col min="15886" max="15886" width="10.5703125" bestFit="1" customWidth="1"/>
    <col min="15887" max="15887" width="16.7109375" customWidth="1"/>
    <col min="15888" max="15888" width="27.7109375" customWidth="1"/>
    <col min="15889" max="15889" width="26" bestFit="1" customWidth="1"/>
    <col min="16129" max="16129" width="21.42578125" customWidth="1"/>
    <col min="16130" max="16130" width="16.42578125" customWidth="1"/>
    <col min="16131" max="16131" width="17.42578125" customWidth="1"/>
    <col min="16132" max="16132" width="14" customWidth="1"/>
    <col min="16133" max="16133" width="13.5703125" customWidth="1"/>
    <col min="16134" max="16134" width="12.28515625" customWidth="1"/>
    <col min="16135" max="16135" width="12.140625" customWidth="1"/>
    <col min="16136" max="16136" width="12.28515625" bestFit="1" customWidth="1"/>
    <col min="16142" max="16142" width="10.5703125" bestFit="1" customWidth="1"/>
    <col min="16143" max="16143" width="16.7109375" customWidth="1"/>
    <col min="16144" max="16144" width="27.7109375" customWidth="1"/>
    <col min="16145" max="16145" width="26" bestFit="1" customWidth="1"/>
  </cols>
  <sheetData>
    <row r="2" spans="1:19" ht="15.75" x14ac:dyDescent="0.3">
      <c r="A2" s="490" t="s">
        <v>0</v>
      </c>
      <c r="B2" s="491"/>
      <c r="C2" s="491"/>
      <c r="D2" s="491"/>
      <c r="E2" s="491"/>
      <c r="F2" s="492"/>
    </row>
    <row r="3" spans="1:19" ht="15.75" x14ac:dyDescent="0.3">
      <c r="A3" s="58"/>
      <c r="B3" s="58"/>
      <c r="C3" s="58"/>
      <c r="D3" s="493" t="s">
        <v>1</v>
      </c>
      <c r="E3" s="493"/>
      <c r="F3" s="493"/>
      <c r="Q3" t="s">
        <v>67</v>
      </c>
    </row>
    <row r="4" spans="1:19" ht="15.75" thickBot="1" x14ac:dyDescent="0.3">
      <c r="A4" s="1" t="s">
        <v>2</v>
      </c>
      <c r="B4" s="2" t="s">
        <v>3</v>
      </c>
      <c r="C4" s="3" t="s">
        <v>4</v>
      </c>
      <c r="D4" s="4" t="s">
        <v>5</v>
      </c>
      <c r="E4" s="5" t="s">
        <v>6</v>
      </c>
      <c r="F4" s="6" t="s">
        <v>7</v>
      </c>
      <c r="N4" s="489" t="s">
        <v>8</v>
      </c>
      <c r="O4" s="489"/>
      <c r="P4" s="7"/>
      <c r="Q4" s="7" t="s">
        <v>8</v>
      </c>
      <c r="R4" s="40"/>
      <c r="S4" s="40"/>
    </row>
    <row r="5" spans="1:19" ht="15.75" thickBot="1" x14ac:dyDescent="0.3">
      <c r="A5" s="66" t="s">
        <v>9</v>
      </c>
      <c r="B5" s="44">
        <v>1361208.31</v>
      </c>
      <c r="C5" s="44">
        <v>816984.21</v>
      </c>
      <c r="D5" s="51">
        <v>31960</v>
      </c>
      <c r="E5" s="51">
        <v>3443</v>
      </c>
      <c r="F5" s="12">
        <f>D5+E5</f>
        <v>35403</v>
      </c>
      <c r="G5" s="86">
        <f>B5/F5/3</f>
        <v>12.816317920326902</v>
      </c>
      <c r="N5" s="9" t="s">
        <v>10</v>
      </c>
      <c r="O5" s="10">
        <f>F5/F59</f>
        <v>0.14365535375176511</v>
      </c>
      <c r="Q5" s="20" t="s">
        <v>10</v>
      </c>
      <c r="R5" s="40">
        <v>0.15459779342615318</v>
      </c>
      <c r="S5" s="40"/>
    </row>
    <row r="6" spans="1:19" ht="15.75" thickBot="1" x14ac:dyDescent="0.3">
      <c r="A6" s="66" t="s">
        <v>11</v>
      </c>
      <c r="B6" s="45">
        <v>2845276.23</v>
      </c>
      <c r="C6" s="68">
        <v>656941.04</v>
      </c>
      <c r="D6" s="51">
        <v>104928</v>
      </c>
      <c r="E6" s="51">
        <v>7865</v>
      </c>
      <c r="F6" s="12">
        <f>D6+E6</f>
        <v>112793</v>
      </c>
      <c r="G6" s="86">
        <f t="shared" ref="G6:G57" si="0">B6/F6/3</f>
        <v>8.4085484914844013</v>
      </c>
      <c r="N6" s="9" t="s">
        <v>12</v>
      </c>
      <c r="O6" s="11">
        <f>F6/F59</f>
        <v>0.45768206976027009</v>
      </c>
      <c r="Q6" s="20" t="s">
        <v>12</v>
      </c>
      <c r="R6" s="40">
        <v>0.47837695254260615</v>
      </c>
      <c r="S6" s="40"/>
    </row>
    <row r="7" spans="1:19" ht="15.75" thickBot="1" x14ac:dyDescent="0.3">
      <c r="A7" s="66" t="s">
        <v>13</v>
      </c>
      <c r="B7" s="60">
        <v>1603408</v>
      </c>
      <c r="C7" s="51">
        <v>1008154</v>
      </c>
      <c r="D7" s="51">
        <v>60546</v>
      </c>
      <c r="E7" s="51">
        <v>1106</v>
      </c>
      <c r="F7" s="12">
        <f t="shared" ref="F7:F57" si="1">D7+E7</f>
        <v>61652</v>
      </c>
      <c r="G7" s="86">
        <f t="shared" si="0"/>
        <v>8.6691321179091236</v>
      </c>
      <c r="H7" s="67"/>
      <c r="N7" s="9" t="s">
        <v>14</v>
      </c>
      <c r="O7" s="11">
        <f>F7/F59</f>
        <v>0.25016636639561118</v>
      </c>
      <c r="Q7" s="41" t="s">
        <v>14</v>
      </c>
      <c r="R7" s="40">
        <v>0.24369566713305962</v>
      </c>
      <c r="S7" s="40"/>
    </row>
    <row r="8" spans="1:19" ht="16.5" customHeight="1" thickBot="1" x14ac:dyDescent="0.3">
      <c r="A8" s="66" t="s">
        <v>15</v>
      </c>
      <c r="B8" s="45">
        <v>285824.44</v>
      </c>
      <c r="C8" s="44">
        <v>69484.53</v>
      </c>
      <c r="D8" s="51">
        <v>4613</v>
      </c>
      <c r="E8" s="35">
        <v>499</v>
      </c>
      <c r="F8" s="12">
        <f>D8+E8</f>
        <v>5112</v>
      </c>
      <c r="G8" s="86">
        <f t="shared" si="0"/>
        <v>18.637483046426709</v>
      </c>
      <c r="N8" s="9" t="s">
        <v>15</v>
      </c>
      <c r="O8" s="11">
        <f>F8/F59</f>
        <v>2.0743049130837025E-2</v>
      </c>
      <c r="Q8" s="41" t="s">
        <v>15</v>
      </c>
      <c r="R8" s="40">
        <v>1.7611303530059408E-2</v>
      </c>
      <c r="S8" s="40"/>
    </row>
    <row r="9" spans="1:19" ht="15.75" thickBot="1" x14ac:dyDescent="0.3">
      <c r="A9" s="66" t="s">
        <v>16</v>
      </c>
      <c r="B9" s="60">
        <v>6228.3</v>
      </c>
      <c r="C9" s="60">
        <v>394</v>
      </c>
      <c r="D9" s="36">
        <v>280</v>
      </c>
      <c r="E9" s="36">
        <v>60</v>
      </c>
      <c r="F9" s="12">
        <f>D9+E9</f>
        <v>340</v>
      </c>
      <c r="G9" s="86">
        <f t="shared" si="0"/>
        <v>6.1061764705882355</v>
      </c>
      <c r="H9" s="14"/>
      <c r="N9" s="9" t="s">
        <v>76</v>
      </c>
      <c r="O9" s="11">
        <f>F45/F59</f>
        <v>2.404197302429761E-2</v>
      </c>
      <c r="Q9" s="9" t="s">
        <v>76</v>
      </c>
      <c r="R9" s="40"/>
      <c r="S9" s="40"/>
    </row>
    <row r="10" spans="1:19" ht="15.75" thickBot="1" x14ac:dyDescent="0.3">
      <c r="A10" s="66" t="s">
        <v>18</v>
      </c>
      <c r="B10" s="60">
        <v>2459</v>
      </c>
      <c r="C10" s="44">
        <v>0</v>
      </c>
      <c r="D10" s="35">
        <v>82</v>
      </c>
      <c r="E10" s="35">
        <v>0</v>
      </c>
      <c r="F10" s="12">
        <f>D10+E10</f>
        <v>82</v>
      </c>
      <c r="G10" s="86">
        <f t="shared" si="0"/>
        <v>9.9959349593495936</v>
      </c>
      <c r="N10" s="9" t="s">
        <v>77</v>
      </c>
      <c r="O10" s="11">
        <f>F52/F59</f>
        <v>1.2205612634107545E-2</v>
      </c>
      <c r="Q10" s="9" t="s">
        <v>77</v>
      </c>
      <c r="R10" s="40"/>
      <c r="S10" s="40"/>
    </row>
    <row r="11" spans="1:19" ht="15.75" thickBot="1" x14ac:dyDescent="0.3">
      <c r="A11" s="75" t="s">
        <v>19</v>
      </c>
      <c r="B11" s="45">
        <v>761</v>
      </c>
      <c r="C11" s="45">
        <v>7548</v>
      </c>
      <c r="D11" s="35">
        <v>17</v>
      </c>
      <c r="E11" s="35">
        <v>0</v>
      </c>
      <c r="F11" s="12">
        <f>D11+E11</f>
        <v>17</v>
      </c>
      <c r="G11" s="86">
        <f t="shared" si="0"/>
        <v>14.921568627450981</v>
      </c>
      <c r="N11" s="9" t="s">
        <v>17</v>
      </c>
      <c r="O11" s="11">
        <f>F60/F59</f>
        <v>9.1505575303111458E-2</v>
      </c>
      <c r="Q11" s="42" t="s">
        <v>17</v>
      </c>
      <c r="R11" s="40">
        <v>0.10571828336812165</v>
      </c>
      <c r="S11" s="40" t="s">
        <v>21</v>
      </c>
    </row>
    <row r="12" spans="1:19" ht="15.75" thickBot="1" x14ac:dyDescent="0.3">
      <c r="A12" s="61" t="s">
        <v>22</v>
      </c>
      <c r="B12" s="62"/>
      <c r="C12" s="63"/>
      <c r="D12" s="64"/>
      <c r="E12" s="64"/>
      <c r="F12" s="65">
        <f>D12+E12</f>
        <v>0</v>
      </c>
      <c r="G12" s="86"/>
      <c r="H12" t="s">
        <v>69</v>
      </c>
      <c r="O12" s="70">
        <f>SUM(O5:O11)</f>
        <v>1</v>
      </c>
      <c r="P12" s="7"/>
      <c r="Q12" s="7"/>
      <c r="R12" s="40"/>
      <c r="S12" s="40">
        <v>0.29095578389183119</v>
      </c>
    </row>
    <row r="13" spans="1:19" ht="15.75" thickBot="1" x14ac:dyDescent="0.3">
      <c r="A13" s="66" t="s">
        <v>23</v>
      </c>
      <c r="B13" s="45">
        <v>97715.61</v>
      </c>
      <c r="C13" s="44">
        <v>78949.009999999995</v>
      </c>
      <c r="D13" s="36">
        <v>3302</v>
      </c>
      <c r="E13" s="35">
        <v>0</v>
      </c>
      <c r="F13" s="12">
        <f t="shared" si="1"/>
        <v>3302</v>
      </c>
      <c r="G13" s="86">
        <f t="shared" si="0"/>
        <v>9.8642852816474864</v>
      </c>
      <c r="N13" s="489" t="s">
        <v>20</v>
      </c>
      <c r="O13" s="489"/>
      <c r="P13" s="16" t="s">
        <v>21</v>
      </c>
      <c r="Q13" s="20" t="s">
        <v>20</v>
      </c>
      <c r="R13" s="40"/>
      <c r="S13" s="40">
        <v>0.24818391856870314</v>
      </c>
    </row>
    <row r="14" spans="1:19" ht="15.75" thickBot="1" x14ac:dyDescent="0.3">
      <c r="A14" s="66" t="s">
        <v>24</v>
      </c>
      <c r="B14" s="45">
        <v>7774.75</v>
      </c>
      <c r="C14" s="44">
        <v>1120.9000000000001</v>
      </c>
      <c r="D14" s="35">
        <v>225</v>
      </c>
      <c r="E14" s="35">
        <v>10</v>
      </c>
      <c r="F14" s="12">
        <f t="shared" si="1"/>
        <v>235</v>
      </c>
      <c r="G14" s="86">
        <f t="shared" si="0"/>
        <v>11.028014184397163</v>
      </c>
      <c r="N14" s="9" t="s">
        <v>10</v>
      </c>
      <c r="O14" s="11">
        <f>B5/$B$59</f>
        <v>0.19403281077935594</v>
      </c>
      <c r="P14" s="11">
        <f>C5/$C$59</f>
        <v>0.2510428142097994</v>
      </c>
      <c r="Q14" s="20" t="s">
        <v>10</v>
      </c>
      <c r="R14" s="40">
        <v>0.21051195515228435</v>
      </c>
      <c r="S14" s="40">
        <v>0.30351347628027103</v>
      </c>
    </row>
    <row r="15" spans="1:19" ht="15.75" thickBot="1" x14ac:dyDescent="0.3">
      <c r="A15" s="53" t="s">
        <v>25</v>
      </c>
      <c r="B15" s="54"/>
      <c r="C15" s="55"/>
      <c r="D15" s="56"/>
      <c r="E15" s="56"/>
      <c r="F15" s="57">
        <f t="shared" si="1"/>
        <v>0</v>
      </c>
      <c r="G15" s="86"/>
      <c r="H15" t="s">
        <v>68</v>
      </c>
      <c r="N15" s="9" t="s">
        <v>12</v>
      </c>
      <c r="O15" s="11">
        <f>B6/$B$59</f>
        <v>0.40557858800508589</v>
      </c>
      <c r="P15" s="11">
        <f>C6/$C$59</f>
        <v>0.201864767314796</v>
      </c>
      <c r="Q15" s="20" t="s">
        <v>12</v>
      </c>
      <c r="R15" s="40">
        <v>0.41958444932977218</v>
      </c>
      <c r="S15" s="40">
        <v>2.212213491763804E-2</v>
      </c>
    </row>
    <row r="16" spans="1:19" ht="15.75" thickBot="1" x14ac:dyDescent="0.3">
      <c r="A16" s="76" t="s">
        <v>26</v>
      </c>
      <c r="B16" s="44">
        <v>5097</v>
      </c>
      <c r="C16" s="51">
        <v>1400</v>
      </c>
      <c r="D16" s="35">
        <v>100</v>
      </c>
      <c r="E16" s="35">
        <v>50</v>
      </c>
      <c r="F16" s="83">
        <f t="shared" si="1"/>
        <v>150</v>
      </c>
      <c r="G16" s="86">
        <f t="shared" si="0"/>
        <v>11.326666666666666</v>
      </c>
      <c r="N16" s="9" t="s">
        <v>14</v>
      </c>
      <c r="O16" s="11">
        <f>B7/$B$59</f>
        <v>0.22855705389141032</v>
      </c>
      <c r="P16" s="11">
        <f>C7/$C$59</f>
        <v>0.30978544532319191</v>
      </c>
      <c r="Q16" s="20" t="s">
        <v>14</v>
      </c>
      <c r="R16" s="40">
        <v>0.22940629163107448</v>
      </c>
      <c r="S16" s="40">
        <v>0.13519999999999999</v>
      </c>
    </row>
    <row r="17" spans="1:18" ht="15.75" thickBot="1" x14ac:dyDescent="0.3">
      <c r="A17" s="66" t="s">
        <v>27</v>
      </c>
      <c r="B17" s="51">
        <v>3500</v>
      </c>
      <c r="C17" s="51">
        <v>1850</v>
      </c>
      <c r="D17" s="35">
        <v>350</v>
      </c>
      <c r="E17" s="35">
        <v>0</v>
      </c>
      <c r="F17" s="12">
        <f t="shared" si="1"/>
        <v>350</v>
      </c>
      <c r="G17" s="86">
        <f t="shared" si="0"/>
        <v>3.3333333333333335</v>
      </c>
      <c r="N17" s="9" t="s">
        <v>15</v>
      </c>
      <c r="O17" s="11">
        <f>B8/$B$59</f>
        <v>4.0742712981700339E-2</v>
      </c>
      <c r="P17" s="11">
        <f>C8/$C$59</f>
        <v>2.1351198397390365E-2</v>
      </c>
      <c r="Q17" s="42" t="s">
        <v>15</v>
      </c>
      <c r="R17" s="40">
        <v>4.2681034979472336E-2</v>
      </c>
    </row>
    <row r="18" spans="1:18" ht="15.75" thickBot="1" x14ac:dyDescent="0.3">
      <c r="A18" s="66" t="s">
        <v>66</v>
      </c>
      <c r="B18" s="44">
        <v>5593.28</v>
      </c>
      <c r="C18" s="51">
        <v>243499.78</v>
      </c>
      <c r="D18" s="35">
        <v>377</v>
      </c>
      <c r="E18" s="35">
        <v>0</v>
      </c>
      <c r="F18" s="12">
        <f t="shared" si="1"/>
        <v>377</v>
      </c>
      <c r="G18" s="86">
        <f t="shared" si="0"/>
        <v>4.9454288240495137</v>
      </c>
      <c r="N18" s="9" t="s">
        <v>76</v>
      </c>
      <c r="O18" s="11">
        <f>B45/B59</f>
        <v>1.9511992527917903E-2</v>
      </c>
      <c r="P18" s="11">
        <f>C45/C59</f>
        <v>2.6426070122019554E-2</v>
      </c>
      <c r="Q18" s="9" t="s">
        <v>76</v>
      </c>
      <c r="R18" s="40"/>
    </row>
    <row r="19" spans="1:18" ht="15.75" thickBot="1" x14ac:dyDescent="0.3">
      <c r="A19" s="66" t="s">
        <v>28</v>
      </c>
      <c r="B19" s="60">
        <v>29493.95</v>
      </c>
      <c r="C19" s="51">
        <v>0</v>
      </c>
      <c r="D19" s="35">
        <v>774</v>
      </c>
      <c r="E19" s="35">
        <v>51</v>
      </c>
      <c r="F19" s="12">
        <f t="shared" si="1"/>
        <v>825</v>
      </c>
      <c r="G19" s="86">
        <f t="shared" si="0"/>
        <v>11.916747474747474</v>
      </c>
      <c r="N19" s="9" t="s">
        <v>77</v>
      </c>
      <c r="O19" s="11">
        <f>B52/B59</f>
        <v>1.0468711830804294E-2</v>
      </c>
      <c r="P19" s="11">
        <f>C52/C59</f>
        <v>9.8570532130650527E-3</v>
      </c>
      <c r="Q19" s="9" t="s">
        <v>77</v>
      </c>
      <c r="R19" s="40"/>
    </row>
    <row r="20" spans="1:18" ht="15.75" thickBot="1" x14ac:dyDescent="0.3">
      <c r="A20" s="66" t="s">
        <v>29</v>
      </c>
      <c r="B20" s="45">
        <v>5902.3</v>
      </c>
      <c r="C20" s="44">
        <v>0</v>
      </c>
      <c r="D20" s="35">
        <v>426</v>
      </c>
      <c r="E20" s="35">
        <v>0</v>
      </c>
      <c r="F20" s="12">
        <f t="shared" si="1"/>
        <v>426</v>
      </c>
      <c r="G20" s="86">
        <f t="shared" si="0"/>
        <v>4.6183881064162753</v>
      </c>
      <c r="N20" s="9" t="s">
        <v>17</v>
      </c>
      <c r="O20" s="11">
        <f>B60/B59</f>
        <v>0.101108129983725</v>
      </c>
      <c r="P20" s="11">
        <f>C60/$C$59</f>
        <v>0.2159557747548225</v>
      </c>
      <c r="Q20" s="43" t="s">
        <v>17</v>
      </c>
      <c r="R20" s="40">
        <v>9.78162689073966E-2</v>
      </c>
    </row>
    <row r="21" spans="1:18" ht="15.75" thickBot="1" x14ac:dyDescent="0.3">
      <c r="A21" s="66" t="s">
        <v>30</v>
      </c>
      <c r="B21" s="45">
        <v>22288.71</v>
      </c>
      <c r="C21" s="44">
        <v>0</v>
      </c>
      <c r="D21" s="36">
        <v>1112</v>
      </c>
      <c r="E21" s="35">
        <v>30</v>
      </c>
      <c r="F21" s="12">
        <f t="shared" si="1"/>
        <v>1142</v>
      </c>
      <c r="G21" s="86">
        <f t="shared" si="0"/>
        <v>6.5057530647985979</v>
      </c>
      <c r="N21" s="15"/>
      <c r="O21" s="20">
        <f>SUM(O14:O20)</f>
        <v>0.99999999999999967</v>
      </c>
      <c r="P21" s="20">
        <f>SUM(P14:P20)</f>
        <v>1.0362831233350849</v>
      </c>
      <c r="Q21" s="19"/>
    </row>
    <row r="22" spans="1:18" ht="15.75" thickBot="1" x14ac:dyDescent="0.3">
      <c r="A22" s="76" t="s">
        <v>31</v>
      </c>
      <c r="B22" s="45">
        <v>1356</v>
      </c>
      <c r="C22" s="44">
        <v>0</v>
      </c>
      <c r="D22" s="35">
        <v>37</v>
      </c>
      <c r="E22" s="35">
        <v>0</v>
      </c>
      <c r="F22" s="12">
        <f t="shared" si="1"/>
        <v>37</v>
      </c>
      <c r="G22" s="86">
        <f t="shared" si="0"/>
        <v>12.216216216216216</v>
      </c>
      <c r="N22" s="15"/>
      <c r="O22" s="20"/>
      <c r="P22" s="20"/>
      <c r="Q22" s="19"/>
    </row>
    <row r="23" spans="1:18" ht="15.75" thickBot="1" x14ac:dyDescent="0.3">
      <c r="A23" s="66" t="s">
        <v>32</v>
      </c>
      <c r="B23" s="60">
        <v>13300</v>
      </c>
      <c r="C23" s="51">
        <v>5600</v>
      </c>
      <c r="D23" s="84">
        <v>883</v>
      </c>
      <c r="E23" s="84">
        <v>1</v>
      </c>
      <c r="F23" s="12">
        <f t="shared" si="1"/>
        <v>884</v>
      </c>
      <c r="G23" s="86">
        <f t="shared" si="0"/>
        <v>5.0150829562594268</v>
      </c>
      <c r="N23" s="21"/>
      <c r="O23" s="22"/>
      <c r="P23" s="7"/>
      <c r="Q23" s="18"/>
    </row>
    <row r="24" spans="1:18" ht="15.75" thickBot="1" x14ac:dyDescent="0.3">
      <c r="A24" s="66" t="s">
        <v>33</v>
      </c>
      <c r="B24" s="60">
        <v>13674</v>
      </c>
      <c r="C24" s="44">
        <v>0</v>
      </c>
      <c r="D24" s="35">
        <v>867</v>
      </c>
      <c r="E24" s="35">
        <v>3</v>
      </c>
      <c r="F24" s="12">
        <f t="shared" si="1"/>
        <v>870</v>
      </c>
      <c r="G24" s="86">
        <f t="shared" si="0"/>
        <v>5.2390804597701148</v>
      </c>
      <c r="N24" s="489" t="s">
        <v>21</v>
      </c>
      <c r="O24" s="489"/>
      <c r="P24" s="15"/>
      <c r="Q24" s="7"/>
    </row>
    <row r="25" spans="1:18" ht="15.75" thickBot="1" x14ac:dyDescent="0.3">
      <c r="A25" s="66" t="s">
        <v>34</v>
      </c>
      <c r="B25" s="45">
        <v>6302</v>
      </c>
      <c r="C25" s="51">
        <v>1500</v>
      </c>
      <c r="D25" s="35">
        <v>350</v>
      </c>
      <c r="E25" s="35">
        <v>10</v>
      </c>
      <c r="F25" s="12">
        <f t="shared" si="1"/>
        <v>360</v>
      </c>
      <c r="G25" s="86">
        <f t="shared" si="0"/>
        <v>5.8351851851851855</v>
      </c>
      <c r="N25" s="59"/>
      <c r="O25" s="59"/>
      <c r="P25" s="15"/>
      <c r="Q25" s="7"/>
    </row>
    <row r="26" spans="1:18" ht="15.75" thickBot="1" x14ac:dyDescent="0.3">
      <c r="A26" s="66" t="s">
        <v>35</v>
      </c>
      <c r="B26" s="60">
        <v>2601</v>
      </c>
      <c r="C26" s="51">
        <v>13500</v>
      </c>
      <c r="D26" s="35">
        <v>180</v>
      </c>
      <c r="E26" s="35">
        <v>5</v>
      </c>
      <c r="F26" s="12">
        <f t="shared" si="1"/>
        <v>185</v>
      </c>
      <c r="G26" s="86">
        <f>B26/F26/3</f>
        <v>4.6864864864864861</v>
      </c>
      <c r="N26" s="9" t="s">
        <v>10</v>
      </c>
      <c r="O26" s="11"/>
      <c r="P26" s="15"/>
      <c r="Q26" s="17"/>
    </row>
    <row r="27" spans="1:18" ht="15.75" thickBot="1" x14ac:dyDescent="0.3">
      <c r="A27" s="66" t="s">
        <v>36</v>
      </c>
      <c r="B27" s="60">
        <v>48649</v>
      </c>
      <c r="C27" s="51">
        <v>10223.33</v>
      </c>
      <c r="D27" s="35">
        <v>1000</v>
      </c>
      <c r="E27" s="35">
        <v>40</v>
      </c>
      <c r="F27" s="12">
        <f t="shared" si="1"/>
        <v>1040</v>
      </c>
      <c r="G27" s="86">
        <f t="shared" si="0"/>
        <v>15.592628205128205</v>
      </c>
      <c r="N27" s="9" t="s">
        <v>12</v>
      </c>
      <c r="O27" s="11"/>
      <c r="P27" s="15"/>
      <c r="Q27" s="17"/>
    </row>
    <row r="28" spans="1:18" ht="15.75" thickBot="1" x14ac:dyDescent="0.3">
      <c r="A28" s="77" t="s">
        <v>37</v>
      </c>
      <c r="B28" s="60">
        <v>17368</v>
      </c>
      <c r="C28" s="74">
        <v>2600</v>
      </c>
      <c r="D28" s="35">
        <v>620</v>
      </c>
      <c r="E28" s="35">
        <v>0</v>
      </c>
      <c r="F28" s="12">
        <f t="shared" si="1"/>
        <v>620</v>
      </c>
      <c r="G28" s="86">
        <f t="shared" si="0"/>
        <v>9.3376344086021508</v>
      </c>
      <c r="N28" s="9" t="s">
        <v>14</v>
      </c>
      <c r="O28" s="11"/>
      <c r="P28" s="22"/>
      <c r="Q28" s="23"/>
    </row>
    <row r="29" spans="1:18" ht="15.75" thickBot="1" x14ac:dyDescent="0.3">
      <c r="A29" s="77" t="s">
        <v>38</v>
      </c>
      <c r="B29" s="45">
        <v>1600</v>
      </c>
      <c r="C29" s="44">
        <v>0</v>
      </c>
      <c r="D29" s="35">
        <v>200</v>
      </c>
      <c r="E29" s="35">
        <v>0</v>
      </c>
      <c r="F29" s="12">
        <f t="shared" si="1"/>
        <v>200</v>
      </c>
      <c r="G29" s="86">
        <f t="shared" si="0"/>
        <v>2.6666666666666665</v>
      </c>
      <c r="N29" s="9" t="s">
        <v>17</v>
      </c>
      <c r="O29" s="11"/>
      <c r="P29" s="22"/>
      <c r="Q29" s="17"/>
    </row>
    <row r="30" spans="1:18" ht="15.75" thickBot="1" x14ac:dyDescent="0.3">
      <c r="A30" s="66" t="s">
        <v>39</v>
      </c>
      <c r="B30" s="45">
        <v>3470</v>
      </c>
      <c r="C30" s="44">
        <v>800</v>
      </c>
      <c r="D30" s="35">
        <v>80</v>
      </c>
      <c r="E30" s="35">
        <v>30</v>
      </c>
      <c r="F30" s="12">
        <f t="shared" si="1"/>
        <v>110</v>
      </c>
      <c r="G30" s="86">
        <f t="shared" si="0"/>
        <v>10.515151515151516</v>
      </c>
      <c r="N30" s="22"/>
      <c r="O30" s="22"/>
      <c r="P30" s="22"/>
      <c r="Q30" s="19"/>
    </row>
    <row r="31" spans="1:18" ht="16.5" thickBot="1" x14ac:dyDescent="0.35">
      <c r="A31" s="66" t="s">
        <v>40</v>
      </c>
      <c r="B31" s="45">
        <v>6090</v>
      </c>
      <c r="C31" s="44">
        <v>2400</v>
      </c>
      <c r="D31" s="35">
        <v>272</v>
      </c>
      <c r="E31" s="35">
        <v>0</v>
      </c>
      <c r="F31" s="12">
        <f t="shared" si="1"/>
        <v>272</v>
      </c>
      <c r="G31" s="86">
        <f t="shared" si="0"/>
        <v>7.4632352941176476</v>
      </c>
      <c r="N31" s="18"/>
      <c r="O31" s="18"/>
      <c r="P31" s="24"/>
      <c r="Q31" s="19"/>
    </row>
    <row r="32" spans="1:18" ht="16.5" thickBot="1" x14ac:dyDescent="0.35">
      <c r="A32" s="66" t="s">
        <v>41</v>
      </c>
      <c r="B32" s="45">
        <v>6500</v>
      </c>
      <c r="C32" s="44">
        <v>91.4</v>
      </c>
      <c r="D32" s="35">
        <v>67</v>
      </c>
      <c r="E32" s="35">
        <v>147</v>
      </c>
      <c r="F32" s="12">
        <f t="shared" si="1"/>
        <v>214</v>
      </c>
      <c r="G32" s="86">
        <f>B32/F32/3</f>
        <v>10.124610591900312</v>
      </c>
      <c r="N32" s="18"/>
      <c r="O32" s="18"/>
      <c r="P32" s="24"/>
      <c r="Q32" s="19"/>
    </row>
    <row r="33" spans="1:15" ht="15.75" thickBot="1" x14ac:dyDescent="0.3">
      <c r="A33" s="66" t="s">
        <v>42</v>
      </c>
      <c r="B33" s="45">
        <v>1800</v>
      </c>
      <c r="C33" s="51">
        <v>400</v>
      </c>
      <c r="D33" s="35">
        <v>50</v>
      </c>
      <c r="E33" s="35">
        <v>0</v>
      </c>
      <c r="F33" s="12">
        <f t="shared" si="1"/>
        <v>50</v>
      </c>
      <c r="G33" s="86">
        <f t="shared" si="0"/>
        <v>12</v>
      </c>
    </row>
    <row r="34" spans="1:15" ht="15.75" thickBot="1" x14ac:dyDescent="0.3">
      <c r="A34" s="66" t="s">
        <v>43</v>
      </c>
      <c r="B34" s="45">
        <v>24337.5</v>
      </c>
      <c r="C34" s="44">
        <v>8028.91</v>
      </c>
      <c r="D34" s="35">
        <v>960</v>
      </c>
      <c r="E34" s="35">
        <v>0</v>
      </c>
      <c r="F34" s="12">
        <f t="shared" si="1"/>
        <v>960</v>
      </c>
      <c r="G34" s="86">
        <f t="shared" si="0"/>
        <v>8.4505208333333339</v>
      </c>
    </row>
    <row r="35" spans="1:15" ht="15.75" thickBot="1" x14ac:dyDescent="0.3">
      <c r="A35" s="66" t="s">
        <v>44</v>
      </c>
      <c r="B35" s="44">
        <v>5265</v>
      </c>
      <c r="C35" s="44">
        <v>0</v>
      </c>
      <c r="D35" s="35">
        <v>117</v>
      </c>
      <c r="E35" s="35">
        <v>0</v>
      </c>
      <c r="F35" s="12">
        <f>D35+E35</f>
        <v>117</v>
      </c>
      <c r="G35" s="86">
        <f t="shared" si="0"/>
        <v>15</v>
      </c>
    </row>
    <row r="36" spans="1:15" ht="15.75" thickBot="1" x14ac:dyDescent="0.3">
      <c r="A36" s="66" t="s">
        <v>45</v>
      </c>
      <c r="B36" s="45">
        <v>5420</v>
      </c>
      <c r="C36" s="44">
        <v>79.400000000000006</v>
      </c>
      <c r="D36" s="35">
        <v>174</v>
      </c>
      <c r="E36" s="35">
        <v>0</v>
      </c>
      <c r="F36" s="12">
        <f>D36+E36</f>
        <v>174</v>
      </c>
      <c r="G36" s="86">
        <f t="shared" si="0"/>
        <v>10.383141762452107</v>
      </c>
    </row>
    <row r="37" spans="1:15" ht="15.75" thickBot="1" x14ac:dyDescent="0.3">
      <c r="A37" s="66" t="s">
        <v>46</v>
      </c>
      <c r="B37" s="45">
        <v>18223</v>
      </c>
      <c r="C37" s="51">
        <v>1800</v>
      </c>
      <c r="D37" s="35">
        <v>144</v>
      </c>
      <c r="E37" s="35">
        <v>24</v>
      </c>
      <c r="F37" s="12">
        <f>D37+E37</f>
        <v>168</v>
      </c>
      <c r="G37" s="86">
        <f t="shared" si="0"/>
        <v>36.156746031746032</v>
      </c>
    </row>
    <row r="38" spans="1:15" ht="15.75" thickBot="1" x14ac:dyDescent="0.3">
      <c r="A38" s="66" t="s">
        <v>47</v>
      </c>
      <c r="B38" s="45">
        <v>42225</v>
      </c>
      <c r="C38" s="44">
        <v>11610.81</v>
      </c>
      <c r="D38" s="35">
        <v>1295</v>
      </c>
      <c r="E38" s="35">
        <v>0</v>
      </c>
      <c r="F38" s="12">
        <f t="shared" si="1"/>
        <v>1295</v>
      </c>
      <c r="G38" s="86">
        <f t="shared" si="0"/>
        <v>10.868725868725868</v>
      </c>
    </row>
    <row r="39" spans="1:15" ht="15.75" thickBot="1" x14ac:dyDescent="0.3">
      <c r="A39" s="66" t="s">
        <v>48</v>
      </c>
      <c r="B39" s="45">
        <v>5995</v>
      </c>
      <c r="C39" s="44">
        <v>0</v>
      </c>
      <c r="D39" s="35">
        <v>180</v>
      </c>
      <c r="E39" s="35">
        <v>1</v>
      </c>
      <c r="F39" s="12">
        <f t="shared" si="1"/>
        <v>181</v>
      </c>
      <c r="G39" s="86">
        <f t="shared" si="0"/>
        <v>11.040515653775323</v>
      </c>
    </row>
    <row r="40" spans="1:15" ht="15.75" thickBot="1" x14ac:dyDescent="0.3">
      <c r="A40" s="66" t="s">
        <v>49</v>
      </c>
      <c r="B40" s="45">
        <v>50108.480000000003</v>
      </c>
      <c r="C40" s="44">
        <v>15765.93</v>
      </c>
      <c r="D40" s="35">
        <v>1088</v>
      </c>
      <c r="E40" s="35">
        <v>17</v>
      </c>
      <c r="F40" s="12">
        <f t="shared" si="1"/>
        <v>1105</v>
      </c>
      <c r="G40" s="86">
        <f t="shared" si="0"/>
        <v>15.115680241327302</v>
      </c>
    </row>
    <row r="41" spans="1:15" ht="15.75" thickBot="1" x14ac:dyDescent="0.3">
      <c r="A41" s="66" t="s">
        <v>50</v>
      </c>
      <c r="B41" s="45">
        <v>11816.1</v>
      </c>
      <c r="C41" s="44">
        <v>0</v>
      </c>
      <c r="D41" s="35">
        <v>452</v>
      </c>
      <c r="E41" s="35">
        <v>0</v>
      </c>
      <c r="F41" s="12">
        <f t="shared" si="1"/>
        <v>452</v>
      </c>
      <c r="G41" s="86">
        <f t="shared" si="0"/>
        <v>8.7139380530973458</v>
      </c>
    </row>
    <row r="42" spans="1:15" ht="15.75" thickBot="1" x14ac:dyDescent="0.3">
      <c r="A42" s="66" t="s">
        <v>51</v>
      </c>
      <c r="B42" s="46">
        <v>4980</v>
      </c>
      <c r="C42" s="44">
        <v>2800</v>
      </c>
      <c r="D42" s="35">
        <v>270</v>
      </c>
      <c r="E42" s="35">
        <v>170</v>
      </c>
      <c r="F42" s="12">
        <f t="shared" si="1"/>
        <v>440</v>
      </c>
      <c r="G42" s="86">
        <f t="shared" si="0"/>
        <v>3.7727272727272729</v>
      </c>
    </row>
    <row r="43" spans="1:15" ht="15.75" thickBot="1" x14ac:dyDescent="0.3">
      <c r="A43" s="66" t="s">
        <v>52</v>
      </c>
      <c r="B43" s="45">
        <v>7963.55</v>
      </c>
      <c r="C43" s="44">
        <v>0</v>
      </c>
      <c r="D43" s="35">
        <v>135</v>
      </c>
      <c r="E43" s="35">
        <v>68</v>
      </c>
      <c r="F43" s="12">
        <f t="shared" si="1"/>
        <v>203</v>
      </c>
      <c r="G43" s="86">
        <f t="shared" si="0"/>
        <v>13.076436781609196</v>
      </c>
      <c r="H43" s="25"/>
    </row>
    <row r="44" spans="1:15" ht="15.75" thickBot="1" x14ac:dyDescent="0.3">
      <c r="A44" s="77" t="s">
        <v>53</v>
      </c>
      <c r="B44" s="46">
        <v>20211.86</v>
      </c>
      <c r="C44" s="51">
        <v>10017.620000000001</v>
      </c>
      <c r="D44" s="37">
        <v>1590</v>
      </c>
      <c r="E44" s="37">
        <v>0</v>
      </c>
      <c r="F44" s="12">
        <f t="shared" si="1"/>
        <v>1590</v>
      </c>
      <c r="G44" s="86">
        <f t="shared" si="0"/>
        <v>4.2372872117400417</v>
      </c>
    </row>
    <row r="45" spans="1:15" ht="15.75" thickBot="1" x14ac:dyDescent="0.3">
      <c r="A45" s="66" t="s">
        <v>54</v>
      </c>
      <c r="B45" s="60">
        <v>136883.48000000001</v>
      </c>
      <c r="C45" s="51">
        <v>86000</v>
      </c>
      <c r="D45" s="51">
        <v>5925</v>
      </c>
      <c r="E45" s="35">
        <v>0</v>
      </c>
      <c r="F45" s="12">
        <f t="shared" si="1"/>
        <v>5925</v>
      </c>
      <c r="G45" s="86">
        <f t="shared" si="0"/>
        <v>7.7008990154711681</v>
      </c>
    </row>
    <row r="46" spans="1:15" ht="15.75" thickBot="1" x14ac:dyDescent="0.3">
      <c r="A46" s="76" t="s">
        <v>55</v>
      </c>
      <c r="B46" s="45">
        <v>6630</v>
      </c>
      <c r="C46" s="44">
        <v>0</v>
      </c>
      <c r="D46" s="35">
        <v>112</v>
      </c>
      <c r="E46" s="35">
        <v>0</v>
      </c>
      <c r="F46" s="12">
        <f t="shared" si="1"/>
        <v>112</v>
      </c>
      <c r="G46" s="86">
        <f t="shared" si="0"/>
        <v>19.732142857142858</v>
      </c>
    </row>
    <row r="47" spans="1:15" ht="15.75" thickBot="1" x14ac:dyDescent="0.3">
      <c r="A47" s="78" t="s">
        <v>61</v>
      </c>
      <c r="B47" s="60">
        <v>1700</v>
      </c>
      <c r="C47" s="60">
        <v>2500</v>
      </c>
      <c r="D47" s="36">
        <v>19</v>
      </c>
      <c r="E47" s="36">
        <v>7</v>
      </c>
      <c r="F47" s="12">
        <f>D47+E47</f>
        <v>26</v>
      </c>
      <c r="G47" s="86">
        <f>B47/F47/3</f>
        <v>21.794871794871796</v>
      </c>
    </row>
    <row r="48" spans="1:15" ht="15.75" thickBot="1" x14ac:dyDescent="0.3">
      <c r="A48" s="78" t="s">
        <v>73</v>
      </c>
      <c r="B48" s="60">
        <v>6265</v>
      </c>
      <c r="C48" s="51">
        <v>3085.57</v>
      </c>
      <c r="D48" s="35">
        <v>192</v>
      </c>
      <c r="E48" s="35">
        <v>10</v>
      </c>
      <c r="F48" s="12">
        <f>D48+E48</f>
        <v>202</v>
      </c>
      <c r="G48" s="86"/>
      <c r="O48">
        <v>20235</v>
      </c>
    </row>
    <row r="49" spans="1:9" ht="15.75" thickBot="1" x14ac:dyDescent="0.3">
      <c r="A49" s="66" t="s">
        <v>56</v>
      </c>
      <c r="B49" s="60">
        <v>29047</v>
      </c>
      <c r="C49" s="51">
        <v>5739</v>
      </c>
      <c r="D49" s="35">
        <v>122</v>
      </c>
      <c r="E49" s="35">
        <v>0</v>
      </c>
      <c r="F49" s="12">
        <f t="shared" si="1"/>
        <v>122</v>
      </c>
      <c r="G49" s="86">
        <f t="shared" si="0"/>
        <v>79.363387978142086</v>
      </c>
    </row>
    <row r="50" spans="1:9" ht="15.75" thickBot="1" x14ac:dyDescent="0.3">
      <c r="A50" s="79" t="s">
        <v>57</v>
      </c>
      <c r="B50" s="47">
        <v>5880</v>
      </c>
      <c r="C50" s="48">
        <v>230</v>
      </c>
      <c r="D50" s="38">
        <v>196</v>
      </c>
      <c r="E50" s="39">
        <v>0</v>
      </c>
      <c r="F50" s="12">
        <f t="shared" si="1"/>
        <v>196</v>
      </c>
      <c r="G50" s="86">
        <f t="shared" si="0"/>
        <v>10</v>
      </c>
    </row>
    <row r="51" spans="1:9" ht="15.75" thickBot="1" x14ac:dyDescent="0.3">
      <c r="A51" s="66" t="s">
        <v>58</v>
      </c>
      <c r="B51" s="45">
        <v>4210</v>
      </c>
      <c r="C51" s="45">
        <v>1695</v>
      </c>
      <c r="D51" s="36">
        <v>215</v>
      </c>
      <c r="E51" s="36">
        <v>0</v>
      </c>
      <c r="F51" s="12">
        <f>D51+E51</f>
        <v>215</v>
      </c>
      <c r="G51" s="86">
        <f t="shared" si="0"/>
        <v>6.5271317829457365</v>
      </c>
    </row>
    <row r="52" spans="1:9" ht="15.75" thickBot="1" x14ac:dyDescent="0.3">
      <c r="A52" s="66" t="s">
        <v>59</v>
      </c>
      <c r="B52" s="44">
        <v>73441.69</v>
      </c>
      <c r="C52" s="44">
        <v>32078.42</v>
      </c>
      <c r="D52" s="36">
        <v>2851</v>
      </c>
      <c r="E52" s="36">
        <v>157</v>
      </c>
      <c r="F52" s="12">
        <f t="shared" si="1"/>
        <v>3008</v>
      </c>
      <c r="G52" s="86">
        <f t="shared" si="0"/>
        <v>8.1384851507092204</v>
      </c>
      <c r="H52" s="40"/>
    </row>
    <row r="53" spans="1:9" ht="15.75" thickBot="1" x14ac:dyDescent="0.3">
      <c r="A53" s="77" t="s">
        <v>60</v>
      </c>
      <c r="B53" s="45">
        <v>8898.33</v>
      </c>
      <c r="C53" s="44">
        <v>0</v>
      </c>
      <c r="D53" s="35">
        <v>350</v>
      </c>
      <c r="E53" s="36">
        <v>0</v>
      </c>
      <c r="F53" s="12">
        <f t="shared" si="1"/>
        <v>350</v>
      </c>
      <c r="G53" s="86">
        <f t="shared" si="0"/>
        <v>8.4746000000000006</v>
      </c>
    </row>
    <row r="54" spans="1:9" ht="15.75" thickBot="1" x14ac:dyDescent="0.3">
      <c r="A54" s="77" t="s">
        <v>74</v>
      </c>
      <c r="B54" s="45">
        <v>12746.44</v>
      </c>
      <c r="C54" s="60">
        <v>19000</v>
      </c>
      <c r="D54" s="36">
        <v>283</v>
      </c>
      <c r="E54" s="36">
        <v>0</v>
      </c>
      <c r="F54" s="12">
        <f t="shared" si="1"/>
        <v>283</v>
      </c>
      <c r="G54" s="86">
        <f t="shared" si="0"/>
        <v>15.013474676089517</v>
      </c>
    </row>
    <row r="55" spans="1:9" ht="15.75" thickBot="1" x14ac:dyDescent="0.3">
      <c r="A55" s="77" t="s">
        <v>62</v>
      </c>
      <c r="B55" s="45">
        <v>1033.8</v>
      </c>
      <c r="C55" s="45">
        <v>110</v>
      </c>
      <c r="D55" s="36">
        <v>75</v>
      </c>
      <c r="E55" s="36">
        <v>0</v>
      </c>
      <c r="F55" s="12">
        <f t="shared" si="1"/>
        <v>75</v>
      </c>
      <c r="G55" s="86">
        <f t="shared" si="0"/>
        <v>4.594666666666666</v>
      </c>
    </row>
    <row r="56" spans="1:9" ht="15.75" thickBot="1" x14ac:dyDescent="0.3">
      <c r="A56" s="77" t="s">
        <v>63</v>
      </c>
      <c r="B56" s="60">
        <v>59800</v>
      </c>
      <c r="C56" s="60">
        <v>40500</v>
      </c>
      <c r="D56" s="60">
        <v>1891</v>
      </c>
      <c r="E56" s="36">
        <v>89</v>
      </c>
      <c r="F56" s="12">
        <f t="shared" si="1"/>
        <v>1980</v>
      </c>
      <c r="G56" s="86">
        <f t="shared" si="0"/>
        <v>10.067340067340067</v>
      </c>
    </row>
    <row r="57" spans="1:9" x14ac:dyDescent="0.25">
      <c r="A57" s="77" t="s">
        <v>78</v>
      </c>
      <c r="B57" s="60">
        <v>3918.84</v>
      </c>
      <c r="C57" s="60">
        <v>42815.5</v>
      </c>
      <c r="D57" s="80">
        <v>217</v>
      </c>
      <c r="E57" s="38">
        <v>0</v>
      </c>
      <c r="F57" s="73">
        <f t="shared" si="1"/>
        <v>217</v>
      </c>
      <c r="G57" s="86">
        <f t="shared" si="0"/>
        <v>6.0197235023041484</v>
      </c>
    </row>
    <row r="58" spans="1:9" x14ac:dyDescent="0.25">
      <c r="A58" s="77" t="s">
        <v>79</v>
      </c>
      <c r="B58" s="60">
        <v>63110.239999999998</v>
      </c>
      <c r="C58" s="60">
        <v>47065.7</v>
      </c>
      <c r="D58" s="60"/>
      <c r="E58" s="36"/>
      <c r="F58" s="81"/>
      <c r="G58" s="86"/>
    </row>
    <row r="59" spans="1:9" x14ac:dyDescent="0.25">
      <c r="A59" s="26" t="s">
        <v>64</v>
      </c>
      <c r="B59" s="52">
        <f>SUM(B5:B58)</f>
        <v>7015351.1900000023</v>
      </c>
      <c r="C59" s="52">
        <f>SUM(C5:C58)</f>
        <v>3254362.0599999996</v>
      </c>
      <c r="D59" s="69">
        <f>SUM(D5:D57)</f>
        <v>232551</v>
      </c>
      <c r="E59" s="69">
        <f>SUM(E5:E57)</f>
        <v>13893</v>
      </c>
      <c r="F59" s="13">
        <f>D59+E59</f>
        <v>246444</v>
      </c>
      <c r="G59" s="86">
        <f>B55/F55/3</f>
        <v>4.594666666666666</v>
      </c>
    </row>
    <row r="60" spans="1:9" x14ac:dyDescent="0.25">
      <c r="A60" s="27" t="s">
        <v>65</v>
      </c>
      <c r="B60" s="28">
        <f>SUM(B9:B58)-B45-B52</f>
        <v>709309.04</v>
      </c>
      <c r="C60" s="28">
        <f>SUM(C9:C58)</f>
        <v>702798.28</v>
      </c>
      <c r="D60" s="28">
        <f>SUM(D9:D57)</f>
        <v>30504</v>
      </c>
      <c r="E60" s="28">
        <f>SUM(E9:E57)</f>
        <v>980</v>
      </c>
      <c r="F60" s="28">
        <f>SUM(F9:F57)-F45-F52</f>
        <v>22551</v>
      </c>
      <c r="G60" s="86">
        <f>B56/F56/3</f>
        <v>10.067340067340067</v>
      </c>
    </row>
    <row r="61" spans="1:9" x14ac:dyDescent="0.25">
      <c r="B61" s="29"/>
      <c r="E61" s="32">
        <f>D59+E59</f>
        <v>246444</v>
      </c>
      <c r="F61" s="21">
        <f>F60/F59</f>
        <v>9.1505575303111458E-2</v>
      </c>
      <c r="H61" s="14"/>
    </row>
    <row r="62" spans="1:9" x14ac:dyDescent="0.25">
      <c r="B62" s="29">
        <f>B59*2</f>
        <v>14030702.380000005</v>
      </c>
      <c r="C62" s="29">
        <f>C59*2</f>
        <v>6508724.1199999992</v>
      </c>
      <c r="F62" s="34"/>
      <c r="H62" s="29">
        <v>217985</v>
      </c>
      <c r="I62" s="40">
        <f>(F59-H62)/H62</f>
        <v>0.13055485469183659</v>
      </c>
    </row>
    <row r="63" spans="1:9" x14ac:dyDescent="0.25">
      <c r="B63" s="33"/>
      <c r="C63" s="29"/>
      <c r="F63" s="34"/>
    </row>
    <row r="64" spans="1:9" x14ac:dyDescent="0.25">
      <c r="B64" s="29"/>
      <c r="C64" s="29"/>
      <c r="F64" s="30">
        <v>20235</v>
      </c>
      <c r="G64" t="s">
        <v>75</v>
      </c>
    </row>
    <row r="65" spans="2:16" x14ac:dyDescent="0.25">
      <c r="B65" s="29"/>
      <c r="C65" s="29"/>
      <c r="F65" s="30">
        <v>239392</v>
      </c>
      <c r="I65" s="50"/>
    </row>
    <row r="66" spans="2:16" x14ac:dyDescent="0.25">
      <c r="C66" s="29"/>
      <c r="F66" s="30">
        <f>F64/F65</f>
        <v>8.452663413982088E-2</v>
      </c>
    </row>
    <row r="67" spans="2:16" x14ac:dyDescent="0.25">
      <c r="B67" s="29"/>
      <c r="C67" s="30">
        <v>54</v>
      </c>
      <c r="D67" s="31" t="s">
        <v>70</v>
      </c>
      <c r="F67" s="34"/>
    </row>
    <row r="68" spans="2:16" x14ac:dyDescent="0.25">
      <c r="C68" s="30">
        <v>14</v>
      </c>
      <c r="D68" s="31" t="s">
        <v>71</v>
      </c>
      <c r="F68" s="30">
        <v>246293</v>
      </c>
    </row>
    <row r="69" spans="2:16" x14ac:dyDescent="0.25">
      <c r="C69" s="28">
        <v>40</v>
      </c>
      <c r="D69" s="31" t="s">
        <v>72</v>
      </c>
      <c r="F69" s="82">
        <f>F59-F68</f>
        <v>151</v>
      </c>
    </row>
    <row r="70" spans="2:16" x14ac:dyDescent="0.25">
      <c r="E70" s="49"/>
      <c r="F70" s="85">
        <f>246444</f>
        <v>246444</v>
      </c>
      <c r="O70" s="489"/>
      <c r="P70" s="489"/>
    </row>
    <row r="71" spans="2:16" x14ac:dyDescent="0.25">
      <c r="F71" s="34">
        <f>F70-F59</f>
        <v>0</v>
      </c>
      <c r="O71" s="9"/>
      <c r="P71" s="10"/>
    </row>
    <row r="72" spans="2:16" x14ac:dyDescent="0.25">
      <c r="O72" s="9"/>
      <c r="P72" s="11"/>
    </row>
    <row r="73" spans="2:16" x14ac:dyDescent="0.25">
      <c r="F73" s="30">
        <v>1392270</v>
      </c>
      <c r="O73" s="9"/>
      <c r="P73" s="11"/>
    </row>
    <row r="74" spans="2:16" x14ac:dyDescent="0.25">
      <c r="F74" s="30">
        <v>997650</v>
      </c>
      <c r="G74">
        <f>F73-F74</f>
        <v>394620</v>
      </c>
      <c r="O74" s="9"/>
      <c r="P74" s="11"/>
    </row>
    <row r="75" spans="2:16" x14ac:dyDescent="0.25">
      <c r="F75" s="21">
        <f>(F73-F74)/F74</f>
        <v>0.3955495414223425</v>
      </c>
    </row>
    <row r="80" spans="2:16" ht="15.75" thickBot="1" x14ac:dyDescent="0.3"/>
    <row r="81" spans="15:16" ht="15.75" thickBot="1" x14ac:dyDescent="0.3">
      <c r="O81" s="71"/>
      <c r="P81" s="72"/>
    </row>
  </sheetData>
  <mergeCells count="6">
    <mergeCell ref="O70:P70"/>
    <mergeCell ref="A2:F2"/>
    <mergeCell ref="D3:F3"/>
    <mergeCell ref="N4:O4"/>
    <mergeCell ref="N13:O13"/>
    <mergeCell ref="N24:O24"/>
  </mergeCells>
  <hyperlinks>
    <hyperlink ref="A11" r:id="rId1"/>
  </hyperlinks>
  <pageMargins left="0.7" right="0.7" top="0.75" bottom="0.75" header="0.3" footer="0.3"/>
  <pageSetup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8"/>
  <sheetViews>
    <sheetView workbookViewId="0">
      <selection activeCell="P42" sqref="P42"/>
    </sheetView>
  </sheetViews>
  <sheetFormatPr defaultRowHeight="15" x14ac:dyDescent="0.25"/>
  <cols>
    <col min="1" max="1" width="18" customWidth="1"/>
    <col min="2" max="2" width="13.85546875" customWidth="1"/>
    <col min="3" max="3" width="11.42578125" customWidth="1"/>
    <col min="4" max="4" width="14.5703125" customWidth="1"/>
    <col min="5" max="5" width="10.140625" customWidth="1"/>
    <col min="6" max="6" width="8.42578125" customWidth="1"/>
    <col min="7" max="7" width="10.140625" customWidth="1"/>
    <col min="8" max="8" width="14" customWidth="1"/>
  </cols>
  <sheetData>
    <row r="1" spans="1:8" x14ac:dyDescent="0.25">
      <c r="A1" s="175"/>
      <c r="B1" s="30"/>
      <c r="C1" s="30"/>
      <c r="D1" s="30"/>
      <c r="E1" s="31"/>
      <c r="F1" s="31"/>
      <c r="G1" s="30"/>
    </row>
    <row r="2" spans="1:8" ht="15.75" x14ac:dyDescent="0.3">
      <c r="A2" s="490" t="s">
        <v>0</v>
      </c>
      <c r="B2" s="491"/>
      <c r="C2" s="491"/>
      <c r="D2" s="491"/>
      <c r="E2" s="491"/>
      <c r="F2" s="491"/>
      <c r="G2" s="492"/>
    </row>
    <row r="3" spans="1:8" ht="15.75" x14ac:dyDescent="0.3">
      <c r="A3" s="176"/>
      <c r="B3" s="314"/>
      <c r="C3" s="314"/>
      <c r="D3" s="314"/>
      <c r="E3" s="493" t="s">
        <v>1</v>
      </c>
      <c r="F3" s="493"/>
      <c r="G3" s="493"/>
    </row>
    <row r="4" spans="1:8" ht="15.75" thickBot="1" x14ac:dyDescent="0.3">
      <c r="A4" s="177" t="s">
        <v>2</v>
      </c>
      <c r="B4" s="2" t="s">
        <v>3</v>
      </c>
      <c r="C4" s="3" t="s">
        <v>224</v>
      </c>
      <c r="D4" s="3" t="s">
        <v>4</v>
      </c>
      <c r="E4" s="4" t="s">
        <v>5</v>
      </c>
      <c r="F4" s="5" t="s">
        <v>6</v>
      </c>
      <c r="G4" s="3" t="s">
        <v>7</v>
      </c>
      <c r="H4" s="315" t="s">
        <v>224</v>
      </c>
    </row>
    <row r="5" spans="1:8" ht="15.75" thickBot="1" x14ac:dyDescent="0.3">
      <c r="A5" s="305" t="s">
        <v>9</v>
      </c>
      <c r="B5" s="186">
        <v>1242608.77</v>
      </c>
      <c r="C5" s="186">
        <f>(B5/$B$66)*100</f>
        <v>13.276430997270083</v>
      </c>
      <c r="D5" s="186">
        <v>358856.36</v>
      </c>
      <c r="E5" s="185">
        <v>26880</v>
      </c>
      <c r="F5" s="185">
        <v>3579</v>
      </c>
      <c r="G5" s="270">
        <f>E5+F5</f>
        <v>30459</v>
      </c>
      <c r="H5" s="240">
        <f>(G5/$G$66)*100</f>
        <v>9.2812719965140769</v>
      </c>
    </row>
    <row r="6" spans="1:8" ht="15.75" thickBot="1" x14ac:dyDescent="0.3">
      <c r="A6" s="305" t="s">
        <v>11</v>
      </c>
      <c r="B6" s="191">
        <v>3062755.86</v>
      </c>
      <c r="C6" s="186">
        <f>(B6/$B$66)*100</f>
        <v>32.723466805062536</v>
      </c>
      <c r="D6" s="220">
        <v>2614322.66</v>
      </c>
      <c r="E6" s="188">
        <v>109560</v>
      </c>
      <c r="F6" s="188">
        <v>11439</v>
      </c>
      <c r="G6" s="270">
        <f>E6+F6</f>
        <v>120999</v>
      </c>
      <c r="H6" s="240">
        <f t="shared" ref="H6:H66" si="0">(G6/$G$66)*100</f>
        <v>36.870042690377446</v>
      </c>
    </row>
    <row r="7" spans="1:8" ht="15.75" thickBot="1" x14ac:dyDescent="0.3">
      <c r="A7" s="305" t="s">
        <v>13</v>
      </c>
      <c r="B7" s="187">
        <v>1790066</v>
      </c>
      <c r="C7" s="186">
        <f t="shared" ref="C7:C66" si="1">(B7/$B$66)*100</f>
        <v>19.125639785689962</v>
      </c>
      <c r="D7" s="188">
        <v>2107860</v>
      </c>
      <c r="E7" s="188">
        <v>85822</v>
      </c>
      <c r="F7" s="188">
        <v>965</v>
      </c>
      <c r="G7" s="270">
        <f>E7+F7</f>
        <v>86787</v>
      </c>
      <c r="H7" s="240">
        <f t="shared" si="0"/>
        <v>26.445180497109792</v>
      </c>
    </row>
    <row r="8" spans="1:8" ht="15.75" thickBot="1" x14ac:dyDescent="0.3">
      <c r="A8" s="305" t="s">
        <v>161</v>
      </c>
      <c r="B8" s="187">
        <v>1387627.11</v>
      </c>
      <c r="C8" s="186">
        <f t="shared" si="1"/>
        <v>14.825853495188438</v>
      </c>
      <c r="D8" s="186">
        <v>1290594.8999999999</v>
      </c>
      <c r="E8" s="188">
        <v>31004</v>
      </c>
      <c r="F8" s="189">
        <v>737</v>
      </c>
      <c r="G8" s="270">
        <f>E8+F8</f>
        <v>31741</v>
      </c>
      <c r="H8" s="240">
        <f t="shared" si="0"/>
        <v>9.6719148508274504</v>
      </c>
    </row>
    <row r="9" spans="1:8" ht="15.75" thickBot="1" x14ac:dyDescent="0.3">
      <c r="A9" s="305" t="s">
        <v>16</v>
      </c>
      <c r="B9" s="187">
        <v>3251</v>
      </c>
      <c r="C9" s="186">
        <f t="shared" si="1"/>
        <v>3.4734727626399287E-2</v>
      </c>
      <c r="D9" s="187">
        <v>1620</v>
      </c>
      <c r="E9" s="190">
        <v>376</v>
      </c>
      <c r="F9" s="190">
        <v>22</v>
      </c>
      <c r="G9" s="270">
        <f>E9+F9</f>
        <v>398</v>
      </c>
      <c r="H9" s="240">
        <f t="shared" si="0"/>
        <v>0.12127601873379305</v>
      </c>
    </row>
    <row r="10" spans="1:8" ht="15.75" thickBot="1" x14ac:dyDescent="0.3">
      <c r="A10" s="305" t="s">
        <v>18</v>
      </c>
      <c r="B10" s="187">
        <v>2500</v>
      </c>
      <c r="C10" s="186">
        <f t="shared" si="1"/>
        <v>2.671080254260173E-2</v>
      </c>
      <c r="D10" s="188">
        <v>1530</v>
      </c>
      <c r="E10" s="189">
        <v>220</v>
      </c>
      <c r="F10" s="189">
        <v>0</v>
      </c>
      <c r="G10" s="270">
        <f t="shared" ref="G10:G66" si="2">E10+F10</f>
        <v>220</v>
      </c>
      <c r="H10" s="240">
        <f t="shared" si="0"/>
        <v>6.7036995279986106E-2</v>
      </c>
    </row>
    <row r="11" spans="1:8" ht="15.75" thickBot="1" x14ac:dyDescent="0.3">
      <c r="A11" s="306" t="s">
        <v>19</v>
      </c>
      <c r="B11" s="191">
        <v>1105.93</v>
      </c>
      <c r="C11" s="186">
        <f t="shared" si="1"/>
        <v>1.1816111142375813E-2</v>
      </c>
      <c r="D11" s="187">
        <v>1005.8</v>
      </c>
      <c r="E11" s="189">
        <v>29</v>
      </c>
      <c r="F11" s="189">
        <v>0</v>
      </c>
      <c r="G11" s="270">
        <f t="shared" si="2"/>
        <v>29</v>
      </c>
      <c r="H11" s="240">
        <f t="shared" si="0"/>
        <v>8.8366948323618053E-3</v>
      </c>
    </row>
    <row r="12" spans="1:8" ht="15.75" thickBot="1" x14ac:dyDescent="0.3">
      <c r="A12" s="61" t="s">
        <v>22</v>
      </c>
      <c r="B12" s="62"/>
      <c r="C12" s="186">
        <f t="shared" si="1"/>
        <v>0</v>
      </c>
      <c r="D12" s="63"/>
      <c r="E12" s="64"/>
      <c r="F12" s="64"/>
      <c r="G12" s="270">
        <f t="shared" si="2"/>
        <v>0</v>
      </c>
      <c r="H12" s="240">
        <f t="shared" si="0"/>
        <v>0</v>
      </c>
    </row>
    <row r="13" spans="1:8" ht="15.75" thickBot="1" x14ac:dyDescent="0.3">
      <c r="A13" s="305" t="s">
        <v>23</v>
      </c>
      <c r="B13" s="191">
        <v>344136</v>
      </c>
      <c r="C13" s="186">
        <f t="shared" si="1"/>
        <v>3.6768594975203155</v>
      </c>
      <c r="D13" s="186">
        <v>117149.62</v>
      </c>
      <c r="E13" s="190">
        <v>8498</v>
      </c>
      <c r="F13" s="189">
        <v>0</v>
      </c>
      <c r="G13" s="270">
        <f t="shared" si="2"/>
        <v>8498</v>
      </c>
      <c r="H13" s="240">
        <f t="shared" si="0"/>
        <v>2.5894562994969181</v>
      </c>
    </row>
    <row r="14" spans="1:8" ht="15.75" thickBot="1" x14ac:dyDescent="0.3">
      <c r="A14" s="305" t="s">
        <v>24</v>
      </c>
      <c r="B14" s="191">
        <v>6884.57</v>
      </c>
      <c r="C14" s="186">
        <f t="shared" si="1"/>
        <v>7.3556955944287836E-2</v>
      </c>
      <c r="D14" s="188">
        <v>0</v>
      </c>
      <c r="E14" s="189">
        <v>352</v>
      </c>
      <c r="F14" s="189">
        <v>20</v>
      </c>
      <c r="G14" s="270">
        <f t="shared" si="2"/>
        <v>372</v>
      </c>
      <c r="H14" s="240">
        <f t="shared" si="0"/>
        <v>0.11335346474615833</v>
      </c>
    </row>
    <row r="15" spans="1:8" ht="15.75" thickBot="1" x14ac:dyDescent="0.3">
      <c r="A15" s="53" t="s">
        <v>25</v>
      </c>
      <c r="B15" s="62"/>
      <c r="C15" s="186">
        <f t="shared" si="1"/>
        <v>0</v>
      </c>
      <c r="D15" s="223"/>
      <c r="E15" s="64"/>
      <c r="F15" s="64"/>
      <c r="G15" s="270">
        <f t="shared" si="2"/>
        <v>0</v>
      </c>
      <c r="H15" s="240">
        <f t="shared" si="0"/>
        <v>0</v>
      </c>
    </row>
    <row r="16" spans="1:8" ht="15.75" thickBot="1" x14ac:dyDescent="0.3">
      <c r="A16" s="305" t="s">
        <v>26</v>
      </c>
      <c r="B16" s="188">
        <v>7620.97</v>
      </c>
      <c r="C16" s="186">
        <f t="shared" si="1"/>
        <v>8.1424889941236603E-2</v>
      </c>
      <c r="D16" s="188">
        <v>2300</v>
      </c>
      <c r="E16" s="189">
        <v>210</v>
      </c>
      <c r="F16" s="189">
        <v>50</v>
      </c>
      <c r="G16" s="270">
        <f t="shared" si="2"/>
        <v>260</v>
      </c>
      <c r="H16" s="240">
        <f t="shared" si="0"/>
        <v>7.9225539876347215E-2</v>
      </c>
    </row>
    <row r="17" spans="1:8" ht="15.75" thickBot="1" x14ac:dyDescent="0.3">
      <c r="A17" s="305" t="s">
        <v>27</v>
      </c>
      <c r="B17" s="188">
        <v>3100</v>
      </c>
      <c r="C17" s="186">
        <f t="shared" si="1"/>
        <v>3.3121395152826139E-2</v>
      </c>
      <c r="D17" s="188">
        <v>1550</v>
      </c>
      <c r="E17" s="189">
        <v>310</v>
      </c>
      <c r="F17" s="189">
        <v>0</v>
      </c>
      <c r="G17" s="270">
        <f t="shared" si="2"/>
        <v>310</v>
      </c>
      <c r="H17" s="240">
        <f t="shared" si="0"/>
        <v>9.4461220621798597E-2</v>
      </c>
    </row>
    <row r="18" spans="1:8" ht="15.75" thickBot="1" x14ac:dyDescent="0.3">
      <c r="A18" s="305" t="s">
        <v>66</v>
      </c>
      <c r="B18" s="186">
        <v>952.29</v>
      </c>
      <c r="C18" s="186">
        <f t="shared" si="1"/>
        <v>1.017457206131768E-2</v>
      </c>
      <c r="D18" s="188">
        <v>0</v>
      </c>
      <c r="E18" s="189">
        <v>27</v>
      </c>
      <c r="F18" s="189"/>
      <c r="G18" s="270">
        <f t="shared" si="2"/>
        <v>27</v>
      </c>
      <c r="H18" s="240">
        <f t="shared" si="0"/>
        <v>8.2272676025437492E-3</v>
      </c>
    </row>
    <row r="19" spans="1:8" ht="15.75" thickBot="1" x14ac:dyDescent="0.3">
      <c r="A19" s="305" t="s">
        <v>28</v>
      </c>
      <c r="B19" s="187">
        <v>29840.080000000002</v>
      </c>
      <c r="C19" s="186">
        <f t="shared" si="1"/>
        <v>0.31882099389417562</v>
      </c>
      <c r="D19" s="294" t="s">
        <v>219</v>
      </c>
      <c r="E19" s="189">
        <v>840</v>
      </c>
      <c r="F19" s="189">
        <v>49</v>
      </c>
      <c r="G19" s="270">
        <f t="shared" si="2"/>
        <v>889</v>
      </c>
      <c r="H19" s="240">
        <f t="shared" si="0"/>
        <v>0.2708904036541257</v>
      </c>
    </row>
    <row r="20" spans="1:8" ht="15.75" thickBot="1" x14ac:dyDescent="0.3">
      <c r="A20" s="305" t="s">
        <v>29</v>
      </c>
      <c r="B20" s="191">
        <v>6254.99</v>
      </c>
      <c r="C20" s="186">
        <f t="shared" si="1"/>
        <v>6.6830321118379346E-2</v>
      </c>
      <c r="D20" s="186">
        <v>0</v>
      </c>
      <c r="E20" s="189">
        <v>316</v>
      </c>
      <c r="F20" s="189">
        <v>0</v>
      </c>
      <c r="G20" s="270">
        <f t="shared" si="2"/>
        <v>316</v>
      </c>
      <c r="H20" s="240">
        <f t="shared" si="0"/>
        <v>9.6289502311252773E-2</v>
      </c>
    </row>
    <row r="21" spans="1:8" ht="15.75" thickBot="1" x14ac:dyDescent="0.3">
      <c r="A21" s="299" t="s">
        <v>30</v>
      </c>
      <c r="B21" s="291"/>
      <c r="C21" s="186">
        <f t="shared" si="1"/>
        <v>0</v>
      </c>
      <c r="D21" s="186"/>
      <c r="E21" s="293"/>
      <c r="F21" s="293"/>
      <c r="G21" s="296">
        <f t="shared" si="2"/>
        <v>0</v>
      </c>
      <c r="H21" s="240">
        <f t="shared" si="0"/>
        <v>0</v>
      </c>
    </row>
    <row r="22" spans="1:8" ht="15.75" thickBot="1" x14ac:dyDescent="0.3">
      <c r="A22" s="305" t="s">
        <v>31</v>
      </c>
      <c r="B22" s="187">
        <v>813.55</v>
      </c>
      <c r="C22" s="186">
        <f t="shared" si="1"/>
        <v>8.6922293634134531E-3</v>
      </c>
      <c r="D22" s="188">
        <v>0</v>
      </c>
      <c r="E22" s="189">
        <v>24</v>
      </c>
      <c r="F22" s="189">
        <v>0</v>
      </c>
      <c r="G22" s="270">
        <f t="shared" si="2"/>
        <v>24</v>
      </c>
      <c r="H22" s="240">
        <f t="shared" si="0"/>
        <v>7.3131267578166658E-3</v>
      </c>
    </row>
    <row r="23" spans="1:8" ht="15.75" thickBot="1" x14ac:dyDescent="0.3">
      <c r="A23" s="305" t="s">
        <v>32</v>
      </c>
      <c r="B23" s="187">
        <v>24730</v>
      </c>
      <c r="C23" s="186">
        <f t="shared" si="1"/>
        <v>0.26422325875141633</v>
      </c>
      <c r="D23" s="186">
        <v>5066</v>
      </c>
      <c r="E23" s="189">
        <v>1219</v>
      </c>
      <c r="F23" s="189">
        <v>0</v>
      </c>
      <c r="G23" s="270">
        <f t="shared" si="2"/>
        <v>1219</v>
      </c>
      <c r="H23" s="240">
        <f t="shared" si="0"/>
        <v>0.37144589657410482</v>
      </c>
    </row>
    <row r="24" spans="1:8" ht="15.75" thickBot="1" x14ac:dyDescent="0.3">
      <c r="A24" s="305" t="s">
        <v>33</v>
      </c>
      <c r="B24" s="187">
        <v>11910</v>
      </c>
      <c r="C24" s="186">
        <f t="shared" si="1"/>
        <v>0.12725026331295464</v>
      </c>
      <c r="D24" s="188"/>
      <c r="E24" s="189">
        <v>759</v>
      </c>
      <c r="F24" s="189">
        <v>3</v>
      </c>
      <c r="G24" s="270">
        <f t="shared" si="2"/>
        <v>762</v>
      </c>
      <c r="H24" s="240">
        <f t="shared" si="0"/>
        <v>0.23219177456067913</v>
      </c>
    </row>
    <row r="25" spans="1:8" ht="15.75" thickBot="1" x14ac:dyDescent="0.3">
      <c r="A25" s="305" t="s">
        <v>34</v>
      </c>
      <c r="B25" s="187">
        <v>18351</v>
      </c>
      <c r="C25" s="186">
        <f t="shared" si="1"/>
        <v>0.19606797498371373</v>
      </c>
      <c r="D25" s="188">
        <v>7000</v>
      </c>
      <c r="E25" s="189">
        <v>457</v>
      </c>
      <c r="F25" s="189">
        <v>3</v>
      </c>
      <c r="G25" s="270">
        <f t="shared" si="2"/>
        <v>460</v>
      </c>
      <c r="H25" s="240">
        <f t="shared" si="0"/>
        <v>0.14016826285815276</v>
      </c>
    </row>
    <row r="26" spans="1:8" ht="15.75" thickBot="1" x14ac:dyDescent="0.3">
      <c r="A26" s="305" t="s">
        <v>35</v>
      </c>
      <c r="B26" s="187">
        <v>3020</v>
      </c>
      <c r="C26" s="186">
        <f t="shared" si="1"/>
        <v>3.2266649471462891E-2</v>
      </c>
      <c r="D26" s="188">
        <v>0</v>
      </c>
      <c r="E26" s="189">
        <v>215</v>
      </c>
      <c r="F26" s="189">
        <v>5</v>
      </c>
      <c r="G26" s="270">
        <f t="shared" si="2"/>
        <v>220</v>
      </c>
      <c r="H26" s="240">
        <f t="shared" si="0"/>
        <v>6.7036995279986106E-2</v>
      </c>
    </row>
    <row r="27" spans="1:8" ht="15.75" thickBot="1" x14ac:dyDescent="0.3">
      <c r="A27" s="305" t="s">
        <v>210</v>
      </c>
      <c r="B27" s="187">
        <v>8300</v>
      </c>
      <c r="C27" s="186">
        <f t="shared" si="1"/>
        <v>8.8679864441437745E-2</v>
      </c>
      <c r="D27" s="188">
        <v>1000</v>
      </c>
      <c r="E27" s="189">
        <v>190</v>
      </c>
      <c r="F27" s="189">
        <v>0</v>
      </c>
      <c r="G27" s="270">
        <f t="shared" si="2"/>
        <v>190</v>
      </c>
      <c r="H27" s="240">
        <f t="shared" si="0"/>
        <v>5.7895586832715271E-2</v>
      </c>
    </row>
    <row r="28" spans="1:8" ht="15.75" thickBot="1" x14ac:dyDescent="0.3">
      <c r="A28" s="305" t="s">
        <v>36</v>
      </c>
      <c r="B28" s="187">
        <v>92983</v>
      </c>
      <c r="C28" s="186">
        <f t="shared" si="1"/>
        <v>0.99346022112749466</v>
      </c>
      <c r="D28" s="188">
        <v>89802.9</v>
      </c>
      <c r="E28" s="189">
        <v>2670</v>
      </c>
      <c r="F28" s="189">
        <v>90</v>
      </c>
      <c r="G28" s="270">
        <f t="shared" si="2"/>
        <v>2760</v>
      </c>
      <c r="H28" s="240">
        <f t="shared" si="0"/>
        <v>0.84100957714891655</v>
      </c>
    </row>
    <row r="29" spans="1:8" ht="15.75" thickBot="1" x14ac:dyDescent="0.3">
      <c r="A29" s="304" t="s">
        <v>37</v>
      </c>
      <c r="B29" s="187">
        <v>19992</v>
      </c>
      <c r="C29" s="186">
        <f t="shared" si="1"/>
        <v>0.21360094577267752</v>
      </c>
      <c r="D29" s="221">
        <v>5500</v>
      </c>
      <c r="E29" s="189">
        <v>705</v>
      </c>
      <c r="F29" s="189">
        <v>0</v>
      </c>
      <c r="G29" s="270">
        <f t="shared" si="2"/>
        <v>705</v>
      </c>
      <c r="H29" s="240">
        <f t="shared" si="0"/>
        <v>0.21482309851086459</v>
      </c>
    </row>
    <row r="30" spans="1:8" ht="15.75" thickBot="1" x14ac:dyDescent="0.3">
      <c r="A30" s="304" t="s">
        <v>38</v>
      </c>
      <c r="B30" s="191">
        <v>2300</v>
      </c>
      <c r="C30" s="186">
        <f t="shared" si="1"/>
        <v>2.457393833919359E-2</v>
      </c>
      <c r="D30" s="188">
        <v>5000</v>
      </c>
      <c r="E30" s="189">
        <v>300</v>
      </c>
      <c r="F30" s="189">
        <v>3</v>
      </c>
      <c r="G30" s="270">
        <f t="shared" si="2"/>
        <v>303</v>
      </c>
      <c r="H30" s="240">
        <f t="shared" si="0"/>
        <v>9.2328225317435411E-2</v>
      </c>
    </row>
    <row r="31" spans="1:8" ht="15.75" thickBot="1" x14ac:dyDescent="0.3">
      <c r="A31" s="305" t="s">
        <v>39</v>
      </c>
      <c r="B31" s="191">
        <v>5605</v>
      </c>
      <c r="C31" s="186">
        <f t="shared" si="1"/>
        <v>5.9885619300513081E-2</v>
      </c>
      <c r="D31" s="188">
        <v>300</v>
      </c>
      <c r="E31" s="189">
        <v>80</v>
      </c>
      <c r="F31" s="189">
        <v>45</v>
      </c>
      <c r="G31" s="270">
        <f t="shared" si="2"/>
        <v>125</v>
      </c>
      <c r="H31" s="240">
        <f t="shared" si="0"/>
        <v>3.808920186362847E-2</v>
      </c>
    </row>
    <row r="32" spans="1:8" ht="15.75" thickBot="1" x14ac:dyDescent="0.3">
      <c r="A32" s="305" t="s">
        <v>40</v>
      </c>
      <c r="B32" s="187">
        <v>6090</v>
      </c>
      <c r="C32" s="186">
        <f t="shared" si="1"/>
        <v>6.5067514993777803E-2</v>
      </c>
      <c r="D32" s="188">
        <v>0</v>
      </c>
      <c r="E32" s="189">
        <v>322</v>
      </c>
      <c r="F32" s="189"/>
      <c r="G32" s="270">
        <f t="shared" si="2"/>
        <v>322</v>
      </c>
      <c r="H32" s="240">
        <f t="shared" si="0"/>
        <v>9.8117784000706934E-2</v>
      </c>
    </row>
    <row r="33" spans="1:16" ht="15.75" thickBot="1" x14ac:dyDescent="0.3">
      <c r="A33" s="305" t="s">
        <v>41</v>
      </c>
      <c r="B33" s="187">
        <v>6320</v>
      </c>
      <c r="C33" s="186">
        <f t="shared" si="1"/>
        <v>6.7524908827697169E-2</v>
      </c>
      <c r="D33" s="188">
        <v>2500</v>
      </c>
      <c r="E33" s="189">
        <v>94</v>
      </c>
      <c r="F33" s="189">
        <v>94</v>
      </c>
      <c r="G33" s="270">
        <f t="shared" si="2"/>
        <v>188</v>
      </c>
      <c r="H33" s="240">
        <f t="shared" si="0"/>
        <v>5.7286159602897221E-2</v>
      </c>
    </row>
    <row r="34" spans="1:16" ht="15.75" thickBot="1" x14ac:dyDescent="0.3">
      <c r="A34" s="305" t="s">
        <v>42</v>
      </c>
      <c r="B34" s="187">
        <v>500</v>
      </c>
      <c r="C34" s="186">
        <f t="shared" si="1"/>
        <v>5.3421605085203451E-3</v>
      </c>
      <c r="D34" s="188">
        <v>200</v>
      </c>
      <c r="E34" s="189">
        <v>20</v>
      </c>
      <c r="F34" s="189">
        <v>0</v>
      </c>
      <c r="G34" s="270">
        <f t="shared" si="2"/>
        <v>20</v>
      </c>
      <c r="H34" s="240">
        <f t="shared" si="0"/>
        <v>6.0942722981805544E-3</v>
      </c>
    </row>
    <row r="35" spans="1:16" ht="15.75" thickBot="1" x14ac:dyDescent="0.3">
      <c r="A35" s="305" t="s">
        <v>81</v>
      </c>
      <c r="B35" s="187">
        <v>32287</v>
      </c>
      <c r="C35" s="186">
        <f t="shared" si="1"/>
        <v>0.34496467267719277</v>
      </c>
      <c r="D35" s="188">
        <v>17007</v>
      </c>
      <c r="E35" s="189">
        <v>1650</v>
      </c>
      <c r="F35" s="189">
        <v>0</v>
      </c>
      <c r="G35" s="270">
        <f t="shared" si="2"/>
        <v>1650</v>
      </c>
      <c r="H35" s="240">
        <f t="shared" si="0"/>
        <v>0.50277746459989581</v>
      </c>
    </row>
    <row r="36" spans="1:16" ht="15.75" thickBot="1" x14ac:dyDescent="0.3">
      <c r="A36" s="305" t="s">
        <v>44</v>
      </c>
      <c r="B36" s="186">
        <v>7365</v>
      </c>
      <c r="C36" s="186">
        <f t="shared" si="1"/>
        <v>7.8690024290504701E-2</v>
      </c>
      <c r="D36" s="186">
        <v>0</v>
      </c>
      <c r="E36" s="189">
        <v>163</v>
      </c>
      <c r="F36" s="189">
        <v>0</v>
      </c>
      <c r="G36" s="270">
        <f t="shared" si="2"/>
        <v>163</v>
      </c>
      <c r="H36" s="240">
        <f t="shared" si="0"/>
        <v>4.966831923017153E-2</v>
      </c>
    </row>
    <row r="37" spans="1:16" ht="15.75" thickBot="1" x14ac:dyDescent="0.3">
      <c r="A37" s="305" t="s">
        <v>45</v>
      </c>
      <c r="B37" s="187">
        <v>3690</v>
      </c>
      <c r="C37" s="186">
        <f t="shared" si="1"/>
        <v>3.9425144552880154E-2</v>
      </c>
      <c r="D37" s="188">
        <v>890.98</v>
      </c>
      <c r="E37" s="189">
        <v>121</v>
      </c>
      <c r="F37" s="189">
        <v>0</v>
      </c>
      <c r="G37" s="270">
        <f t="shared" si="2"/>
        <v>121</v>
      </c>
      <c r="H37" s="240">
        <f t="shared" si="0"/>
        <v>3.6870347403992358E-2</v>
      </c>
    </row>
    <row r="38" spans="1:16" ht="15.75" thickBot="1" x14ac:dyDescent="0.3">
      <c r="A38" s="305" t="s">
        <v>82</v>
      </c>
      <c r="B38" s="187">
        <v>11136</v>
      </c>
      <c r="C38" s="186">
        <f t="shared" si="1"/>
        <v>0.11898059884576515</v>
      </c>
      <c r="D38" s="188">
        <v>1880</v>
      </c>
      <c r="E38" s="189">
        <v>466</v>
      </c>
      <c r="F38" s="189">
        <v>23</v>
      </c>
      <c r="G38" s="270">
        <f t="shared" si="2"/>
        <v>489</v>
      </c>
      <c r="H38" s="240">
        <f t="shared" si="0"/>
        <v>0.14900495769051456</v>
      </c>
    </row>
    <row r="39" spans="1:16" ht="15.75" thickBot="1" x14ac:dyDescent="0.3">
      <c r="A39" s="305" t="s">
        <v>47</v>
      </c>
      <c r="B39" s="187">
        <v>43231.87</v>
      </c>
      <c r="C39" s="186">
        <f t="shared" si="1"/>
        <v>0.461903177246971</v>
      </c>
      <c r="D39" s="186">
        <v>23688.76</v>
      </c>
      <c r="E39" s="189">
        <v>1320</v>
      </c>
      <c r="F39" s="189">
        <v>7</v>
      </c>
      <c r="G39" s="270">
        <f t="shared" si="2"/>
        <v>1327</v>
      </c>
      <c r="H39" s="240">
        <f t="shared" si="0"/>
        <v>0.40435496698427981</v>
      </c>
    </row>
    <row r="40" spans="1:16" ht="15.75" thickBot="1" x14ac:dyDescent="0.3">
      <c r="A40" s="311" t="s">
        <v>48</v>
      </c>
      <c r="B40" s="191">
        <v>4194</v>
      </c>
      <c r="C40" s="186">
        <f t="shared" si="1"/>
        <v>4.4810042345468662E-2</v>
      </c>
      <c r="D40" s="186">
        <v>0</v>
      </c>
      <c r="E40" s="189">
        <v>142</v>
      </c>
      <c r="F40" s="189">
        <v>1</v>
      </c>
      <c r="G40" s="270">
        <f t="shared" si="2"/>
        <v>143</v>
      </c>
      <c r="H40" s="240">
        <f t="shared" si="0"/>
        <v>4.3574046931990969E-2</v>
      </c>
    </row>
    <row r="41" spans="1:16" ht="15.75" thickBot="1" x14ac:dyDescent="0.3">
      <c r="A41" s="305" t="s">
        <v>49</v>
      </c>
      <c r="B41" s="191">
        <v>46727.12</v>
      </c>
      <c r="C41" s="186">
        <f t="shared" si="1"/>
        <v>0.49924755028178242</v>
      </c>
      <c r="D41" s="186">
        <v>51443.57</v>
      </c>
      <c r="E41" s="189">
        <v>1945</v>
      </c>
      <c r="F41" s="189">
        <v>18</v>
      </c>
      <c r="G41" s="270">
        <f t="shared" si="2"/>
        <v>1963</v>
      </c>
      <c r="H41" s="240">
        <f t="shared" si="0"/>
        <v>0.59815282606642151</v>
      </c>
      <c r="P41">
        <f>1075000*0.5%</f>
        <v>5375</v>
      </c>
    </row>
    <row r="42" spans="1:16" ht="15.75" thickBot="1" x14ac:dyDescent="0.3">
      <c r="A42" s="305" t="s">
        <v>50</v>
      </c>
      <c r="B42" s="191">
        <v>10827</v>
      </c>
      <c r="C42" s="186">
        <f t="shared" si="1"/>
        <v>0.11567914365149957</v>
      </c>
      <c r="D42" s="186">
        <v>350</v>
      </c>
      <c r="E42" s="189">
        <v>309</v>
      </c>
      <c r="F42" s="189">
        <v>0</v>
      </c>
      <c r="G42" s="270">
        <f t="shared" si="2"/>
        <v>309</v>
      </c>
      <c r="H42" s="240">
        <f t="shared" si="0"/>
        <v>9.4156507006889573E-2</v>
      </c>
    </row>
    <row r="43" spans="1:16" ht="15.75" thickBot="1" x14ac:dyDescent="0.3">
      <c r="A43" s="305" t="s">
        <v>51</v>
      </c>
      <c r="B43" s="200">
        <v>1520</v>
      </c>
      <c r="C43" s="186">
        <f t="shared" si="1"/>
        <v>1.624016794590185E-2</v>
      </c>
      <c r="D43" s="188">
        <v>0</v>
      </c>
      <c r="E43" s="189">
        <v>175</v>
      </c>
      <c r="F43" s="189">
        <v>10</v>
      </c>
      <c r="G43" s="270">
        <f t="shared" si="2"/>
        <v>185</v>
      </c>
      <c r="H43" s="240">
        <f t="shared" si="0"/>
        <v>5.6372018758170134E-2</v>
      </c>
    </row>
    <row r="44" spans="1:16" ht="15.75" thickBot="1" x14ac:dyDescent="0.3">
      <c r="A44" s="305" t="s">
        <v>52</v>
      </c>
      <c r="B44" s="191">
        <v>4900</v>
      </c>
      <c r="C44" s="186">
        <f t="shared" si="1"/>
        <v>5.2353172983499389E-2</v>
      </c>
      <c r="D44" s="186">
        <v>0</v>
      </c>
      <c r="E44" s="189">
        <v>120</v>
      </c>
      <c r="F44" s="189">
        <v>15</v>
      </c>
      <c r="G44" s="270">
        <f t="shared" si="2"/>
        <v>135</v>
      </c>
      <c r="H44" s="240">
        <f t="shared" si="0"/>
        <v>4.1136338012718744E-2</v>
      </c>
    </row>
    <row r="45" spans="1:16" ht="15.75" thickBot="1" x14ac:dyDescent="0.3">
      <c r="A45" s="304" t="s">
        <v>53</v>
      </c>
      <c r="B45" s="193">
        <v>25360.16</v>
      </c>
      <c r="C45" s="186">
        <f t="shared" si="1"/>
        <v>0.27095609048351466</v>
      </c>
      <c r="D45" s="188">
        <v>25685.61</v>
      </c>
      <c r="E45" s="194">
        <v>1995</v>
      </c>
      <c r="F45" s="194">
        <v>0</v>
      </c>
      <c r="G45" s="270">
        <f t="shared" si="2"/>
        <v>1995</v>
      </c>
      <c r="H45" s="240">
        <f t="shared" si="0"/>
        <v>0.60790366174351029</v>
      </c>
    </row>
    <row r="46" spans="1:16" ht="15.75" thickBot="1" x14ac:dyDescent="0.3">
      <c r="A46" s="305" t="s">
        <v>54</v>
      </c>
      <c r="B46" s="187">
        <v>379002</v>
      </c>
      <c r="C46" s="186">
        <f t="shared" si="1"/>
        <v>4.0493790341004559</v>
      </c>
      <c r="D46" s="188">
        <v>810646</v>
      </c>
      <c r="E46" s="188">
        <v>11355</v>
      </c>
      <c r="F46" s="189">
        <v>1481</v>
      </c>
      <c r="G46" s="270">
        <f t="shared" si="2"/>
        <v>12836</v>
      </c>
      <c r="H46" s="240">
        <f t="shared" si="0"/>
        <v>3.9113039609722802</v>
      </c>
    </row>
    <row r="47" spans="1:16" ht="15.75" thickBot="1" x14ac:dyDescent="0.3">
      <c r="A47" s="305" t="s">
        <v>55</v>
      </c>
      <c r="B47" s="187">
        <v>8580</v>
      </c>
      <c r="C47" s="186">
        <f t="shared" si="1"/>
        <v>9.1671474326209132E-2</v>
      </c>
      <c r="D47" s="186">
        <v>0</v>
      </c>
      <c r="E47" s="189">
        <v>91</v>
      </c>
      <c r="F47" s="189">
        <v>0</v>
      </c>
      <c r="G47" s="270">
        <f t="shared" si="2"/>
        <v>91</v>
      </c>
      <c r="H47" s="240">
        <f t="shared" si="0"/>
        <v>2.7728938956721523E-2</v>
      </c>
    </row>
    <row r="48" spans="1:16" ht="15.75" thickBot="1" x14ac:dyDescent="0.3">
      <c r="A48" s="304" t="s">
        <v>61</v>
      </c>
      <c r="B48" s="187">
        <v>2970</v>
      </c>
      <c r="C48" s="186">
        <f t="shared" si="1"/>
        <v>3.1732433420610856E-2</v>
      </c>
      <c r="D48" s="187">
        <v>0</v>
      </c>
      <c r="E48" s="190">
        <v>41</v>
      </c>
      <c r="F48" s="190">
        <v>7</v>
      </c>
      <c r="G48" s="270">
        <f t="shared" si="2"/>
        <v>48</v>
      </c>
      <c r="H48" s="240">
        <f t="shared" si="0"/>
        <v>1.4626253515633332E-2</v>
      </c>
    </row>
    <row r="49" spans="1:13" ht="15.75" thickBot="1" x14ac:dyDescent="0.3">
      <c r="A49" s="99" t="s">
        <v>73</v>
      </c>
      <c r="B49" s="187"/>
      <c r="C49" s="186">
        <f t="shared" si="1"/>
        <v>0</v>
      </c>
      <c r="D49" s="188"/>
      <c r="E49" s="189"/>
      <c r="F49" s="189"/>
      <c r="G49" s="270">
        <f t="shared" si="2"/>
        <v>0</v>
      </c>
      <c r="H49" s="240">
        <f t="shared" si="0"/>
        <v>0</v>
      </c>
    </row>
    <row r="50" spans="1:13" ht="15.75" thickBot="1" x14ac:dyDescent="0.3">
      <c r="A50" s="299" t="s">
        <v>56</v>
      </c>
      <c r="B50" s="297"/>
      <c r="C50" s="186">
        <f t="shared" si="1"/>
        <v>0</v>
      </c>
      <c r="D50" s="302"/>
      <c r="E50" s="303"/>
      <c r="F50" s="298"/>
      <c r="G50" s="296">
        <f t="shared" si="2"/>
        <v>0</v>
      </c>
      <c r="H50" s="240">
        <f t="shared" si="0"/>
        <v>0</v>
      </c>
    </row>
    <row r="51" spans="1:13" ht="15.75" thickBot="1" x14ac:dyDescent="0.3">
      <c r="A51" s="312" t="s">
        <v>124</v>
      </c>
      <c r="B51" s="195">
        <v>8766.4500000000007</v>
      </c>
      <c r="C51" s="186">
        <f t="shared" si="1"/>
        <v>9.3663565979836369E-2</v>
      </c>
      <c r="D51" s="222">
        <v>630</v>
      </c>
      <c r="E51" s="196">
        <v>345</v>
      </c>
      <c r="F51" s="197">
        <v>0</v>
      </c>
      <c r="G51" s="270">
        <f t="shared" si="2"/>
        <v>345</v>
      </c>
      <c r="H51" s="240">
        <f t="shared" si="0"/>
        <v>0.10512619714361457</v>
      </c>
    </row>
    <row r="52" spans="1:13" ht="15.75" thickBot="1" x14ac:dyDescent="0.3">
      <c r="A52" s="300" t="s">
        <v>58</v>
      </c>
      <c r="B52" s="292"/>
      <c r="C52" s="186">
        <f t="shared" si="1"/>
        <v>0</v>
      </c>
      <c r="D52" s="292"/>
      <c r="E52" s="301"/>
      <c r="F52" s="301"/>
      <c r="G52" s="296">
        <f t="shared" si="2"/>
        <v>0</v>
      </c>
      <c r="H52" s="240">
        <f t="shared" si="0"/>
        <v>0</v>
      </c>
    </row>
    <row r="53" spans="1:13" ht="15.75" thickBot="1" x14ac:dyDescent="0.3">
      <c r="A53" s="305" t="s">
        <v>59</v>
      </c>
      <c r="B53" s="186">
        <v>199613.7</v>
      </c>
      <c r="C53" s="186">
        <f t="shared" si="1"/>
        <v>2.1327368501992559</v>
      </c>
      <c r="D53" s="186">
        <v>107133.99</v>
      </c>
      <c r="E53" s="190">
        <v>4992</v>
      </c>
      <c r="F53" s="190">
        <v>286</v>
      </c>
      <c r="G53" s="270">
        <f t="shared" si="2"/>
        <v>5278</v>
      </c>
      <c r="H53" s="240">
        <f t="shared" si="0"/>
        <v>1.6082784594898485</v>
      </c>
    </row>
    <row r="54" spans="1:13" ht="15.75" thickBot="1" x14ac:dyDescent="0.3">
      <c r="A54" s="304" t="s">
        <v>60</v>
      </c>
      <c r="B54" s="191">
        <v>28194</v>
      </c>
      <c r="C54" s="186">
        <f t="shared" si="1"/>
        <v>0.30123374675444525</v>
      </c>
      <c r="D54" s="188">
        <v>9170</v>
      </c>
      <c r="E54" s="189">
        <v>987</v>
      </c>
      <c r="F54" s="190">
        <v>0</v>
      </c>
      <c r="G54" s="270">
        <f t="shared" si="2"/>
        <v>987</v>
      </c>
      <c r="H54" s="240">
        <f t="shared" si="0"/>
        <v>0.30075233791521039</v>
      </c>
    </row>
    <row r="55" spans="1:13" ht="15.75" thickBot="1" x14ac:dyDescent="0.3">
      <c r="A55" s="304" t="s">
        <v>74</v>
      </c>
      <c r="B55" s="187">
        <v>3559</v>
      </c>
      <c r="C55" s="186">
        <f t="shared" si="1"/>
        <v>3.8025498499647821E-2</v>
      </c>
      <c r="D55" s="187">
        <v>43515</v>
      </c>
      <c r="E55" s="190">
        <v>178</v>
      </c>
      <c r="F55" s="189">
        <v>0</v>
      </c>
      <c r="G55" s="270">
        <f t="shared" si="2"/>
        <v>178</v>
      </c>
      <c r="H55" s="240">
        <f t="shared" si="0"/>
        <v>5.4239023453806941E-2</v>
      </c>
    </row>
    <row r="56" spans="1:13" ht="15.75" thickBot="1" x14ac:dyDescent="0.3">
      <c r="A56" s="304" t="s">
        <v>80</v>
      </c>
      <c r="B56" s="191">
        <v>1296.7</v>
      </c>
      <c r="C56" s="186">
        <f t="shared" si="1"/>
        <v>1.3854359062796666E-2</v>
      </c>
      <c r="D56" s="187">
        <v>100</v>
      </c>
      <c r="E56" s="190">
        <v>91</v>
      </c>
      <c r="F56" s="189">
        <v>0</v>
      </c>
      <c r="G56" s="270">
        <f t="shared" si="2"/>
        <v>91</v>
      </c>
      <c r="H56" s="240">
        <f t="shared" si="0"/>
        <v>2.7728938956721523E-2</v>
      </c>
    </row>
    <row r="57" spans="1:13" ht="15.75" thickBot="1" x14ac:dyDescent="0.3">
      <c r="A57" s="304" t="s">
        <v>63</v>
      </c>
      <c r="B57" s="201">
        <v>72000</v>
      </c>
      <c r="C57" s="186">
        <f t="shared" si="1"/>
        <v>0.76927111322692976</v>
      </c>
      <c r="D57" s="201">
        <v>20500</v>
      </c>
      <c r="E57" s="201">
        <v>2405</v>
      </c>
      <c r="F57" s="257">
        <v>185</v>
      </c>
      <c r="G57" s="270">
        <f t="shared" si="2"/>
        <v>2590</v>
      </c>
      <c r="H57" s="240">
        <f t="shared" si="0"/>
        <v>0.78920826261438193</v>
      </c>
    </row>
    <row r="58" spans="1:13" ht="15.75" thickBot="1" x14ac:dyDescent="0.3">
      <c r="A58" s="290" t="s">
        <v>78</v>
      </c>
      <c r="B58" s="295"/>
      <c r="C58" s="186">
        <f t="shared" si="1"/>
        <v>0</v>
      </c>
      <c r="D58" s="295"/>
      <c r="E58" s="297"/>
      <c r="F58" s="298"/>
      <c r="G58" s="296">
        <f t="shared" si="2"/>
        <v>0</v>
      </c>
      <c r="H58" s="240">
        <f t="shared" si="0"/>
        <v>0</v>
      </c>
    </row>
    <row r="59" spans="1:13" ht="15.75" thickBot="1" x14ac:dyDescent="0.3">
      <c r="A59" s="304" t="s">
        <v>94</v>
      </c>
      <c r="B59" s="187">
        <v>3675</v>
      </c>
      <c r="C59" s="186">
        <f t="shared" si="1"/>
        <v>3.926487973762454E-2</v>
      </c>
      <c r="D59" s="187">
        <v>21330</v>
      </c>
      <c r="E59" s="187">
        <v>470</v>
      </c>
      <c r="F59" s="189">
        <v>20</v>
      </c>
      <c r="G59" s="270">
        <f t="shared" si="2"/>
        <v>490</v>
      </c>
      <c r="H59" s="240">
        <f t="shared" si="0"/>
        <v>0.14930967130542361</v>
      </c>
      <c r="M59">
        <f>145-177</f>
        <v>-32</v>
      </c>
    </row>
    <row r="60" spans="1:13" ht="15.75" thickBot="1" x14ac:dyDescent="0.3">
      <c r="A60" s="313" t="s">
        <v>79</v>
      </c>
      <c r="B60" s="187">
        <v>210949.61</v>
      </c>
      <c r="C60" s="186">
        <f t="shared" si="1"/>
        <v>2.2538533516595369</v>
      </c>
      <c r="D60" s="187">
        <v>227637</v>
      </c>
      <c r="E60" s="187">
        <v>1978</v>
      </c>
      <c r="F60" s="189">
        <v>153</v>
      </c>
      <c r="G60" s="270">
        <f t="shared" si="2"/>
        <v>2131</v>
      </c>
      <c r="H60" s="240">
        <f t="shared" si="0"/>
        <v>0.64934471337113819</v>
      </c>
    </row>
    <row r="61" spans="1:13" ht="15.75" thickBot="1" x14ac:dyDescent="0.3">
      <c r="A61" s="313" t="s">
        <v>129</v>
      </c>
      <c r="B61" s="201">
        <v>12864.39</v>
      </c>
      <c r="C61" s="186">
        <f t="shared" si="1"/>
        <v>0.1374472724484081</v>
      </c>
      <c r="D61" s="201">
        <v>36335.230000000003</v>
      </c>
      <c r="E61" s="201">
        <v>1012</v>
      </c>
      <c r="F61" s="257">
        <v>0</v>
      </c>
      <c r="G61" s="270">
        <f t="shared" si="2"/>
        <v>1012</v>
      </c>
      <c r="H61" s="240">
        <f t="shared" si="0"/>
        <v>0.30837017828793606</v>
      </c>
    </row>
    <row r="62" spans="1:13" ht="15.75" thickBot="1" x14ac:dyDescent="0.3">
      <c r="A62" s="304" t="s">
        <v>83</v>
      </c>
      <c r="B62" s="187">
        <v>133122</v>
      </c>
      <c r="C62" s="186">
        <f t="shared" si="1"/>
        <v>1.4223181824304909</v>
      </c>
      <c r="D62" s="187">
        <v>0</v>
      </c>
      <c r="E62" s="187">
        <v>4257</v>
      </c>
      <c r="F62" s="189">
        <v>312</v>
      </c>
      <c r="G62" s="270">
        <f t="shared" si="2"/>
        <v>4569</v>
      </c>
      <c r="H62" s="240">
        <f t="shared" si="0"/>
        <v>1.3922365065193478</v>
      </c>
    </row>
    <row r="63" spans="1:13" ht="15.75" thickBot="1" x14ac:dyDescent="0.3">
      <c r="A63" s="304" t="s">
        <v>187</v>
      </c>
      <c r="B63" s="187">
        <v>6030</v>
      </c>
      <c r="C63" s="186">
        <f t="shared" si="1"/>
        <v>6.4426455732755364E-2</v>
      </c>
      <c r="D63" s="187">
        <v>0</v>
      </c>
      <c r="E63" s="307">
        <v>193</v>
      </c>
      <c r="F63" s="189">
        <v>0</v>
      </c>
      <c r="G63" s="270">
        <f t="shared" si="2"/>
        <v>193</v>
      </c>
      <c r="H63" s="240">
        <f t="shared" si="0"/>
        <v>5.8809727677442358E-2</v>
      </c>
    </row>
    <row r="64" spans="1:13" ht="15.75" thickBot="1" x14ac:dyDescent="0.3">
      <c r="A64" s="304" t="s">
        <v>217</v>
      </c>
      <c r="B64" s="187">
        <v>3600</v>
      </c>
      <c r="C64" s="186">
        <f t="shared" si="1"/>
        <v>3.8463555661346488E-2</v>
      </c>
      <c r="D64" s="187">
        <v>100</v>
      </c>
      <c r="E64" s="187">
        <v>80</v>
      </c>
      <c r="F64" s="189">
        <v>0</v>
      </c>
      <c r="G64" s="270">
        <f t="shared" si="2"/>
        <v>80</v>
      </c>
      <c r="H64" s="240">
        <f t="shared" si="0"/>
        <v>2.4377089192722218E-2</v>
      </c>
    </row>
    <row r="65" spans="1:8" ht="15.75" thickBot="1" x14ac:dyDescent="0.3">
      <c r="A65" s="304" t="s">
        <v>218</v>
      </c>
      <c r="B65" s="187">
        <v>4430</v>
      </c>
      <c r="C65" s="186">
        <f t="shared" si="1"/>
        <v>4.733154210549026E-2</v>
      </c>
      <c r="D65" s="187">
        <v>0</v>
      </c>
      <c r="E65" s="187">
        <v>175</v>
      </c>
      <c r="F65" s="189">
        <v>0</v>
      </c>
      <c r="G65" s="270">
        <v>175</v>
      </c>
      <c r="H65" s="240">
        <f t="shared" si="0"/>
        <v>5.332488260907986E-2</v>
      </c>
    </row>
    <row r="66" spans="1:8" ht="15.75" thickBot="1" x14ac:dyDescent="0.3">
      <c r="A66" s="304" t="s">
        <v>64</v>
      </c>
      <c r="B66" s="52">
        <f>SUM(B5:B65)</f>
        <v>9359509.1199999973</v>
      </c>
      <c r="C66" s="186">
        <f t="shared" si="1"/>
        <v>100</v>
      </c>
      <c r="D66" s="52">
        <f>SUM(D5:D65)</f>
        <v>8011201.3800000018</v>
      </c>
      <c r="E66" s="69">
        <f>SUM(E5:E65)</f>
        <v>308555</v>
      </c>
      <c r="F66" s="69">
        <f>SUM(F5:F65)</f>
        <v>19622</v>
      </c>
      <c r="G66" s="270">
        <f t="shared" si="2"/>
        <v>328177</v>
      </c>
      <c r="H66" s="240">
        <f t="shared" si="0"/>
        <v>100</v>
      </c>
    </row>
    <row r="67" spans="1:8" x14ac:dyDescent="0.25">
      <c r="A67" s="26"/>
      <c r="B67" s="28">
        <f>SUM(B9:B65)-B62-B53-B46</f>
        <v>1164713.6799999997</v>
      </c>
      <c r="C67" s="28"/>
      <c r="D67" s="28">
        <f>SUM(D9:D65)</f>
        <v>1639567.46</v>
      </c>
      <c r="E67" s="28">
        <f>SUM(E9:E65)</f>
        <v>55289</v>
      </c>
      <c r="F67" s="28">
        <f>SUM(F9:F65)</f>
        <v>2902</v>
      </c>
      <c r="G67" s="199">
        <f>SUM(G9:G65)-G53-G46-G62</f>
        <v>35508</v>
      </c>
    </row>
    <row r="68" spans="1:8" x14ac:dyDescent="0.25">
      <c r="A68" s="178" t="s">
        <v>65</v>
      </c>
      <c r="B68" s="29"/>
      <c r="C68" s="29"/>
      <c r="D68" s="29">
        <f>4844800.15-D7-D8-D6-D5</f>
        <v>-1526833.7699999996</v>
      </c>
      <c r="E68" s="31"/>
      <c r="F68" s="32"/>
      <c r="G68" s="21">
        <f>G67/G66</f>
        <v>0.10819771038189757</v>
      </c>
    </row>
  </sheetData>
  <mergeCells count="2">
    <mergeCell ref="A2:G2"/>
    <mergeCell ref="E3:G3"/>
  </mergeCells>
  <hyperlinks>
    <hyperlink ref="A11" r:id="rId1"/>
  </hyperlinks>
  <pageMargins left="0.31" right="0.28999999999999998" top="0.75" bottom="0.75" header="0.47" footer="0.3"/>
  <pageSetup orientation="portrait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2"/>
  <sheetViews>
    <sheetView workbookViewId="0">
      <selection activeCell="M21" sqref="K20:M21"/>
    </sheetView>
  </sheetViews>
  <sheetFormatPr defaultRowHeight="15" x14ac:dyDescent="0.25"/>
  <cols>
    <col min="1" max="1" width="21.42578125" style="175" customWidth="1"/>
    <col min="2" max="2" width="25.85546875" style="30" bestFit="1" customWidth="1"/>
    <col min="3" max="3" width="31.42578125" style="30" bestFit="1" customWidth="1"/>
    <col min="4" max="4" width="16.140625" style="31" bestFit="1" customWidth="1"/>
    <col min="5" max="5" width="15.28515625" style="31" bestFit="1" customWidth="1"/>
    <col min="6" max="7" width="12.28515625" style="30" customWidth="1"/>
    <col min="8" max="8" width="12.28515625" style="237" customWidth="1"/>
    <col min="9" max="9" width="13.42578125" customWidth="1"/>
    <col min="10" max="10" width="12.28515625" bestFit="1" customWidth="1"/>
    <col min="11" max="11" width="37.28515625" customWidth="1"/>
    <col min="12" max="12" width="25.42578125" style="104" customWidth="1"/>
    <col min="13" max="13" width="19" style="10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</cols>
  <sheetData>
    <row r="2" spans="1:24" ht="15.75" x14ac:dyDescent="0.3">
      <c r="A2" s="490" t="s">
        <v>0</v>
      </c>
      <c r="B2" s="491"/>
      <c r="C2" s="491"/>
      <c r="D2" s="491"/>
      <c r="E2" s="491"/>
      <c r="F2" s="492"/>
      <c r="G2" s="224"/>
      <c r="H2" s="230"/>
    </row>
    <row r="3" spans="1:24" ht="15.75" x14ac:dyDescent="0.3">
      <c r="A3" s="176"/>
      <c r="B3" s="317"/>
      <c r="C3" s="317"/>
      <c r="D3" s="493" t="s">
        <v>1</v>
      </c>
      <c r="E3" s="493"/>
      <c r="F3" s="493"/>
      <c r="G3" s="224"/>
      <c r="H3" s="230"/>
      <c r="V3" t="s">
        <v>67</v>
      </c>
    </row>
    <row r="4" spans="1:24" ht="15.75" thickBot="1" x14ac:dyDescent="0.3">
      <c r="A4" s="177" t="s">
        <v>2</v>
      </c>
      <c r="B4" s="2" t="s">
        <v>3</v>
      </c>
      <c r="C4" s="3" t="s">
        <v>4</v>
      </c>
      <c r="D4" s="4" t="s">
        <v>5</v>
      </c>
      <c r="E4" s="5" t="s">
        <v>6</v>
      </c>
      <c r="F4" s="3" t="s">
        <v>7</v>
      </c>
      <c r="G4" s="276"/>
      <c r="H4" s="276" t="s">
        <v>213</v>
      </c>
      <c r="I4" s="277" t="s">
        <v>214</v>
      </c>
      <c r="S4" s="489" t="s">
        <v>8</v>
      </c>
      <c r="T4" s="489"/>
      <c r="U4" s="7"/>
      <c r="V4" s="7" t="s">
        <v>8</v>
      </c>
      <c r="W4" s="40"/>
      <c r="X4" s="40"/>
    </row>
    <row r="5" spans="1:24" ht="15.75" thickBot="1" x14ac:dyDescent="0.3">
      <c r="A5" s="305" t="s">
        <v>9</v>
      </c>
      <c r="B5" s="186">
        <v>1067721.3500000001</v>
      </c>
      <c r="C5" s="186">
        <v>289315.45</v>
      </c>
      <c r="D5" s="185">
        <v>24880</v>
      </c>
      <c r="E5" s="185">
        <v>3735</v>
      </c>
      <c r="F5" s="270">
        <f>D5+E5</f>
        <v>28615</v>
      </c>
      <c r="G5" s="268"/>
      <c r="H5" s="278">
        <f>F5-G5</f>
        <v>28615</v>
      </c>
      <c r="I5" s="279">
        <f>B5/F5/3</f>
        <v>12.437781466596775</v>
      </c>
      <c r="S5" s="9" t="s">
        <v>10</v>
      </c>
      <c r="T5" s="10">
        <f>F5/F67</f>
        <v>8.8388284498149755E-2</v>
      </c>
      <c r="V5" s="20" t="s">
        <v>10</v>
      </c>
      <c r="W5" s="40">
        <v>0.15459779342615318</v>
      </c>
      <c r="X5" s="40"/>
    </row>
    <row r="6" spans="1:24" ht="15.75" thickBot="1" x14ac:dyDescent="0.3">
      <c r="A6" s="305" t="s">
        <v>11</v>
      </c>
      <c r="B6" s="209">
        <v>2935666.43</v>
      </c>
      <c r="C6" s="220">
        <v>1806982</v>
      </c>
      <c r="D6" s="188">
        <v>106446</v>
      </c>
      <c r="E6" s="188">
        <v>11080</v>
      </c>
      <c r="F6" s="270">
        <f>D6+E6</f>
        <v>117526</v>
      </c>
      <c r="G6" s="268">
        <v>117303</v>
      </c>
      <c r="H6" s="278">
        <f t="shared" ref="H6:H62" si="0">F6-G6</f>
        <v>223</v>
      </c>
      <c r="I6" s="279">
        <f t="shared" ref="I6:I61" si="1">B6/F6/3</f>
        <v>8.3262893033598235</v>
      </c>
      <c r="S6" s="9" t="s">
        <v>12</v>
      </c>
      <c r="T6" s="11">
        <f>F6/F67</f>
        <v>0.36302364228305256</v>
      </c>
      <c r="V6" s="20" t="s">
        <v>12</v>
      </c>
      <c r="W6" s="40">
        <v>0.47837695254260615</v>
      </c>
      <c r="X6" s="40"/>
    </row>
    <row r="7" spans="1:24" ht="15.75" thickBot="1" x14ac:dyDescent="0.3">
      <c r="A7" s="305" t="s">
        <v>13</v>
      </c>
      <c r="B7" s="203">
        <v>1794111</v>
      </c>
      <c r="C7" s="188">
        <v>1018455</v>
      </c>
      <c r="D7" s="188">
        <v>84487</v>
      </c>
      <c r="E7" s="188">
        <v>877</v>
      </c>
      <c r="F7" s="270">
        <f>D7+E7</f>
        <v>85364</v>
      </c>
      <c r="G7" s="268"/>
      <c r="H7" s="278">
        <f t="shared" si="0"/>
        <v>85364</v>
      </c>
      <c r="I7" s="279">
        <f t="shared" si="1"/>
        <v>7.0057284101026198</v>
      </c>
      <c r="J7" s="275"/>
      <c r="L7" s="105" t="s">
        <v>98</v>
      </c>
      <c r="M7" s="104" t="s">
        <v>99</v>
      </c>
      <c r="S7" s="9" t="s">
        <v>14</v>
      </c>
      <c r="T7" s="11">
        <f>F7/F67</f>
        <v>0.26367910249519677</v>
      </c>
      <c r="V7" s="41" t="s">
        <v>14</v>
      </c>
      <c r="W7" s="40">
        <v>0.24369566713305962</v>
      </c>
      <c r="X7" s="40"/>
    </row>
    <row r="8" spans="1:24" ht="16.5" customHeight="1" thickBot="1" x14ac:dyDescent="0.3">
      <c r="A8" s="305" t="s">
        <v>161</v>
      </c>
      <c r="B8" s="203">
        <v>883951</v>
      </c>
      <c r="C8" s="186">
        <v>826715.53</v>
      </c>
      <c r="D8" s="188">
        <v>37407</v>
      </c>
      <c r="E8" s="189">
        <v>771</v>
      </c>
      <c r="F8" s="270">
        <f>D8+E8</f>
        <v>38178</v>
      </c>
      <c r="G8" s="268"/>
      <c r="H8" s="278">
        <f t="shared" si="0"/>
        <v>38178</v>
      </c>
      <c r="I8" s="279">
        <f t="shared" si="1"/>
        <v>7.7178043201145519</v>
      </c>
      <c r="S8" s="9" t="s">
        <v>15</v>
      </c>
      <c r="T8" s="11">
        <f>F8/F67</f>
        <v>0.11792723835646904</v>
      </c>
      <c r="V8" s="41" t="s">
        <v>15</v>
      </c>
      <c r="W8" s="40">
        <v>1.7611303530059408E-2</v>
      </c>
      <c r="X8" s="40"/>
    </row>
    <row r="9" spans="1:24" ht="15.75" thickBot="1" x14ac:dyDescent="0.3">
      <c r="A9" s="305" t="s">
        <v>16</v>
      </c>
      <c r="B9" s="203">
        <v>2917</v>
      </c>
      <c r="C9" s="187">
        <v>1153</v>
      </c>
      <c r="D9" s="190">
        <v>380</v>
      </c>
      <c r="E9" s="190">
        <v>22</v>
      </c>
      <c r="F9" s="270">
        <f>D9+E9</f>
        <v>402</v>
      </c>
      <c r="G9" s="268"/>
      <c r="H9" s="278">
        <f t="shared" si="0"/>
        <v>402</v>
      </c>
      <c r="I9" s="279">
        <f t="shared" si="1"/>
        <v>2.4187396351575456</v>
      </c>
      <c r="J9" s="14"/>
      <c r="S9" s="9" t="s">
        <v>76</v>
      </c>
      <c r="T9" s="11">
        <f>F46/F67</f>
        <v>3.9967010767833648E-2</v>
      </c>
      <c r="V9" s="9" t="s">
        <v>76</v>
      </c>
      <c r="W9" s="40"/>
      <c r="X9" s="40"/>
    </row>
    <row r="10" spans="1:24" ht="15.75" thickBot="1" x14ac:dyDescent="0.3">
      <c r="A10" s="305" t="s">
        <v>18</v>
      </c>
      <c r="B10" s="187"/>
      <c r="C10" s="188"/>
      <c r="D10" s="189"/>
      <c r="E10" s="189"/>
      <c r="F10" s="270">
        <f t="shared" ref="F10:F67" si="2">D10+E10</f>
        <v>0</v>
      </c>
      <c r="G10" s="268"/>
      <c r="H10" s="278">
        <f t="shared" si="0"/>
        <v>0</v>
      </c>
      <c r="I10" s="279" t="e">
        <f t="shared" si="1"/>
        <v>#DIV/0!</v>
      </c>
      <c r="S10" s="9" t="s">
        <v>77</v>
      </c>
      <c r="T10" s="11">
        <f>F53/F67</f>
        <v>1.7263747057842355E-2</v>
      </c>
      <c r="V10" s="9" t="s">
        <v>77</v>
      </c>
      <c r="W10" s="40"/>
      <c r="X10" s="40"/>
    </row>
    <row r="11" spans="1:24" ht="15.75" customHeight="1" thickBot="1" x14ac:dyDescent="0.3">
      <c r="A11" s="306" t="s">
        <v>19</v>
      </c>
      <c r="B11" s="209">
        <v>1105.93</v>
      </c>
      <c r="C11" s="187">
        <v>1005.8</v>
      </c>
      <c r="D11" s="189">
        <v>29</v>
      </c>
      <c r="E11" s="189">
        <v>0</v>
      </c>
      <c r="F11" s="270">
        <f t="shared" si="2"/>
        <v>29</v>
      </c>
      <c r="G11" s="268"/>
      <c r="H11" s="278">
        <f t="shared" si="0"/>
        <v>29</v>
      </c>
      <c r="I11" s="279">
        <f>B11/F11/3</f>
        <v>12.71183908045977</v>
      </c>
      <c r="L11" s="104" t="s">
        <v>188</v>
      </c>
      <c r="M11" s="104" t="s">
        <v>189</v>
      </c>
      <c r="S11" s="9" t="s">
        <v>158</v>
      </c>
      <c r="T11" s="11">
        <f>F62/F67</f>
        <v>1.4357111527080206E-2</v>
      </c>
      <c r="V11" s="9" t="s">
        <v>158</v>
      </c>
      <c r="W11" s="40"/>
      <c r="X11" s="40" t="s">
        <v>21</v>
      </c>
    </row>
    <row r="12" spans="1:24" ht="15.75" thickBot="1" x14ac:dyDescent="0.3">
      <c r="A12" s="61" t="s">
        <v>22</v>
      </c>
      <c r="B12" s="62"/>
      <c r="C12" s="63"/>
      <c r="D12" s="64"/>
      <c r="E12" s="64"/>
      <c r="F12" s="270">
        <f t="shared" si="2"/>
        <v>0</v>
      </c>
      <c r="G12" s="269"/>
      <c r="H12" s="278">
        <f t="shared" si="0"/>
        <v>0</v>
      </c>
      <c r="I12" s="279"/>
      <c r="S12" s="9" t="s">
        <v>17</v>
      </c>
      <c r="T12" s="11">
        <f>F68/F67</f>
        <v>9.5393863014375649E-2</v>
      </c>
      <c r="U12" s="7"/>
      <c r="V12" s="42" t="s">
        <v>17</v>
      </c>
      <c r="W12" s="40">
        <v>0.10571828336812165</v>
      </c>
      <c r="X12" s="40">
        <v>0.29095578389183119</v>
      </c>
    </row>
    <row r="13" spans="1:24" ht="15.75" thickBot="1" x14ac:dyDescent="0.3">
      <c r="A13" s="305" t="s">
        <v>23</v>
      </c>
      <c r="B13" s="203">
        <v>197174</v>
      </c>
      <c r="C13" s="186">
        <v>96770</v>
      </c>
      <c r="D13" s="190">
        <v>5758</v>
      </c>
      <c r="E13" s="189">
        <v>56</v>
      </c>
      <c r="F13" s="270">
        <f t="shared" si="2"/>
        <v>5814</v>
      </c>
      <c r="G13" s="268"/>
      <c r="H13" s="278">
        <f t="shared" si="0"/>
        <v>5814</v>
      </c>
      <c r="I13" s="279">
        <f t="shared" si="1"/>
        <v>11.304552230248824</v>
      </c>
      <c r="T13" s="70">
        <f>SUM(T5:T12)</f>
        <v>1</v>
      </c>
      <c r="V13" s="7"/>
      <c r="W13" s="40"/>
      <c r="X13" s="40">
        <v>0.24818391856870314</v>
      </c>
    </row>
    <row r="14" spans="1:24" ht="15.75" thickBot="1" x14ac:dyDescent="0.3">
      <c r="A14" s="305" t="s">
        <v>24</v>
      </c>
      <c r="B14" s="209">
        <v>3935.43</v>
      </c>
      <c r="C14" s="188">
        <v>832.48</v>
      </c>
      <c r="D14" s="189">
        <v>248</v>
      </c>
      <c r="E14" s="189">
        <v>5</v>
      </c>
      <c r="F14" s="270">
        <f t="shared" si="2"/>
        <v>253</v>
      </c>
      <c r="G14" s="268"/>
      <c r="H14" s="278">
        <f t="shared" si="0"/>
        <v>253</v>
      </c>
      <c r="I14" s="279">
        <f t="shared" si="1"/>
        <v>5.1850197628458501</v>
      </c>
      <c r="J14" s="179"/>
      <c r="K14" s="179"/>
      <c r="L14" s="109" t="s">
        <v>162</v>
      </c>
      <c r="M14" s="109" t="s">
        <v>163</v>
      </c>
      <c r="S14" s="489" t="s">
        <v>20</v>
      </c>
      <c r="T14" s="489"/>
      <c r="U14" s="16" t="s">
        <v>21</v>
      </c>
      <c r="V14" s="20" t="s">
        <v>20</v>
      </c>
      <c r="W14" s="40"/>
      <c r="X14" s="40">
        <v>0.30351347628027103</v>
      </c>
    </row>
    <row r="15" spans="1:24" ht="15.75" thickBot="1" x14ac:dyDescent="0.3">
      <c r="A15" s="53" t="s">
        <v>25</v>
      </c>
      <c r="B15" s="62"/>
      <c r="C15" s="223"/>
      <c r="D15" s="64"/>
      <c r="E15" s="64"/>
      <c r="F15" s="270">
        <f t="shared" si="2"/>
        <v>0</v>
      </c>
      <c r="G15" s="268"/>
      <c r="H15" s="278">
        <f t="shared" si="0"/>
        <v>0</v>
      </c>
      <c r="I15" s="279"/>
      <c r="S15" s="9" t="s">
        <v>10</v>
      </c>
      <c r="T15" s="11">
        <f>B5/B67</f>
        <v>0.1298844858071703</v>
      </c>
      <c r="U15" s="11">
        <f>C5/$C$67</f>
        <v>6.3081590939167681E-2</v>
      </c>
      <c r="V15" s="20" t="s">
        <v>10</v>
      </c>
      <c r="W15" s="40">
        <v>0.21051195515228435</v>
      </c>
      <c r="X15" s="40">
        <v>2.212213491763804E-2</v>
      </c>
    </row>
    <row r="16" spans="1:24" ht="15.75" thickBot="1" x14ac:dyDescent="0.3">
      <c r="A16" s="305" t="s">
        <v>26</v>
      </c>
      <c r="B16" s="188"/>
      <c r="C16" s="188"/>
      <c r="D16" s="189"/>
      <c r="E16" s="189"/>
      <c r="F16" s="270">
        <f t="shared" si="2"/>
        <v>0</v>
      </c>
      <c r="G16" s="270"/>
      <c r="H16" s="278">
        <f t="shared" si="0"/>
        <v>0</v>
      </c>
      <c r="I16" s="279" t="e">
        <f t="shared" si="1"/>
        <v>#DIV/0!</v>
      </c>
      <c r="J16" s="179"/>
      <c r="K16" s="179"/>
      <c r="L16" s="109" t="s">
        <v>100</v>
      </c>
      <c r="M16" s="109" t="s">
        <v>101</v>
      </c>
      <c r="N16" s="179"/>
      <c r="S16" s="9" t="s">
        <v>12</v>
      </c>
      <c r="T16" s="11">
        <f>B6/B67</f>
        <v>0.35711332808126511</v>
      </c>
      <c r="U16" s="11">
        <f>C6/$C$67</f>
        <v>0.39398967237470067</v>
      </c>
      <c r="V16" s="20" t="s">
        <v>12</v>
      </c>
      <c r="W16" s="40">
        <v>0.41958444932977218</v>
      </c>
      <c r="X16" s="40">
        <v>0.13519999999999999</v>
      </c>
    </row>
    <row r="17" spans="1:23" ht="15.75" thickBot="1" x14ac:dyDescent="0.3">
      <c r="A17" s="305" t="s">
        <v>27</v>
      </c>
      <c r="B17" s="205">
        <v>3100</v>
      </c>
      <c r="C17" s="188">
        <v>1550</v>
      </c>
      <c r="D17" s="189">
        <v>310</v>
      </c>
      <c r="E17" s="189">
        <v>0</v>
      </c>
      <c r="F17" s="270">
        <f t="shared" si="2"/>
        <v>310</v>
      </c>
      <c r="G17" s="270"/>
      <c r="H17" s="278">
        <f t="shared" si="0"/>
        <v>310</v>
      </c>
      <c r="I17" s="280">
        <f t="shared" si="1"/>
        <v>3.3333333333333335</v>
      </c>
      <c r="S17" s="9" t="s">
        <v>14</v>
      </c>
      <c r="T17" s="11">
        <f>B7/B67</f>
        <v>0.21824719035166629</v>
      </c>
      <c r="U17" s="11">
        <f>C7/$C$67</f>
        <v>0.22206128881105389</v>
      </c>
      <c r="V17" s="20" t="s">
        <v>14</v>
      </c>
      <c r="W17" s="40">
        <v>0.22940629163107448</v>
      </c>
    </row>
    <row r="18" spans="1:23" ht="15.75" thickBot="1" x14ac:dyDescent="0.3">
      <c r="A18" s="305" t="s">
        <v>66</v>
      </c>
      <c r="B18" s="186"/>
      <c r="C18" s="188"/>
      <c r="D18" s="189"/>
      <c r="E18" s="189"/>
      <c r="F18" s="270">
        <f t="shared" si="2"/>
        <v>0</v>
      </c>
      <c r="G18" s="270"/>
      <c r="H18" s="278">
        <f t="shared" si="0"/>
        <v>0</v>
      </c>
      <c r="I18" s="279" t="e">
        <f t="shared" si="1"/>
        <v>#DIV/0!</v>
      </c>
      <c r="J18" s="179"/>
      <c r="K18" s="179"/>
      <c r="L18" s="182" t="s">
        <v>165</v>
      </c>
      <c r="M18" s="182" t="s">
        <v>117</v>
      </c>
      <c r="S18" s="9" t="s">
        <v>15</v>
      </c>
      <c r="T18" s="11">
        <f>B8/B67</f>
        <v>0.10752947959103186</v>
      </c>
      <c r="U18" s="11">
        <f>C8/$C$67</f>
        <v>0.18025491167691601</v>
      </c>
      <c r="V18" s="42" t="s">
        <v>15</v>
      </c>
      <c r="W18" s="40">
        <v>4.2681034979472336E-2</v>
      </c>
    </row>
    <row r="19" spans="1:23" ht="15.75" thickBot="1" x14ac:dyDescent="0.3">
      <c r="A19" s="305" t="s">
        <v>28</v>
      </c>
      <c r="B19" s="203">
        <v>26171</v>
      </c>
      <c r="C19" s="294">
        <v>4998</v>
      </c>
      <c r="D19" s="189">
        <v>541</v>
      </c>
      <c r="E19" s="189">
        <v>49</v>
      </c>
      <c r="F19" s="270">
        <f t="shared" si="2"/>
        <v>590</v>
      </c>
      <c r="G19" s="270"/>
      <c r="H19" s="278">
        <f t="shared" si="0"/>
        <v>590</v>
      </c>
      <c r="I19" s="279">
        <f t="shared" si="1"/>
        <v>14.785875706214689</v>
      </c>
      <c r="L19" s="104" t="s">
        <v>190</v>
      </c>
      <c r="M19" s="104" t="s">
        <v>191</v>
      </c>
      <c r="S19" s="9" t="s">
        <v>76</v>
      </c>
      <c r="T19" s="11">
        <f>B46/B67</f>
        <v>3.8993363955136653E-2</v>
      </c>
      <c r="U19" s="11">
        <f>C45/C67</f>
        <v>1.0542959043885905E-3</v>
      </c>
      <c r="V19" s="9" t="s">
        <v>76</v>
      </c>
      <c r="W19" s="40"/>
    </row>
    <row r="20" spans="1:23" ht="15.75" thickBot="1" x14ac:dyDescent="0.3">
      <c r="A20" s="305" t="s">
        <v>29</v>
      </c>
      <c r="B20" s="209">
        <v>10719.75</v>
      </c>
      <c r="C20" s="186">
        <v>0</v>
      </c>
      <c r="D20" s="189">
        <v>264</v>
      </c>
      <c r="E20" s="189">
        <v>18</v>
      </c>
      <c r="F20" s="270">
        <f t="shared" si="2"/>
        <v>282</v>
      </c>
      <c r="G20" s="270"/>
      <c r="H20" s="278">
        <f t="shared" si="0"/>
        <v>282</v>
      </c>
      <c r="I20" s="279">
        <f t="shared" si="1"/>
        <v>12.671099290780141</v>
      </c>
      <c r="L20" s="109" t="s">
        <v>102</v>
      </c>
      <c r="M20" s="109" t="s">
        <v>103</v>
      </c>
      <c r="S20" s="9" t="s">
        <v>77</v>
      </c>
      <c r="T20" s="11">
        <f>B53/B67</f>
        <v>1.579301848026101E-2</v>
      </c>
      <c r="U20" s="11">
        <f>C52/C67</f>
        <v>0</v>
      </c>
      <c r="V20" s="9" t="s">
        <v>77</v>
      </c>
      <c r="W20" s="40"/>
    </row>
    <row r="21" spans="1:23" ht="15.75" thickBot="1" x14ac:dyDescent="0.3">
      <c r="A21" s="299" t="s">
        <v>30</v>
      </c>
      <c r="B21" s="291"/>
      <c r="C21" s="292"/>
      <c r="D21" s="293">
        <v>0</v>
      </c>
      <c r="E21" s="293">
        <v>0</v>
      </c>
      <c r="F21" s="296">
        <f t="shared" si="2"/>
        <v>0</v>
      </c>
      <c r="G21" s="270"/>
      <c r="H21" s="278">
        <f t="shared" si="0"/>
        <v>0</v>
      </c>
      <c r="I21" s="279" t="e">
        <f t="shared" si="1"/>
        <v>#DIV/0!</v>
      </c>
      <c r="L21" s="109" t="s">
        <v>122</v>
      </c>
      <c r="M21" s="109" t="s">
        <v>106</v>
      </c>
      <c r="S21" s="9" t="s">
        <v>158</v>
      </c>
      <c r="T21" s="11">
        <f>B62/B67</f>
        <v>1.7631311285856984E-2</v>
      </c>
      <c r="U21" s="11">
        <f>C68/$C$67</f>
        <v>0.14061253619816172</v>
      </c>
      <c r="V21" s="43" t="s">
        <v>17</v>
      </c>
      <c r="W21" s="40">
        <v>9.78162689073966E-2</v>
      </c>
    </row>
    <row r="22" spans="1:23" ht="15.75" thickBot="1" x14ac:dyDescent="0.3">
      <c r="A22" s="305" t="s">
        <v>31</v>
      </c>
      <c r="B22" s="203">
        <v>233.19</v>
      </c>
      <c r="C22" s="188"/>
      <c r="D22" s="189">
        <v>13</v>
      </c>
      <c r="E22" s="189">
        <v>0</v>
      </c>
      <c r="F22" s="270">
        <f t="shared" si="2"/>
        <v>13</v>
      </c>
      <c r="G22" s="270"/>
      <c r="H22" s="278">
        <f t="shared" si="0"/>
        <v>13</v>
      </c>
      <c r="I22" s="279">
        <f t="shared" si="1"/>
        <v>5.97923076923077</v>
      </c>
      <c r="L22" s="109"/>
      <c r="M22" s="109"/>
      <c r="S22" s="9" t="s">
        <v>17</v>
      </c>
      <c r="T22" s="11">
        <v>0.12444174850058803</v>
      </c>
      <c r="U22" s="11">
        <f>SUM(U15:U21)</f>
        <v>1.0010542959043884</v>
      </c>
      <c r="V22" s="19"/>
    </row>
    <row r="23" spans="1:23" ht="15.75" thickBot="1" x14ac:dyDescent="0.3">
      <c r="A23" s="299" t="s">
        <v>32</v>
      </c>
      <c r="B23" s="295"/>
      <c r="C23" s="292"/>
      <c r="D23" s="293"/>
      <c r="E23" s="293"/>
      <c r="F23" s="296">
        <f t="shared" si="2"/>
        <v>0</v>
      </c>
      <c r="G23" s="270"/>
      <c r="H23" s="278">
        <f t="shared" si="0"/>
        <v>0</v>
      </c>
      <c r="I23" s="280" t="e">
        <f t="shared" si="1"/>
        <v>#DIV/0!</v>
      </c>
      <c r="L23" s="109"/>
      <c r="M23" s="109"/>
      <c r="S23" s="15"/>
      <c r="T23" s="20">
        <f>SUM(T15:T22)</f>
        <v>1.0096339260529763</v>
      </c>
      <c r="U23" s="7"/>
      <c r="V23" s="19"/>
    </row>
    <row r="24" spans="1:23" ht="15.75" thickBot="1" x14ac:dyDescent="0.3">
      <c r="A24" s="305" t="s">
        <v>33</v>
      </c>
      <c r="B24" s="203">
        <v>12342.7</v>
      </c>
      <c r="C24" s="188">
        <v>0</v>
      </c>
      <c r="D24" s="189">
        <v>840</v>
      </c>
      <c r="E24" s="189">
        <v>3</v>
      </c>
      <c r="F24" s="270">
        <f t="shared" si="2"/>
        <v>843</v>
      </c>
      <c r="G24" s="270"/>
      <c r="H24" s="278">
        <f t="shared" si="0"/>
        <v>843</v>
      </c>
      <c r="I24" s="279">
        <f t="shared" si="1"/>
        <v>4.8804665875840252</v>
      </c>
      <c r="L24" s="109" t="s">
        <v>107</v>
      </c>
      <c r="M24" s="109" t="s">
        <v>108</v>
      </c>
      <c r="S24" s="15"/>
      <c r="T24" s="22"/>
      <c r="U24" s="15"/>
      <c r="V24" s="18"/>
    </row>
    <row r="25" spans="1:23" ht="15.75" thickBot="1" x14ac:dyDescent="0.3">
      <c r="A25" s="305" t="s">
        <v>34</v>
      </c>
      <c r="B25" s="203">
        <v>5100</v>
      </c>
      <c r="C25" s="188">
        <v>2000</v>
      </c>
      <c r="D25" s="189">
        <v>410</v>
      </c>
      <c r="E25" s="189">
        <v>11</v>
      </c>
      <c r="F25" s="270">
        <f t="shared" si="2"/>
        <v>421</v>
      </c>
      <c r="G25" s="270"/>
      <c r="H25" s="278">
        <f t="shared" si="0"/>
        <v>421</v>
      </c>
      <c r="I25" s="279">
        <f>B25/F25/3</f>
        <v>4.0380047505938244</v>
      </c>
      <c r="S25" s="21"/>
      <c r="T25" s="316"/>
      <c r="U25" s="15"/>
      <c r="V25" s="7"/>
    </row>
    <row r="26" spans="1:23" ht="15.75" thickBot="1" x14ac:dyDescent="0.3">
      <c r="A26" s="305" t="s">
        <v>35</v>
      </c>
      <c r="B26" s="203">
        <v>2911.35</v>
      </c>
      <c r="C26" s="188">
        <v>0</v>
      </c>
      <c r="D26" s="189">
        <v>215</v>
      </c>
      <c r="E26" s="189">
        <v>5</v>
      </c>
      <c r="F26" s="270">
        <f t="shared" si="2"/>
        <v>220</v>
      </c>
      <c r="G26" s="270"/>
      <c r="H26" s="278">
        <f t="shared" si="0"/>
        <v>220</v>
      </c>
      <c r="I26" s="279">
        <f>B26/F26/3</f>
        <v>4.4111363636363636</v>
      </c>
      <c r="S26" s="316" t="s">
        <v>21</v>
      </c>
      <c r="T26" s="316"/>
      <c r="U26" s="15"/>
      <c r="V26" s="7"/>
    </row>
    <row r="27" spans="1:23" ht="15.75" thickBot="1" x14ac:dyDescent="0.3">
      <c r="A27" s="305" t="s">
        <v>210</v>
      </c>
      <c r="B27" s="203">
        <v>8300</v>
      </c>
      <c r="C27" s="188">
        <v>1500</v>
      </c>
      <c r="D27" s="189">
        <v>205</v>
      </c>
      <c r="E27" s="189">
        <v>0</v>
      </c>
      <c r="F27" s="270">
        <f t="shared" si="2"/>
        <v>205</v>
      </c>
      <c r="G27" s="270"/>
      <c r="H27" s="278">
        <f t="shared" si="0"/>
        <v>205</v>
      </c>
      <c r="I27" s="279">
        <f t="shared" si="1"/>
        <v>13.495934959349592</v>
      </c>
      <c r="J27" s="179"/>
      <c r="K27" s="179"/>
      <c r="L27" s="109" t="s">
        <v>167</v>
      </c>
      <c r="M27" s="109" t="s">
        <v>168</v>
      </c>
      <c r="S27" s="316"/>
      <c r="T27" s="316"/>
      <c r="U27" s="15"/>
      <c r="V27" s="7"/>
    </row>
    <row r="28" spans="1:23" ht="15.75" thickBot="1" x14ac:dyDescent="0.3">
      <c r="A28" s="305" t="s">
        <v>36</v>
      </c>
      <c r="B28" s="203">
        <v>98673</v>
      </c>
      <c r="C28" s="188">
        <v>74633.899999999994</v>
      </c>
      <c r="D28" s="189">
        <v>2908</v>
      </c>
      <c r="E28" s="189">
        <v>97</v>
      </c>
      <c r="F28" s="270">
        <f t="shared" si="2"/>
        <v>3005</v>
      </c>
      <c r="G28" s="270"/>
      <c r="H28" s="278">
        <f t="shared" si="0"/>
        <v>3005</v>
      </c>
      <c r="I28" s="281">
        <f t="shared" si="1"/>
        <v>10.945424292845258</v>
      </c>
      <c r="J28" s="183"/>
      <c r="K28" s="183"/>
      <c r="L28" s="184" t="s">
        <v>169</v>
      </c>
      <c r="M28" s="184" t="s">
        <v>170</v>
      </c>
      <c r="S28" s="316"/>
      <c r="T28" s="11"/>
      <c r="U28" s="15"/>
      <c r="V28" s="17"/>
    </row>
    <row r="29" spans="1:23" ht="15.75" thickBot="1" x14ac:dyDescent="0.3">
      <c r="A29" s="304" t="s">
        <v>37</v>
      </c>
      <c r="B29" s="203">
        <v>18435</v>
      </c>
      <c r="C29" s="221">
        <v>1500</v>
      </c>
      <c r="D29" s="189">
        <v>690</v>
      </c>
      <c r="E29" s="189">
        <v>0</v>
      </c>
      <c r="F29" s="270">
        <f t="shared" si="2"/>
        <v>690</v>
      </c>
      <c r="G29" s="269"/>
      <c r="H29" s="278">
        <f t="shared" si="0"/>
        <v>690</v>
      </c>
      <c r="I29" s="280">
        <f t="shared" si="1"/>
        <v>8.9057971014492754</v>
      </c>
      <c r="J29" s="183"/>
      <c r="K29" s="183"/>
      <c r="L29" s="184">
        <v>49420024</v>
      </c>
      <c r="M29" s="184" t="s">
        <v>109</v>
      </c>
      <c r="S29" s="9" t="s">
        <v>10</v>
      </c>
      <c r="T29" s="11"/>
      <c r="U29" s="22"/>
      <c r="V29" s="17"/>
    </row>
    <row r="30" spans="1:23" ht="15.75" thickBot="1" x14ac:dyDescent="0.3">
      <c r="A30" s="304" t="s">
        <v>38</v>
      </c>
      <c r="B30" s="203">
        <v>3500</v>
      </c>
      <c r="C30" s="188">
        <v>1000</v>
      </c>
      <c r="D30" s="189">
        <v>367</v>
      </c>
      <c r="E30" s="189">
        <v>0</v>
      </c>
      <c r="F30" s="270">
        <f t="shared" si="2"/>
        <v>367</v>
      </c>
      <c r="G30" s="269"/>
      <c r="H30" s="278">
        <f t="shared" si="0"/>
        <v>367</v>
      </c>
      <c r="I30" s="279">
        <f t="shared" si="1"/>
        <v>3.1789282470481379</v>
      </c>
      <c r="J30" s="179"/>
      <c r="K30" s="179"/>
      <c r="L30" s="109"/>
      <c r="M30" s="109"/>
      <c r="S30" s="9" t="s">
        <v>12</v>
      </c>
      <c r="T30" s="11"/>
      <c r="U30" s="22"/>
      <c r="V30" s="23"/>
    </row>
    <row r="31" spans="1:23" ht="15.75" thickBot="1" x14ac:dyDescent="0.3">
      <c r="A31" s="305" t="s">
        <v>39</v>
      </c>
      <c r="B31" s="209">
        <v>4379.5</v>
      </c>
      <c r="C31" s="188">
        <v>500</v>
      </c>
      <c r="D31" s="189">
        <v>110</v>
      </c>
      <c r="E31" s="189">
        <v>20</v>
      </c>
      <c r="F31" s="270">
        <f t="shared" si="2"/>
        <v>130</v>
      </c>
      <c r="G31" s="269"/>
      <c r="H31" s="278">
        <f t="shared" si="0"/>
        <v>130</v>
      </c>
      <c r="I31" s="279">
        <f>B31/F31/3</f>
        <v>11.22948717948718</v>
      </c>
      <c r="J31" s="179"/>
      <c r="K31" s="179"/>
      <c r="L31" s="109">
        <v>45677260</v>
      </c>
      <c r="M31" s="109" t="s">
        <v>110</v>
      </c>
      <c r="S31" s="9" t="s">
        <v>14</v>
      </c>
      <c r="T31" s="11"/>
      <c r="U31" s="22"/>
      <c r="V31" s="17"/>
    </row>
    <row r="32" spans="1:23" ht="16.5" thickBot="1" x14ac:dyDescent="0.35">
      <c r="A32" s="305" t="s">
        <v>40</v>
      </c>
      <c r="B32" s="187">
        <v>0</v>
      </c>
      <c r="C32" s="188">
        <v>0</v>
      </c>
      <c r="D32" s="189">
        <v>0</v>
      </c>
      <c r="E32" s="189">
        <v>0</v>
      </c>
      <c r="F32" s="270">
        <f t="shared" si="2"/>
        <v>0</v>
      </c>
      <c r="G32" s="269"/>
      <c r="H32" s="278">
        <f t="shared" si="0"/>
        <v>0</v>
      </c>
      <c r="I32" s="279" t="e">
        <f>B32/F32/3</f>
        <v>#DIV/0!</v>
      </c>
      <c r="L32" s="104" t="s">
        <v>208</v>
      </c>
      <c r="M32" s="104" t="s">
        <v>209</v>
      </c>
      <c r="S32" s="9" t="s">
        <v>17</v>
      </c>
      <c r="T32" s="22"/>
      <c r="U32" s="24"/>
      <c r="V32" s="19"/>
    </row>
    <row r="33" spans="1:22" ht="16.5" thickBot="1" x14ac:dyDescent="0.35">
      <c r="A33" s="305" t="s">
        <v>41</v>
      </c>
      <c r="B33" s="203">
        <v>7000</v>
      </c>
      <c r="C33" s="188">
        <v>2500</v>
      </c>
      <c r="D33" s="189">
        <v>111</v>
      </c>
      <c r="E33" s="189">
        <v>120</v>
      </c>
      <c r="F33" s="270">
        <f t="shared" si="2"/>
        <v>231</v>
      </c>
      <c r="G33" s="269"/>
      <c r="H33" s="278">
        <f t="shared" si="0"/>
        <v>231</v>
      </c>
      <c r="I33" s="279">
        <f t="shared" si="1"/>
        <v>10.101010101010102</v>
      </c>
      <c r="L33" s="110"/>
      <c r="S33" s="22"/>
      <c r="T33" s="18"/>
      <c r="U33" s="24"/>
      <c r="V33" s="19"/>
    </row>
    <row r="34" spans="1:22" ht="15.75" thickBot="1" x14ac:dyDescent="0.3">
      <c r="A34" s="305" t="s">
        <v>42</v>
      </c>
      <c r="B34" s="187"/>
      <c r="C34" s="188"/>
      <c r="D34" s="189"/>
      <c r="E34" s="189"/>
      <c r="F34" s="270">
        <f t="shared" si="2"/>
        <v>0</v>
      </c>
      <c r="G34" s="269"/>
      <c r="H34" s="278">
        <f t="shared" si="0"/>
        <v>0</v>
      </c>
      <c r="I34" s="279" t="e">
        <f t="shared" si="1"/>
        <v>#DIV/0!</v>
      </c>
      <c r="S34" s="18"/>
      <c r="T34" s="18"/>
      <c r="V34" s="19"/>
    </row>
    <row r="35" spans="1:22" ht="15.75" thickBot="1" x14ac:dyDescent="0.3">
      <c r="A35" s="305" t="s">
        <v>81</v>
      </c>
      <c r="B35" s="203">
        <v>26752</v>
      </c>
      <c r="C35" s="188">
        <v>7793</v>
      </c>
      <c r="D35" s="189">
        <v>1350</v>
      </c>
      <c r="E35" s="189">
        <v>0</v>
      </c>
      <c r="F35" s="270">
        <f t="shared" si="2"/>
        <v>1350</v>
      </c>
      <c r="G35" s="269"/>
      <c r="H35" s="278">
        <f t="shared" si="0"/>
        <v>1350</v>
      </c>
      <c r="I35" s="279">
        <f t="shared" si="1"/>
        <v>6.6054320987654327</v>
      </c>
      <c r="L35" s="104" t="s">
        <v>192</v>
      </c>
      <c r="M35" s="104" t="s">
        <v>193</v>
      </c>
      <c r="S35" s="18"/>
    </row>
    <row r="36" spans="1:22" ht="15.75" thickBot="1" x14ac:dyDescent="0.3">
      <c r="A36" s="305" t="s">
        <v>44</v>
      </c>
      <c r="B36" s="205">
        <v>7290</v>
      </c>
      <c r="C36" s="186">
        <v>0</v>
      </c>
      <c r="D36" s="189">
        <v>162</v>
      </c>
      <c r="E36" s="189"/>
      <c r="F36" s="270">
        <f t="shared" si="2"/>
        <v>162</v>
      </c>
      <c r="G36" s="269"/>
      <c r="H36" s="278">
        <f t="shared" si="0"/>
        <v>162</v>
      </c>
      <c r="I36" s="279">
        <f t="shared" si="1"/>
        <v>15</v>
      </c>
    </row>
    <row r="37" spans="1:22" ht="15.75" thickBot="1" x14ac:dyDescent="0.3">
      <c r="A37" s="305" t="s">
        <v>45</v>
      </c>
      <c r="B37" s="203">
        <v>4077.2</v>
      </c>
      <c r="C37" s="188">
        <v>671</v>
      </c>
      <c r="D37" s="189">
        <v>135</v>
      </c>
      <c r="E37" s="189">
        <v>0</v>
      </c>
      <c r="F37" s="270">
        <f t="shared" si="2"/>
        <v>135</v>
      </c>
      <c r="G37" s="269"/>
      <c r="H37" s="278">
        <f t="shared" si="0"/>
        <v>135</v>
      </c>
      <c r="I37" s="279">
        <f t="shared" si="1"/>
        <v>10.06716049382716</v>
      </c>
    </row>
    <row r="38" spans="1:22" ht="15.75" thickBot="1" x14ac:dyDescent="0.3">
      <c r="A38" s="305" t="s">
        <v>82</v>
      </c>
      <c r="B38" s="203">
        <v>6167.05</v>
      </c>
      <c r="C38" s="188">
        <v>450</v>
      </c>
      <c r="D38" s="189">
        <v>466</v>
      </c>
      <c r="E38" s="189">
        <v>23</v>
      </c>
      <c r="F38" s="270">
        <f t="shared" si="2"/>
        <v>489</v>
      </c>
      <c r="G38" s="269"/>
      <c r="H38" s="278">
        <f t="shared" si="0"/>
        <v>489</v>
      </c>
      <c r="I38" s="280">
        <f t="shared" si="1"/>
        <v>4.2038513974096796</v>
      </c>
    </row>
    <row r="39" spans="1:22" ht="15.75" thickBot="1" x14ac:dyDescent="0.3">
      <c r="A39" s="305" t="s">
        <v>47</v>
      </c>
      <c r="B39" s="203">
        <v>22893.81</v>
      </c>
      <c r="C39" s="186">
        <v>29658.19</v>
      </c>
      <c r="D39" s="189">
        <v>1215</v>
      </c>
      <c r="E39" s="189">
        <v>135</v>
      </c>
      <c r="F39" s="270">
        <f t="shared" si="2"/>
        <v>1350</v>
      </c>
      <c r="G39" s="269"/>
      <c r="H39" s="278">
        <f t="shared" si="0"/>
        <v>1350</v>
      </c>
      <c r="I39" s="279">
        <f t="shared" si="1"/>
        <v>5.6527925925925935</v>
      </c>
      <c r="J39" s="179"/>
      <c r="K39" s="179"/>
      <c r="L39" s="182" t="s">
        <v>174</v>
      </c>
      <c r="M39" s="182" t="s">
        <v>175</v>
      </c>
    </row>
    <row r="40" spans="1:22" ht="15.75" thickBot="1" x14ac:dyDescent="0.3">
      <c r="A40" s="311" t="s">
        <v>48</v>
      </c>
      <c r="B40" s="203">
        <v>4405</v>
      </c>
      <c r="C40" s="186">
        <v>0</v>
      </c>
      <c r="D40" s="189">
        <v>138</v>
      </c>
      <c r="E40" s="189">
        <v>1</v>
      </c>
      <c r="F40" s="270">
        <f t="shared" si="2"/>
        <v>139</v>
      </c>
      <c r="G40" s="269"/>
      <c r="H40" s="278">
        <f t="shared" si="0"/>
        <v>139</v>
      </c>
      <c r="I40" s="279">
        <f t="shared" si="1"/>
        <v>10.563549160671462</v>
      </c>
      <c r="L40" s="104">
        <v>44991992</v>
      </c>
      <c r="M40" s="104" t="s">
        <v>194</v>
      </c>
    </row>
    <row r="41" spans="1:22" ht="15.75" thickBot="1" x14ac:dyDescent="0.3">
      <c r="A41" s="305" t="s">
        <v>49</v>
      </c>
      <c r="B41" s="209">
        <v>58718.66</v>
      </c>
      <c r="C41" s="186">
        <v>23055.48</v>
      </c>
      <c r="D41" s="189">
        <v>2110</v>
      </c>
      <c r="E41" s="189">
        <v>18</v>
      </c>
      <c r="F41" s="270">
        <f t="shared" si="2"/>
        <v>2128</v>
      </c>
      <c r="G41" s="269"/>
      <c r="H41" s="278">
        <f t="shared" si="0"/>
        <v>2128</v>
      </c>
      <c r="I41" s="279">
        <f t="shared" si="1"/>
        <v>9.1977850877192981</v>
      </c>
      <c r="L41" s="104" t="s">
        <v>196</v>
      </c>
      <c r="M41" s="104" t="s">
        <v>195</v>
      </c>
    </row>
    <row r="42" spans="1:22" ht="15.75" thickBot="1" x14ac:dyDescent="0.3">
      <c r="A42" s="305" t="s">
        <v>50</v>
      </c>
      <c r="B42" s="203">
        <v>9600</v>
      </c>
      <c r="C42" s="186"/>
      <c r="D42" s="189">
        <v>310</v>
      </c>
      <c r="E42" s="189">
        <v>0</v>
      </c>
      <c r="F42" s="270">
        <f t="shared" si="2"/>
        <v>310</v>
      </c>
      <c r="G42" s="269"/>
      <c r="H42" s="278">
        <f t="shared" si="0"/>
        <v>310</v>
      </c>
      <c r="I42" s="281">
        <f t="shared" si="1"/>
        <v>10.32258064516129</v>
      </c>
      <c r="J42" s="179"/>
      <c r="K42" s="179"/>
      <c r="L42" s="109" t="s">
        <v>178</v>
      </c>
      <c r="M42" s="109" t="s">
        <v>177</v>
      </c>
    </row>
    <row r="43" spans="1:22" ht="15.75" thickBot="1" x14ac:dyDescent="0.3">
      <c r="A43" s="305" t="s">
        <v>51</v>
      </c>
      <c r="B43" s="200"/>
      <c r="C43" s="188"/>
      <c r="D43" s="189"/>
      <c r="E43" s="189"/>
      <c r="F43" s="270">
        <f t="shared" si="2"/>
        <v>0</v>
      </c>
      <c r="G43" s="269"/>
      <c r="H43" s="278">
        <f t="shared" si="0"/>
        <v>0</v>
      </c>
      <c r="I43" s="279" t="e">
        <f t="shared" si="1"/>
        <v>#DIV/0!</v>
      </c>
      <c r="J43" s="25"/>
    </row>
    <row r="44" spans="1:22" ht="15.75" thickBot="1" x14ac:dyDescent="0.3">
      <c r="A44" s="305" t="s">
        <v>52</v>
      </c>
      <c r="B44" s="203">
        <v>4900</v>
      </c>
      <c r="C44" s="186">
        <v>0</v>
      </c>
      <c r="D44" s="189">
        <v>120</v>
      </c>
      <c r="E44" s="189">
        <v>20</v>
      </c>
      <c r="F44" s="270">
        <f t="shared" si="2"/>
        <v>140</v>
      </c>
      <c r="G44" s="269"/>
      <c r="H44" s="278">
        <f t="shared" si="0"/>
        <v>140</v>
      </c>
      <c r="I44" s="279">
        <f t="shared" si="1"/>
        <v>11.666666666666666</v>
      </c>
    </row>
    <row r="45" spans="1:22" ht="15.75" thickBot="1" x14ac:dyDescent="0.3">
      <c r="A45" s="304" t="s">
        <v>53</v>
      </c>
      <c r="B45" s="321">
        <v>24317.67</v>
      </c>
      <c r="C45" s="188">
        <v>4835.3900000000003</v>
      </c>
      <c r="D45" s="194">
        <v>1913</v>
      </c>
      <c r="E45" s="194">
        <v>0</v>
      </c>
      <c r="F45" s="270">
        <f t="shared" si="2"/>
        <v>1913</v>
      </c>
      <c r="G45" s="269"/>
      <c r="H45" s="278">
        <f t="shared" si="0"/>
        <v>1913</v>
      </c>
      <c r="I45" s="279">
        <f t="shared" si="1"/>
        <v>4.2372660742289598</v>
      </c>
    </row>
    <row r="46" spans="1:22" ht="15.75" thickBot="1" x14ac:dyDescent="0.3">
      <c r="A46" s="305" t="s">
        <v>54</v>
      </c>
      <c r="B46" s="203">
        <v>320546.73</v>
      </c>
      <c r="C46" s="188">
        <v>110379</v>
      </c>
      <c r="D46" s="188">
        <v>11466</v>
      </c>
      <c r="E46" s="189">
        <v>1473</v>
      </c>
      <c r="F46" s="270">
        <f t="shared" si="2"/>
        <v>12939</v>
      </c>
      <c r="G46" s="269"/>
      <c r="H46" s="278">
        <f t="shared" si="0"/>
        <v>12939</v>
      </c>
      <c r="I46" s="279">
        <f>B46/F46/3</f>
        <v>8.2578955096993578</v>
      </c>
    </row>
    <row r="47" spans="1:22" ht="15.75" thickBot="1" x14ac:dyDescent="0.3">
      <c r="A47" s="305" t="s">
        <v>55</v>
      </c>
      <c r="B47" s="203">
        <v>4290</v>
      </c>
      <c r="C47" s="186">
        <v>0</v>
      </c>
      <c r="D47" s="189">
        <v>69</v>
      </c>
      <c r="E47" s="189">
        <v>0</v>
      </c>
      <c r="F47" s="270">
        <f t="shared" si="2"/>
        <v>69</v>
      </c>
      <c r="G47" s="269"/>
      <c r="H47" s="278">
        <f t="shared" si="0"/>
        <v>69</v>
      </c>
      <c r="I47" s="279">
        <f>B47/F47/3</f>
        <v>20.724637681159418</v>
      </c>
    </row>
    <row r="48" spans="1:22" ht="15.75" thickBot="1" x14ac:dyDescent="0.3">
      <c r="A48" s="304" t="s">
        <v>61</v>
      </c>
      <c r="B48" s="203">
        <v>2690</v>
      </c>
      <c r="C48" s="187">
        <v>0</v>
      </c>
      <c r="D48" s="190">
        <v>46</v>
      </c>
      <c r="E48" s="190"/>
      <c r="F48" s="270">
        <f t="shared" si="2"/>
        <v>46</v>
      </c>
      <c r="G48" s="269"/>
      <c r="H48" s="278">
        <f t="shared" si="0"/>
        <v>46</v>
      </c>
      <c r="I48" s="279">
        <f>B48/F48/3</f>
        <v>19.492753623188406</v>
      </c>
      <c r="L48" s="104" t="s">
        <v>198</v>
      </c>
      <c r="M48" s="104" t="s">
        <v>197</v>
      </c>
    </row>
    <row r="49" spans="1:20" ht="15.75" thickBot="1" x14ac:dyDescent="0.3">
      <c r="A49" s="99" t="s">
        <v>73</v>
      </c>
      <c r="B49" s="187"/>
      <c r="C49" s="188"/>
      <c r="D49" s="189"/>
      <c r="E49" s="189"/>
      <c r="F49" s="270">
        <f t="shared" si="2"/>
        <v>0</v>
      </c>
      <c r="G49" s="269"/>
      <c r="H49" s="278">
        <f t="shared" si="0"/>
        <v>0</v>
      </c>
      <c r="I49" s="279" t="e">
        <f>B49/F49/3</f>
        <v>#DIV/0!</v>
      </c>
    </row>
    <row r="50" spans="1:20" ht="15.75" thickBot="1" x14ac:dyDescent="0.3">
      <c r="A50" s="323" t="s">
        <v>56</v>
      </c>
      <c r="B50" s="297"/>
      <c r="C50" s="302"/>
      <c r="D50" s="303"/>
      <c r="E50" s="298"/>
      <c r="F50" s="296">
        <f t="shared" si="2"/>
        <v>0</v>
      </c>
      <c r="G50" s="270"/>
      <c r="H50" s="278">
        <f t="shared" si="0"/>
        <v>0</v>
      </c>
      <c r="I50" s="279" t="e">
        <f t="shared" si="1"/>
        <v>#DIV/0!</v>
      </c>
      <c r="L50" s="104" t="s">
        <v>112</v>
      </c>
      <c r="M50" s="104" t="s">
        <v>111</v>
      </c>
      <c r="T50">
        <v>20235</v>
      </c>
    </row>
    <row r="51" spans="1:20" ht="15.75" thickBot="1" x14ac:dyDescent="0.3">
      <c r="A51" s="312" t="s">
        <v>124</v>
      </c>
      <c r="B51" s="320">
        <v>10860</v>
      </c>
      <c r="C51" s="222">
        <v>720</v>
      </c>
      <c r="D51" s="196">
        <v>362</v>
      </c>
      <c r="E51" s="197">
        <v>0</v>
      </c>
      <c r="F51" s="270">
        <f t="shared" si="2"/>
        <v>362</v>
      </c>
      <c r="G51" s="269"/>
      <c r="H51" s="278">
        <f t="shared" si="0"/>
        <v>362</v>
      </c>
      <c r="I51" s="279">
        <f t="shared" si="1"/>
        <v>10</v>
      </c>
      <c r="L51" s="104" t="s">
        <v>199</v>
      </c>
      <c r="M51" s="104" t="s">
        <v>113</v>
      </c>
      <c r="N51" t="s">
        <v>206</v>
      </c>
    </row>
    <row r="52" spans="1:20" ht="15.75" thickBot="1" x14ac:dyDescent="0.3">
      <c r="A52" s="300" t="s">
        <v>58</v>
      </c>
      <c r="B52" s="292"/>
      <c r="C52" s="292"/>
      <c r="D52" s="301"/>
      <c r="E52" s="301"/>
      <c r="F52" s="296">
        <f t="shared" si="2"/>
        <v>0</v>
      </c>
      <c r="G52" s="269"/>
      <c r="H52" s="278">
        <f t="shared" si="0"/>
        <v>0</v>
      </c>
      <c r="I52" s="279" t="e">
        <f t="shared" si="1"/>
        <v>#DIV/0!</v>
      </c>
      <c r="J52" s="40"/>
    </row>
    <row r="53" spans="1:20" s="181" customFormat="1" ht="15.75" thickBot="1" x14ac:dyDescent="0.3">
      <c r="A53" s="305" t="s">
        <v>59</v>
      </c>
      <c r="B53" s="204">
        <v>129827.23</v>
      </c>
      <c r="C53" s="186">
        <v>104708.45</v>
      </c>
      <c r="D53" s="190">
        <v>5284</v>
      </c>
      <c r="E53" s="190">
        <v>305</v>
      </c>
      <c r="F53" s="270">
        <f t="shared" si="2"/>
        <v>5589</v>
      </c>
      <c r="G53" s="286"/>
      <c r="H53" s="278">
        <f t="shared" si="0"/>
        <v>5589</v>
      </c>
      <c r="I53" s="279">
        <f t="shared" si="1"/>
        <v>7.7430208146955328</v>
      </c>
      <c r="L53" s="182" t="s">
        <v>200</v>
      </c>
      <c r="M53" s="182" t="s">
        <v>201</v>
      </c>
      <c r="S53"/>
    </row>
    <row r="54" spans="1:20" ht="15.75" thickBot="1" x14ac:dyDescent="0.3">
      <c r="A54" s="304" t="s">
        <v>60</v>
      </c>
      <c r="B54" s="203">
        <v>26771</v>
      </c>
      <c r="C54" s="188">
        <v>0</v>
      </c>
      <c r="D54" s="189">
        <v>615</v>
      </c>
      <c r="E54" s="190">
        <v>315</v>
      </c>
      <c r="F54" s="270">
        <f t="shared" si="2"/>
        <v>930</v>
      </c>
      <c r="G54" s="272"/>
      <c r="H54" s="278">
        <f t="shared" si="0"/>
        <v>930</v>
      </c>
      <c r="I54" s="279">
        <f t="shared" si="1"/>
        <v>9.5953405017921138</v>
      </c>
      <c r="L54" s="104" t="s">
        <v>202</v>
      </c>
      <c r="M54" s="104" t="s">
        <v>203</v>
      </c>
      <c r="S54" s="181"/>
    </row>
    <row r="55" spans="1:20" ht="15.75" thickBot="1" x14ac:dyDescent="0.3">
      <c r="A55" s="304" t="s">
        <v>74</v>
      </c>
      <c r="B55" s="203">
        <v>8087.58</v>
      </c>
      <c r="C55" s="187">
        <v>5837.61</v>
      </c>
      <c r="D55" s="190">
        <v>211</v>
      </c>
      <c r="E55" s="189">
        <v>0</v>
      </c>
      <c r="F55" s="270">
        <f t="shared" si="2"/>
        <v>211</v>
      </c>
      <c r="G55" s="272"/>
      <c r="H55" s="278">
        <f t="shared" si="0"/>
        <v>211</v>
      </c>
      <c r="I55" s="279">
        <f t="shared" si="1"/>
        <v>12.776587677725118</v>
      </c>
    </row>
    <row r="56" spans="1:20" ht="15.75" thickBot="1" x14ac:dyDescent="0.3">
      <c r="A56" s="304" t="s">
        <v>80</v>
      </c>
      <c r="B56" s="209">
        <v>1301.8</v>
      </c>
      <c r="C56" s="187">
        <v>3180</v>
      </c>
      <c r="D56" s="190">
        <v>93</v>
      </c>
      <c r="E56" s="189">
        <v>0</v>
      </c>
      <c r="F56" s="270">
        <f t="shared" si="2"/>
        <v>93</v>
      </c>
      <c r="G56" s="273"/>
      <c r="H56" s="278">
        <f t="shared" si="0"/>
        <v>93</v>
      </c>
      <c r="I56" s="279">
        <f>B56/F56/3</f>
        <v>4.6659498207885308</v>
      </c>
    </row>
    <row r="57" spans="1:20" ht="15.75" thickBot="1" x14ac:dyDescent="0.3">
      <c r="A57" s="304" t="s">
        <v>63</v>
      </c>
      <c r="B57" s="210">
        <v>73000</v>
      </c>
      <c r="C57" s="201">
        <v>18000</v>
      </c>
      <c r="D57" s="201">
        <v>2368</v>
      </c>
      <c r="E57" s="257">
        <v>181</v>
      </c>
      <c r="F57" s="270">
        <f t="shared" si="2"/>
        <v>2549</v>
      </c>
      <c r="G57" s="273"/>
      <c r="H57" s="278">
        <f t="shared" si="0"/>
        <v>2549</v>
      </c>
      <c r="I57" s="279">
        <f t="shared" si="1"/>
        <v>9.546227278671374</v>
      </c>
      <c r="L57" s="104" t="s">
        <v>205</v>
      </c>
      <c r="M57" s="104" t="s">
        <v>204</v>
      </c>
    </row>
    <row r="58" spans="1:20" ht="15.75" thickBot="1" x14ac:dyDescent="0.3">
      <c r="A58" s="290" t="s">
        <v>78</v>
      </c>
      <c r="B58" s="295"/>
      <c r="C58" s="295"/>
      <c r="D58" s="297"/>
      <c r="E58" s="298"/>
      <c r="F58" s="296">
        <f t="shared" si="2"/>
        <v>0</v>
      </c>
      <c r="G58" s="272"/>
      <c r="H58" s="278">
        <f t="shared" si="0"/>
        <v>0</v>
      </c>
      <c r="I58" s="279" t="e">
        <f t="shared" si="1"/>
        <v>#DIV/0!</v>
      </c>
      <c r="J58" s="179"/>
      <c r="K58" s="179"/>
      <c r="L58" s="182" t="s">
        <v>179</v>
      </c>
      <c r="M58" s="182" t="s">
        <v>180</v>
      </c>
      <c r="N58" s="181"/>
      <c r="O58" s="181"/>
    </row>
    <row r="59" spans="1:20" ht="15.75" thickBot="1" x14ac:dyDescent="0.3">
      <c r="A59" s="304" t="s">
        <v>94</v>
      </c>
      <c r="B59" s="203">
        <v>3675</v>
      </c>
      <c r="C59" s="187">
        <v>0</v>
      </c>
      <c r="D59" s="187">
        <v>470</v>
      </c>
      <c r="E59" s="189">
        <v>20</v>
      </c>
      <c r="F59" s="270">
        <f t="shared" si="2"/>
        <v>490</v>
      </c>
      <c r="G59" s="272"/>
      <c r="H59" s="278">
        <f t="shared" si="0"/>
        <v>490</v>
      </c>
      <c r="I59" s="279">
        <f t="shared" si="1"/>
        <v>2.5</v>
      </c>
      <c r="J59" s="179"/>
      <c r="K59" s="179"/>
    </row>
    <row r="60" spans="1:20" ht="15.75" thickBot="1" x14ac:dyDescent="0.3">
      <c r="A60" s="313" t="s">
        <v>79</v>
      </c>
      <c r="B60" s="203">
        <v>203137.08</v>
      </c>
      <c r="C60" s="187">
        <v>86110.68</v>
      </c>
      <c r="D60" s="187">
        <v>1890</v>
      </c>
      <c r="E60" s="189">
        <v>133</v>
      </c>
      <c r="F60" s="270">
        <f t="shared" si="2"/>
        <v>2023</v>
      </c>
      <c r="G60" s="272"/>
      <c r="H60" s="278">
        <f t="shared" si="0"/>
        <v>2023</v>
      </c>
      <c r="I60" s="281">
        <f t="shared" si="1"/>
        <v>33.47126050420168</v>
      </c>
      <c r="J60" s="179"/>
      <c r="K60" s="179"/>
      <c r="L60" s="182" t="s">
        <v>182</v>
      </c>
      <c r="M60" s="182" t="s">
        <v>183</v>
      </c>
      <c r="N60" s="181"/>
      <c r="O60" s="181"/>
    </row>
    <row r="61" spans="1:20" ht="15.75" thickBot="1" x14ac:dyDescent="0.3">
      <c r="A61" s="313" t="s">
        <v>129</v>
      </c>
      <c r="B61" s="210">
        <v>13576.25</v>
      </c>
      <c r="C61" s="201">
        <v>59428.99</v>
      </c>
      <c r="D61" s="201">
        <v>1094</v>
      </c>
      <c r="E61" s="257">
        <v>0</v>
      </c>
      <c r="F61" s="270">
        <f t="shared" si="2"/>
        <v>1094</v>
      </c>
      <c r="G61" s="272"/>
      <c r="H61" s="278">
        <f t="shared" si="0"/>
        <v>1094</v>
      </c>
      <c r="I61" s="281">
        <f t="shared" si="1"/>
        <v>4.1365783059110299</v>
      </c>
    </row>
    <row r="62" spans="1:20" ht="15.75" thickBot="1" x14ac:dyDescent="0.3">
      <c r="A62" s="304" t="s">
        <v>83</v>
      </c>
      <c r="B62" s="203">
        <v>144939</v>
      </c>
      <c r="C62" s="187"/>
      <c r="D62" s="187">
        <v>4329</v>
      </c>
      <c r="E62" s="189">
        <v>319</v>
      </c>
      <c r="F62" s="270">
        <f t="shared" si="2"/>
        <v>4648</v>
      </c>
      <c r="G62" s="272"/>
      <c r="H62" s="278">
        <f t="shared" si="0"/>
        <v>4648</v>
      </c>
      <c r="I62" s="279"/>
    </row>
    <row r="63" spans="1:20" ht="15.75" thickBot="1" x14ac:dyDescent="0.3">
      <c r="A63" s="304" t="s">
        <v>187</v>
      </c>
      <c r="B63" s="203">
        <v>5705</v>
      </c>
      <c r="C63" s="187">
        <v>0</v>
      </c>
      <c r="D63" s="187">
        <v>145</v>
      </c>
      <c r="E63" s="189"/>
      <c r="F63" s="270">
        <f t="shared" si="2"/>
        <v>145</v>
      </c>
      <c r="G63" s="274"/>
      <c r="H63" s="278"/>
      <c r="I63" s="279"/>
    </row>
    <row r="64" spans="1:20" ht="15.75" thickBot="1" x14ac:dyDescent="0.3">
      <c r="A64" s="304" t="s">
        <v>217</v>
      </c>
      <c r="B64" s="203">
        <v>4050</v>
      </c>
      <c r="C64" s="187">
        <v>130</v>
      </c>
      <c r="D64" s="187">
        <v>90</v>
      </c>
      <c r="E64" s="189">
        <v>0</v>
      </c>
      <c r="F64" s="270">
        <f t="shared" si="2"/>
        <v>90</v>
      </c>
      <c r="G64" s="272"/>
      <c r="H64" s="278"/>
      <c r="I64" s="279"/>
    </row>
    <row r="65" spans="1:21" ht="15.75" thickBot="1" x14ac:dyDescent="0.3">
      <c r="A65" s="304" t="s">
        <v>218</v>
      </c>
      <c r="B65" s="203">
        <v>5340</v>
      </c>
      <c r="C65" s="187">
        <v>0</v>
      </c>
      <c r="D65" s="187">
        <v>210</v>
      </c>
      <c r="E65" s="189">
        <v>0</v>
      </c>
      <c r="F65" s="270">
        <f t="shared" si="2"/>
        <v>210</v>
      </c>
      <c r="G65" s="272"/>
      <c r="H65" s="278"/>
      <c r="I65" s="279"/>
    </row>
    <row r="66" spans="1:21" ht="15.75" thickBot="1" x14ac:dyDescent="0.3">
      <c r="A66" s="304" t="s">
        <v>225</v>
      </c>
      <c r="B66" s="203">
        <v>6180</v>
      </c>
      <c r="C66" s="187">
        <v>0</v>
      </c>
      <c r="D66" s="187">
        <v>648</v>
      </c>
      <c r="E66" s="189">
        <v>2</v>
      </c>
      <c r="F66" s="270">
        <f t="shared" si="2"/>
        <v>650</v>
      </c>
      <c r="G66" s="272"/>
      <c r="H66" s="278"/>
      <c r="I66" s="279"/>
    </row>
    <row r="67" spans="1:21" ht="15.75" thickBot="1" x14ac:dyDescent="0.3">
      <c r="A67" s="304" t="s">
        <v>64</v>
      </c>
      <c r="B67" s="52">
        <f>SUM(B5:B66)</f>
        <v>8220545.6900000004</v>
      </c>
      <c r="C67" s="52">
        <f>SUM(C5:C66)</f>
        <v>4586368.95</v>
      </c>
      <c r="D67" s="69">
        <f>SUM(D5:D66)</f>
        <v>303928</v>
      </c>
      <c r="E67" s="69">
        <f>SUM(E5:E66)</f>
        <v>19814</v>
      </c>
      <c r="F67" s="270">
        <f t="shared" si="2"/>
        <v>323742</v>
      </c>
      <c r="G67" s="274"/>
      <c r="H67" s="282"/>
      <c r="I67" s="283">
        <f>B55/F55/3</f>
        <v>12.776587677725118</v>
      </c>
    </row>
    <row r="68" spans="1:21" x14ac:dyDescent="0.25">
      <c r="A68" s="26"/>
      <c r="B68" s="28">
        <f>SUM(B9:B66)-B62-B53-B46</f>
        <v>943782.95000000019</v>
      </c>
      <c r="C68" s="28">
        <f>SUM(C9:C65)</f>
        <v>644900.97</v>
      </c>
      <c r="D68" s="28">
        <f>SUM(D9:D66)</f>
        <v>50708</v>
      </c>
      <c r="E68" s="28">
        <f>SUM(E9:E66)</f>
        <v>3351</v>
      </c>
      <c r="F68" s="199">
        <f>SUM(F9:F66)-F53-F46-F62</f>
        <v>30883</v>
      </c>
      <c r="G68" s="199"/>
      <c r="H68" s="234"/>
      <c r="I68" s="86">
        <f>B56/F56/3</f>
        <v>4.6659498207885308</v>
      </c>
    </row>
    <row r="69" spans="1:21" x14ac:dyDescent="0.25">
      <c r="A69" s="178" t="s">
        <v>65</v>
      </c>
      <c r="B69" s="29"/>
      <c r="C69" s="29">
        <f>4844800.15-C7-C8-C6-C5</f>
        <v>903332.17000000016</v>
      </c>
      <c r="E69" s="32"/>
      <c r="F69" s="21">
        <f>F68/F67</f>
        <v>9.5393863014375649E-2</v>
      </c>
      <c r="G69" s="21"/>
      <c r="H69" s="235"/>
      <c r="J69" s="14"/>
    </row>
    <row r="70" spans="1:21" x14ac:dyDescent="0.25">
      <c r="A70" s="180"/>
      <c r="B70" s="260">
        <f>B67*2</f>
        <v>16441091.380000001</v>
      </c>
      <c r="C70" s="260">
        <f>C67*2</f>
        <v>9172737.9000000004</v>
      </c>
      <c r="D70" s="263"/>
      <c r="E70" s="263"/>
      <c r="F70" s="264">
        <f>F67*2</f>
        <v>647484</v>
      </c>
      <c r="G70" s="266" t="s">
        <v>220</v>
      </c>
      <c r="H70" s="236"/>
      <c r="J70" s="29"/>
      <c r="K70" s="40"/>
      <c r="L70" s="106"/>
      <c r="M70" s="106"/>
      <c r="N70" s="40"/>
    </row>
    <row r="71" spans="1:21" x14ac:dyDescent="0.25">
      <c r="A71" s="180"/>
      <c r="B71" s="33"/>
      <c r="C71" s="29"/>
      <c r="F71" s="34"/>
      <c r="G71" s="34"/>
      <c r="H71" s="236"/>
      <c r="K71">
        <v>25804</v>
      </c>
    </row>
    <row r="72" spans="1:21" x14ac:dyDescent="0.25">
      <c r="A72" s="180"/>
      <c r="B72" s="260">
        <v>18719018.260000002</v>
      </c>
      <c r="C72" s="262">
        <v>16045306.960000001</v>
      </c>
      <c r="D72" s="263"/>
      <c r="E72" s="263"/>
      <c r="F72" s="261">
        <v>656355</v>
      </c>
      <c r="G72" s="267" t="s">
        <v>212</v>
      </c>
    </row>
    <row r="73" spans="1:21" x14ac:dyDescent="0.25">
      <c r="A73" s="180"/>
      <c r="B73" s="29"/>
      <c r="C73" s="29"/>
      <c r="F73" s="34"/>
      <c r="G73" s="267"/>
    </row>
    <row r="74" spans="1:21" x14ac:dyDescent="0.25">
      <c r="A74" s="180"/>
      <c r="B74" s="29"/>
      <c r="C74" s="29"/>
      <c r="K74" s="50"/>
      <c r="L74" s="107"/>
      <c r="M74" s="107"/>
      <c r="N74" s="50"/>
    </row>
    <row r="75" spans="1:21" x14ac:dyDescent="0.25">
      <c r="A75" s="180"/>
      <c r="B75" s="29">
        <f>B72/2</f>
        <v>9359509.1300000008</v>
      </c>
      <c r="C75" s="29">
        <f>C72/2</f>
        <v>8022653.4800000004</v>
      </c>
      <c r="F75" s="29">
        <f>F72/2</f>
        <v>328177.5</v>
      </c>
      <c r="G75" s="30" t="s">
        <v>223</v>
      </c>
    </row>
    <row r="76" spans="1:21" x14ac:dyDescent="0.25">
      <c r="A76" s="180"/>
      <c r="B76" s="265">
        <v>9359509.1199999992</v>
      </c>
      <c r="C76" s="29">
        <v>8011201.3799999999</v>
      </c>
      <c r="F76" s="34">
        <v>328177</v>
      </c>
      <c r="G76" s="34" t="s">
        <v>222</v>
      </c>
      <c r="H76" s="236"/>
    </row>
    <row r="77" spans="1:21" x14ac:dyDescent="0.25">
      <c r="A77" s="180"/>
      <c r="B77" s="308">
        <f>B75-B76</f>
        <v>1.0000001639127731E-2</v>
      </c>
      <c r="C77" s="29">
        <f>C75-C76</f>
        <v>11452.100000000559</v>
      </c>
      <c r="F77" s="309">
        <f>F75-F76</f>
        <v>0.5</v>
      </c>
      <c r="G77" s="30" t="s">
        <v>221</v>
      </c>
    </row>
    <row r="78" spans="1:21" x14ac:dyDescent="0.25">
      <c r="A78" s="180"/>
      <c r="C78" s="28"/>
      <c r="F78" s="82"/>
      <c r="G78" s="82"/>
      <c r="H78" s="238"/>
    </row>
    <row r="79" spans="1:21" x14ac:dyDescent="0.25">
      <c r="A79" s="180"/>
      <c r="E79" s="49"/>
      <c r="F79" s="85"/>
      <c r="G79" s="85"/>
      <c r="H79" s="239"/>
    </row>
    <row r="80" spans="1:21" x14ac:dyDescent="0.25">
      <c r="A80" s="180"/>
      <c r="F80" s="34"/>
      <c r="G80" s="34"/>
      <c r="H80" s="236"/>
      <c r="U80" s="316"/>
    </row>
    <row r="81" spans="1:21" x14ac:dyDescent="0.25">
      <c r="A81" s="180"/>
      <c r="T81" s="316"/>
      <c r="U81" s="10"/>
    </row>
    <row r="82" spans="1:21" x14ac:dyDescent="0.25">
      <c r="A82" s="179"/>
      <c r="T82" s="9"/>
      <c r="U82" s="11"/>
    </row>
    <row r="83" spans="1:21" x14ac:dyDescent="0.25">
      <c r="I83">
        <f>F82-F83</f>
        <v>0</v>
      </c>
      <c r="T83" s="9"/>
      <c r="U83" s="11"/>
    </row>
    <row r="84" spans="1:21" x14ac:dyDescent="0.25">
      <c r="F84" s="21"/>
      <c r="G84" s="21"/>
      <c r="H84" s="235"/>
      <c r="T84" s="9"/>
      <c r="U84" s="11"/>
    </row>
    <row r="85" spans="1:21" x14ac:dyDescent="0.25">
      <c r="T85" s="9"/>
    </row>
    <row r="90" spans="1:21" ht="15.75" thickBot="1" x14ac:dyDescent="0.3"/>
    <row r="91" spans="1:21" ht="15.75" thickBot="1" x14ac:dyDescent="0.3">
      <c r="U91" s="72"/>
    </row>
    <row r="92" spans="1:21" ht="15.75" thickBot="1" x14ac:dyDescent="0.3">
      <c r="T92" s="71"/>
    </row>
  </sheetData>
  <mergeCells count="4">
    <mergeCell ref="A2:F2"/>
    <mergeCell ref="D3:F3"/>
    <mergeCell ref="S4:T4"/>
    <mergeCell ref="S14:T14"/>
  </mergeCells>
  <hyperlinks>
    <hyperlink ref="A11" r:id="rId1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3"/>
  <sheetViews>
    <sheetView topLeftCell="A28" workbookViewId="0">
      <selection activeCell="B68" sqref="B68"/>
    </sheetView>
  </sheetViews>
  <sheetFormatPr defaultRowHeight="15" x14ac:dyDescent="0.25"/>
  <cols>
    <col min="1" max="1" width="21.42578125" style="175" customWidth="1"/>
    <col min="2" max="2" width="25.85546875" style="30" bestFit="1" customWidth="1"/>
    <col min="3" max="3" width="31.42578125" style="30" bestFit="1" customWidth="1"/>
    <col min="4" max="4" width="16.140625" style="31" bestFit="1" customWidth="1"/>
    <col min="5" max="5" width="15.28515625" style="31" bestFit="1" customWidth="1"/>
    <col min="6" max="7" width="12.28515625" style="30" customWidth="1"/>
    <col min="8" max="8" width="12.28515625" style="237" customWidth="1"/>
    <col min="9" max="9" width="13.42578125" customWidth="1"/>
    <col min="10" max="10" width="12.28515625" bestFit="1" customWidth="1"/>
    <col min="11" max="11" width="37.28515625" customWidth="1"/>
    <col min="12" max="12" width="25.42578125" style="104" customWidth="1"/>
    <col min="13" max="13" width="19" style="10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</cols>
  <sheetData>
    <row r="2" spans="1:24" ht="15.75" x14ac:dyDescent="0.3">
      <c r="A2" s="490" t="s">
        <v>0</v>
      </c>
      <c r="B2" s="491"/>
      <c r="C2" s="491"/>
      <c r="D2" s="491"/>
      <c r="E2" s="491"/>
      <c r="F2" s="492"/>
      <c r="G2" s="224"/>
      <c r="H2" s="230"/>
    </row>
    <row r="3" spans="1:24" ht="15.75" x14ac:dyDescent="0.3">
      <c r="A3" s="176"/>
      <c r="B3" s="319"/>
      <c r="C3" s="319"/>
      <c r="D3" s="493" t="s">
        <v>1</v>
      </c>
      <c r="E3" s="493"/>
      <c r="F3" s="493"/>
      <c r="G3" s="224"/>
      <c r="H3" s="230"/>
      <c r="V3" t="s">
        <v>67</v>
      </c>
    </row>
    <row r="4" spans="1:24" ht="15.75" thickBot="1" x14ac:dyDescent="0.3">
      <c r="A4" s="177" t="s">
        <v>2</v>
      </c>
      <c r="B4" s="2" t="s">
        <v>3</v>
      </c>
      <c r="C4" s="3" t="s">
        <v>4</v>
      </c>
      <c r="D4" s="4" t="s">
        <v>5</v>
      </c>
      <c r="E4" s="5" t="s">
        <v>6</v>
      </c>
      <c r="F4" s="3" t="s">
        <v>7</v>
      </c>
      <c r="G4" s="276"/>
      <c r="H4" s="276" t="s">
        <v>213</v>
      </c>
      <c r="I4" s="277" t="s">
        <v>214</v>
      </c>
      <c r="S4" s="489" t="s">
        <v>8</v>
      </c>
      <c r="T4" s="489"/>
      <c r="U4" s="7"/>
      <c r="V4" s="7" t="s">
        <v>8</v>
      </c>
      <c r="W4" s="40"/>
      <c r="X4" s="40"/>
    </row>
    <row r="5" spans="1:24" ht="15.75" thickBot="1" x14ac:dyDescent="0.3">
      <c r="A5" s="100" t="s">
        <v>9</v>
      </c>
      <c r="B5" s="186">
        <v>835809.78</v>
      </c>
      <c r="C5" s="186">
        <v>155876.04999999999</v>
      </c>
      <c r="D5" s="185">
        <v>22675</v>
      </c>
      <c r="E5" s="185">
        <v>5309</v>
      </c>
      <c r="F5" s="270">
        <f>D5+E5</f>
        <v>27984</v>
      </c>
      <c r="G5" s="268"/>
      <c r="H5" s="278">
        <f>F5-G5</f>
        <v>27984</v>
      </c>
      <c r="I5" s="279">
        <f>B5/F5/3</f>
        <v>9.9558054602630079</v>
      </c>
      <c r="S5" s="9" t="s">
        <v>10</v>
      </c>
      <c r="T5" s="10">
        <f>F5/F68</f>
        <v>8.5306929968692741E-2</v>
      </c>
      <c r="V5" s="20" t="s">
        <v>10</v>
      </c>
      <c r="W5" s="40">
        <v>0.15459779342615318</v>
      </c>
      <c r="X5" s="40"/>
    </row>
    <row r="6" spans="1:24" ht="15.75" thickBot="1" x14ac:dyDescent="0.3">
      <c r="A6" s="100" t="s">
        <v>11</v>
      </c>
      <c r="B6" s="191">
        <v>2834778.2</v>
      </c>
      <c r="C6" s="220">
        <v>1988038.36</v>
      </c>
      <c r="D6" s="188">
        <v>101712</v>
      </c>
      <c r="E6" s="188">
        <v>10676</v>
      </c>
      <c r="F6" s="270">
        <f>D6+E6</f>
        <v>112388</v>
      </c>
      <c r="G6" s="268"/>
      <c r="H6" s="278">
        <f t="shared" ref="H6:H62" si="0">F6-G6</f>
        <v>112388</v>
      </c>
      <c r="I6" s="279">
        <f t="shared" ref="I6:I61" si="1">B6/F6/3</f>
        <v>8.4077131603611299</v>
      </c>
      <c r="S6" s="9" t="s">
        <v>12</v>
      </c>
      <c r="T6" s="11">
        <f>F6/F68</f>
        <v>0.34260560482137792</v>
      </c>
      <c r="V6" s="20" t="s">
        <v>12</v>
      </c>
      <c r="W6" s="40">
        <v>0.47837695254260615</v>
      </c>
      <c r="X6" s="40"/>
    </row>
    <row r="7" spans="1:24" ht="15.75" thickBot="1" x14ac:dyDescent="0.3">
      <c r="A7" s="100" t="s">
        <v>13</v>
      </c>
      <c r="B7" s="187">
        <v>1794111</v>
      </c>
      <c r="C7" s="188">
        <v>1018455</v>
      </c>
      <c r="D7" s="188">
        <v>84487</v>
      </c>
      <c r="E7" s="188">
        <v>877</v>
      </c>
      <c r="F7" s="270">
        <f>D7+E7</f>
        <v>85364</v>
      </c>
      <c r="G7" s="268"/>
      <c r="H7" s="278">
        <f t="shared" si="0"/>
        <v>85364</v>
      </c>
      <c r="I7" s="279">
        <f t="shared" si="1"/>
        <v>7.0057284101026198</v>
      </c>
      <c r="J7" s="275"/>
      <c r="L7" s="105" t="s">
        <v>98</v>
      </c>
      <c r="M7" s="104" t="s">
        <v>99</v>
      </c>
      <c r="S7" s="9" t="s">
        <v>14</v>
      </c>
      <c r="T7" s="11">
        <f>F7/F68</f>
        <v>0.26022515615521324</v>
      </c>
      <c r="V7" s="41" t="s">
        <v>14</v>
      </c>
      <c r="W7" s="40">
        <v>0.24369566713305962</v>
      </c>
      <c r="X7" s="40"/>
    </row>
    <row r="8" spans="1:24" ht="16.5" customHeight="1" thickBot="1" x14ac:dyDescent="0.3">
      <c r="A8" s="100" t="s">
        <v>161</v>
      </c>
      <c r="B8" s="187">
        <v>850137</v>
      </c>
      <c r="C8" s="188">
        <v>910362</v>
      </c>
      <c r="D8" s="188">
        <v>43013</v>
      </c>
      <c r="E8" s="189">
        <v>860</v>
      </c>
      <c r="F8" s="270">
        <f>D8+E8</f>
        <v>43873</v>
      </c>
      <c r="G8" s="268"/>
      <c r="H8" s="278">
        <f t="shared" si="0"/>
        <v>43873</v>
      </c>
      <c r="I8" s="279">
        <f t="shared" si="1"/>
        <v>6.4590750575524813</v>
      </c>
      <c r="S8" s="9" t="s">
        <v>15</v>
      </c>
      <c r="T8" s="11">
        <f>F8/F68</f>
        <v>0.1337432439435555</v>
      </c>
      <c r="V8" s="41" t="s">
        <v>15</v>
      </c>
      <c r="W8" s="40">
        <v>1.7611303530059408E-2</v>
      </c>
      <c r="X8" s="40"/>
    </row>
    <row r="9" spans="1:24" ht="15.75" thickBot="1" x14ac:dyDescent="0.3">
      <c r="A9" s="100" t="s">
        <v>16</v>
      </c>
      <c r="B9" s="187">
        <v>2277</v>
      </c>
      <c r="C9" s="187">
        <v>1003</v>
      </c>
      <c r="D9" s="190">
        <v>380</v>
      </c>
      <c r="E9" s="190">
        <v>22</v>
      </c>
      <c r="F9" s="270">
        <f>D9+E9</f>
        <v>402</v>
      </c>
      <c r="G9" s="268"/>
      <c r="H9" s="278">
        <f t="shared" si="0"/>
        <v>402</v>
      </c>
      <c r="I9" s="279">
        <f t="shared" si="1"/>
        <v>1.8880597014925373</v>
      </c>
      <c r="J9" s="14"/>
      <c r="S9" s="9" t="s">
        <v>76</v>
      </c>
      <c r="T9" s="11">
        <f>F46/F68</f>
        <v>3.9644676395184722E-2</v>
      </c>
      <c r="V9" s="9" t="s">
        <v>76</v>
      </c>
      <c r="W9" s="40"/>
      <c r="X9" s="40"/>
    </row>
    <row r="10" spans="1:24" ht="15.75" thickBot="1" x14ac:dyDescent="0.3">
      <c r="A10" s="323" t="s">
        <v>18</v>
      </c>
      <c r="B10" s="187"/>
      <c r="C10" s="188"/>
      <c r="D10" s="189"/>
      <c r="E10" s="189"/>
      <c r="F10" s="270">
        <f t="shared" ref="F10:F68" si="2">D10+E10</f>
        <v>0</v>
      </c>
      <c r="G10" s="268"/>
      <c r="H10" s="278">
        <f t="shared" si="0"/>
        <v>0</v>
      </c>
      <c r="I10" s="279" t="e">
        <f t="shared" si="1"/>
        <v>#DIV/0!</v>
      </c>
      <c r="S10" s="9" t="s">
        <v>77</v>
      </c>
      <c r="T10" s="11">
        <f>F53/F68</f>
        <v>1.7092479857577909E-2</v>
      </c>
      <c r="V10" s="9" t="s">
        <v>77</v>
      </c>
      <c r="W10" s="40"/>
      <c r="X10" s="40"/>
    </row>
    <row r="11" spans="1:24" ht="15.75" customHeight="1" thickBot="1" x14ac:dyDescent="0.3">
      <c r="A11" s="102" t="s">
        <v>19</v>
      </c>
      <c r="B11" s="191">
        <v>3645</v>
      </c>
      <c r="C11" s="187">
        <v>2821</v>
      </c>
      <c r="D11" s="189">
        <v>81</v>
      </c>
      <c r="E11" s="189">
        <v>0</v>
      </c>
      <c r="F11" s="270">
        <f t="shared" si="2"/>
        <v>81</v>
      </c>
      <c r="G11" s="268"/>
      <c r="H11" s="278">
        <f t="shared" si="0"/>
        <v>81</v>
      </c>
      <c r="I11" s="279">
        <f>B11/F11/3</f>
        <v>15</v>
      </c>
      <c r="L11" s="104" t="s">
        <v>188</v>
      </c>
      <c r="M11" s="104" t="s">
        <v>189</v>
      </c>
      <c r="S11" s="9" t="s">
        <v>158</v>
      </c>
      <c r="T11" s="11">
        <f>F62/F68</f>
        <v>1.4793972667884002E-2</v>
      </c>
      <c r="V11" s="9" t="s">
        <v>158</v>
      </c>
      <c r="W11" s="40"/>
      <c r="X11" s="40" t="s">
        <v>21</v>
      </c>
    </row>
    <row r="12" spans="1:24" ht="15.75" thickBot="1" x14ac:dyDescent="0.3">
      <c r="A12" s="61" t="s">
        <v>22</v>
      </c>
      <c r="B12" s="191"/>
      <c r="C12" s="325"/>
      <c r="D12" s="189"/>
      <c r="E12" s="189"/>
      <c r="F12" s="270">
        <f t="shared" si="2"/>
        <v>0</v>
      </c>
      <c r="G12" s="269"/>
      <c r="H12" s="278">
        <f t="shared" si="0"/>
        <v>0</v>
      </c>
      <c r="I12" s="279"/>
      <c r="S12" s="9" t="s">
        <v>17</v>
      </c>
      <c r="T12" s="11">
        <f>F69/F68</f>
        <v>7.7600529205368876E-2</v>
      </c>
      <c r="U12" s="7"/>
      <c r="V12" s="42" t="s">
        <v>17</v>
      </c>
      <c r="W12" s="40">
        <v>0.10571828336812165</v>
      </c>
      <c r="X12" s="40">
        <v>0.29095578389183119</v>
      </c>
    </row>
    <row r="13" spans="1:24" ht="15.75" thickBot="1" x14ac:dyDescent="0.3">
      <c r="A13" s="100" t="s">
        <v>23</v>
      </c>
      <c r="B13" s="187">
        <v>197174</v>
      </c>
      <c r="C13" s="322">
        <v>145528</v>
      </c>
      <c r="D13" s="190">
        <v>5977</v>
      </c>
      <c r="E13" s="189">
        <v>35</v>
      </c>
      <c r="F13" s="270">
        <f t="shared" si="2"/>
        <v>6012</v>
      </c>
      <c r="G13" s="268"/>
      <c r="H13" s="278">
        <f t="shared" si="0"/>
        <v>6012</v>
      </c>
      <c r="I13" s="279">
        <f t="shared" si="1"/>
        <v>10.932246617875359</v>
      </c>
      <c r="T13" s="70">
        <f>SUM(T5:T12)</f>
        <v>0.97101259301485487</v>
      </c>
      <c r="V13" s="7"/>
      <c r="W13" s="40"/>
      <c r="X13" s="40">
        <v>0.24818391856870314</v>
      </c>
    </row>
    <row r="14" spans="1:24" ht="15.75" thickBot="1" x14ac:dyDescent="0.3">
      <c r="A14" s="100" t="s">
        <v>24</v>
      </c>
      <c r="B14" s="191">
        <v>3074</v>
      </c>
      <c r="C14" s="188">
        <v>0</v>
      </c>
      <c r="D14" s="189">
        <v>201</v>
      </c>
      <c r="E14" s="189">
        <v>5</v>
      </c>
      <c r="F14" s="270">
        <f t="shared" si="2"/>
        <v>206</v>
      </c>
      <c r="G14" s="268"/>
      <c r="H14" s="278">
        <f t="shared" si="0"/>
        <v>206</v>
      </c>
      <c r="I14" s="279">
        <f t="shared" si="1"/>
        <v>4.9741100323624599</v>
      </c>
      <c r="J14" s="179"/>
      <c r="K14" s="179"/>
      <c r="L14" s="109" t="s">
        <v>162</v>
      </c>
      <c r="M14" s="109" t="s">
        <v>163</v>
      </c>
      <c r="S14" s="489" t="s">
        <v>20</v>
      </c>
      <c r="T14" s="489"/>
      <c r="U14" s="16" t="s">
        <v>21</v>
      </c>
      <c r="V14" s="20" t="s">
        <v>20</v>
      </c>
      <c r="W14" s="40"/>
      <c r="X14" s="40">
        <v>0.30351347628027103</v>
      </c>
    </row>
    <row r="15" spans="1:24" ht="15.75" thickBot="1" x14ac:dyDescent="0.3">
      <c r="A15" s="53" t="s">
        <v>25</v>
      </c>
      <c r="B15" s="191"/>
      <c r="C15" s="326"/>
      <c r="D15" s="189"/>
      <c r="E15" s="189"/>
      <c r="F15" s="270">
        <f t="shared" si="2"/>
        <v>0</v>
      </c>
      <c r="G15" s="268"/>
      <c r="H15" s="278">
        <f t="shared" si="0"/>
        <v>0</v>
      </c>
      <c r="I15" s="279"/>
      <c r="S15" s="9" t="s">
        <v>10</v>
      </c>
      <c r="T15" s="11">
        <f>B5/B68</f>
        <v>0.105129612106672</v>
      </c>
      <c r="U15" s="11">
        <f>C5/$C$68</f>
        <v>3.1858774412496474E-2</v>
      </c>
      <c r="V15" s="20" t="s">
        <v>10</v>
      </c>
      <c r="W15" s="40">
        <v>0.21051195515228435</v>
      </c>
      <c r="X15" s="40">
        <v>2.212213491763804E-2</v>
      </c>
    </row>
    <row r="16" spans="1:24" ht="15.75" thickBot="1" x14ac:dyDescent="0.3">
      <c r="A16" s="323" t="s">
        <v>26</v>
      </c>
      <c r="B16" s="188"/>
      <c r="C16" s="188"/>
      <c r="D16" s="189"/>
      <c r="E16" s="189"/>
      <c r="F16" s="270">
        <f t="shared" si="2"/>
        <v>0</v>
      </c>
      <c r="G16" s="270"/>
      <c r="H16" s="278">
        <f t="shared" si="0"/>
        <v>0</v>
      </c>
      <c r="I16" s="279" t="e">
        <f t="shared" si="1"/>
        <v>#DIV/0!</v>
      </c>
      <c r="J16" s="179"/>
      <c r="K16" s="179"/>
      <c r="L16" s="109" t="s">
        <v>100</v>
      </c>
      <c r="M16" s="109" t="s">
        <v>101</v>
      </c>
      <c r="N16" s="179"/>
      <c r="S16" s="9" t="s">
        <v>12</v>
      </c>
      <c r="T16" s="11">
        <f>B6/B68</f>
        <v>0.35656334695491348</v>
      </c>
      <c r="U16" s="11">
        <f>C6/$C$68</f>
        <v>0.40632583154775515</v>
      </c>
      <c r="V16" s="20" t="s">
        <v>12</v>
      </c>
      <c r="W16" s="40">
        <v>0.41958444932977218</v>
      </c>
      <c r="X16" s="40">
        <v>0.13519999999999999</v>
      </c>
    </row>
    <row r="17" spans="1:23" ht="15.75" thickBot="1" x14ac:dyDescent="0.3">
      <c r="A17" s="323" t="s">
        <v>27</v>
      </c>
      <c r="B17" s="188"/>
      <c r="C17" s="188"/>
      <c r="D17" s="189"/>
      <c r="E17" s="189"/>
      <c r="F17" s="270">
        <f t="shared" si="2"/>
        <v>0</v>
      </c>
      <c r="G17" s="270"/>
      <c r="H17" s="278">
        <f t="shared" si="0"/>
        <v>0</v>
      </c>
      <c r="I17" s="280" t="e">
        <f t="shared" si="1"/>
        <v>#DIV/0!</v>
      </c>
      <c r="S17" s="9" t="s">
        <v>14</v>
      </c>
      <c r="T17" s="11">
        <f>B7/B68</f>
        <v>0.22566641120939435</v>
      </c>
      <c r="U17" s="11">
        <f>C7/$C$68</f>
        <v>0.20815723835880559</v>
      </c>
      <c r="V17" s="20" t="s">
        <v>14</v>
      </c>
      <c r="W17" s="40">
        <v>0.22940629163107448</v>
      </c>
    </row>
    <row r="18" spans="1:23" ht="15.75" thickBot="1" x14ac:dyDescent="0.3">
      <c r="A18" s="100" t="s">
        <v>66</v>
      </c>
      <c r="B18" s="186">
        <v>1022.2</v>
      </c>
      <c r="C18" s="188">
        <v>0</v>
      </c>
      <c r="D18" s="189">
        <v>7</v>
      </c>
      <c r="E18" s="189">
        <v>14</v>
      </c>
      <c r="F18" s="270">
        <f t="shared" si="2"/>
        <v>21</v>
      </c>
      <c r="G18" s="270"/>
      <c r="H18" s="278">
        <f t="shared" si="0"/>
        <v>21</v>
      </c>
      <c r="I18" s="279">
        <f t="shared" si="1"/>
        <v>16.225396825396825</v>
      </c>
      <c r="J18" s="179"/>
      <c r="K18" s="179"/>
      <c r="L18" s="182" t="s">
        <v>165</v>
      </c>
      <c r="M18" s="182" t="s">
        <v>117</v>
      </c>
      <c r="S18" s="9" t="s">
        <v>15</v>
      </c>
      <c r="T18" s="11">
        <f>B8/B68</f>
        <v>0.10693171483053215</v>
      </c>
      <c r="U18" s="11">
        <f>C8/$C$68</f>
        <v>0.18606461731426421</v>
      </c>
      <c r="V18" s="42" t="s">
        <v>15</v>
      </c>
      <c r="W18" s="40">
        <v>4.2681034979472336E-2</v>
      </c>
    </row>
    <row r="19" spans="1:23" ht="15.75" thickBot="1" x14ac:dyDescent="0.3">
      <c r="A19" s="100" t="s">
        <v>28</v>
      </c>
      <c r="B19" s="187">
        <v>25079.83</v>
      </c>
      <c r="C19" s="294">
        <v>5947.83</v>
      </c>
      <c r="D19" s="189">
        <v>530</v>
      </c>
      <c r="E19" s="189">
        <v>48</v>
      </c>
      <c r="F19" s="270">
        <f t="shared" si="2"/>
        <v>578</v>
      </c>
      <c r="G19" s="270"/>
      <c r="H19" s="278">
        <f t="shared" si="0"/>
        <v>578</v>
      </c>
      <c r="I19" s="279">
        <f t="shared" si="1"/>
        <v>14.463569780853518</v>
      </c>
      <c r="L19" s="104" t="s">
        <v>190</v>
      </c>
      <c r="M19" s="104" t="s">
        <v>191</v>
      </c>
      <c r="S19" s="9" t="s">
        <v>76</v>
      </c>
      <c r="T19" s="11">
        <f>B46/B68</f>
        <v>4.2393818739935564E-2</v>
      </c>
      <c r="U19" s="11">
        <f>C45/C68</f>
        <v>1.117595212282347E-3</v>
      </c>
      <c r="V19" s="9" t="s">
        <v>76</v>
      </c>
      <c r="W19" s="40"/>
    </row>
    <row r="20" spans="1:23" ht="15.75" thickBot="1" x14ac:dyDescent="0.3">
      <c r="A20" s="100" t="s">
        <v>29</v>
      </c>
      <c r="B20" s="191">
        <v>10313.84</v>
      </c>
      <c r="C20" s="186">
        <v>0</v>
      </c>
      <c r="D20" s="189">
        <v>453</v>
      </c>
      <c r="E20" s="189">
        <v>0</v>
      </c>
      <c r="F20" s="270">
        <f t="shared" si="2"/>
        <v>453</v>
      </c>
      <c r="G20" s="270"/>
      <c r="H20" s="278">
        <f t="shared" si="0"/>
        <v>453</v>
      </c>
      <c r="I20" s="279">
        <f t="shared" si="1"/>
        <v>7.5892862398822665</v>
      </c>
      <c r="L20" s="109" t="s">
        <v>102</v>
      </c>
      <c r="M20" s="109" t="s">
        <v>103</v>
      </c>
      <c r="S20" s="9" t="s">
        <v>77</v>
      </c>
      <c r="T20" s="11">
        <f>B53/B68</f>
        <v>1.3455664364576896E-2</v>
      </c>
      <c r="U20" s="11">
        <f>C52/C68</f>
        <v>0</v>
      </c>
      <c r="V20" s="9" t="s">
        <v>77</v>
      </c>
      <c r="W20" s="40"/>
    </row>
    <row r="21" spans="1:23" ht="15.75" thickBot="1" x14ac:dyDescent="0.3">
      <c r="A21" s="323" t="s">
        <v>30</v>
      </c>
      <c r="B21" s="191"/>
      <c r="C21" s="186"/>
      <c r="D21" s="189"/>
      <c r="E21" s="189"/>
      <c r="F21" s="270">
        <f t="shared" si="2"/>
        <v>0</v>
      </c>
      <c r="G21" s="270"/>
      <c r="H21" s="278">
        <f t="shared" si="0"/>
        <v>0</v>
      </c>
      <c r="I21" s="279" t="e">
        <f t="shared" si="1"/>
        <v>#DIV/0!</v>
      </c>
      <c r="L21" s="109" t="s">
        <v>122</v>
      </c>
      <c r="M21" s="109" t="s">
        <v>106</v>
      </c>
      <c r="S21" s="9" t="s">
        <v>158</v>
      </c>
      <c r="T21" s="11">
        <f>B62/B68</f>
        <v>1.8862985079199687E-2</v>
      </c>
      <c r="U21" s="11">
        <f>C69/$C$68</f>
        <v>0.16759353836667848</v>
      </c>
      <c r="V21" s="43" t="s">
        <v>17</v>
      </c>
      <c r="W21" s="40">
        <v>9.78162689073966E-2</v>
      </c>
    </row>
    <row r="22" spans="1:23" ht="15.75" thickBot="1" x14ac:dyDescent="0.3">
      <c r="A22" s="323" t="s">
        <v>31</v>
      </c>
      <c r="B22" s="187"/>
      <c r="C22" s="188"/>
      <c r="D22" s="189"/>
      <c r="E22" s="189"/>
      <c r="F22" s="270">
        <f t="shared" si="2"/>
        <v>0</v>
      </c>
      <c r="G22" s="270"/>
      <c r="H22" s="278">
        <f t="shared" si="0"/>
        <v>0</v>
      </c>
      <c r="I22" s="279" t="e">
        <f t="shared" si="1"/>
        <v>#DIV/0!</v>
      </c>
      <c r="L22" s="109"/>
      <c r="M22" s="109"/>
      <c r="S22" s="9" t="s">
        <v>17</v>
      </c>
      <c r="T22" s="11">
        <v>0.12444174850058803</v>
      </c>
      <c r="U22" s="11">
        <f>SUM(U15:U21)</f>
        <v>1.0011175952122822</v>
      </c>
      <c r="V22" s="19"/>
    </row>
    <row r="23" spans="1:23" ht="15.75" thickBot="1" x14ac:dyDescent="0.3">
      <c r="A23" s="323" t="s">
        <v>32</v>
      </c>
      <c r="B23" s="187"/>
      <c r="C23" s="186"/>
      <c r="D23" s="189"/>
      <c r="E23" s="189"/>
      <c r="F23" s="270">
        <f t="shared" si="2"/>
        <v>0</v>
      </c>
      <c r="G23" s="270"/>
      <c r="H23" s="278">
        <f t="shared" si="0"/>
        <v>0</v>
      </c>
      <c r="I23" s="280" t="e">
        <f t="shared" si="1"/>
        <v>#DIV/0!</v>
      </c>
      <c r="L23" s="109"/>
      <c r="M23" s="109"/>
      <c r="S23" s="15"/>
      <c r="T23" s="20">
        <f>SUM(T15:T22)</f>
        <v>0.99344530178581203</v>
      </c>
      <c r="U23" s="7"/>
      <c r="V23" s="19"/>
    </row>
    <row r="24" spans="1:23" ht="15.75" thickBot="1" x14ac:dyDescent="0.3">
      <c r="A24" s="100" t="s">
        <v>33</v>
      </c>
      <c r="B24" s="187">
        <v>32119</v>
      </c>
      <c r="C24" s="188"/>
      <c r="D24" s="189">
        <v>1561</v>
      </c>
      <c r="E24" s="189">
        <v>0</v>
      </c>
      <c r="F24" s="270">
        <f t="shared" si="2"/>
        <v>1561</v>
      </c>
      <c r="G24" s="270"/>
      <c r="H24" s="278">
        <f t="shared" si="0"/>
        <v>1561</v>
      </c>
      <c r="I24" s="279">
        <f t="shared" si="1"/>
        <v>6.8586376254537695</v>
      </c>
      <c r="L24" s="109" t="s">
        <v>107</v>
      </c>
      <c r="M24" s="109" t="s">
        <v>108</v>
      </c>
      <c r="S24" s="15"/>
      <c r="T24" s="22"/>
      <c r="U24" s="15"/>
      <c r="V24" s="18"/>
    </row>
    <row r="25" spans="1:23" ht="15.75" thickBot="1" x14ac:dyDescent="0.3">
      <c r="A25" s="100" t="s">
        <v>34</v>
      </c>
      <c r="B25" s="187">
        <v>12520</v>
      </c>
      <c r="C25" s="188">
        <v>1500</v>
      </c>
      <c r="D25" s="189">
        <v>464</v>
      </c>
      <c r="E25" s="189">
        <v>15</v>
      </c>
      <c r="F25" s="270">
        <f t="shared" si="2"/>
        <v>479</v>
      </c>
      <c r="G25" s="270"/>
      <c r="H25" s="278">
        <f t="shared" si="0"/>
        <v>479</v>
      </c>
      <c r="I25" s="279">
        <f>B25/F25/3</f>
        <v>8.7125956854558115</v>
      </c>
      <c r="S25" s="21"/>
      <c r="T25" s="318"/>
      <c r="U25" s="15"/>
      <c r="V25" s="7"/>
    </row>
    <row r="26" spans="1:23" ht="15.75" thickBot="1" x14ac:dyDescent="0.3">
      <c r="A26" s="100" t="s">
        <v>35</v>
      </c>
      <c r="B26" s="187">
        <v>2933.1</v>
      </c>
      <c r="C26" s="188">
        <v>0</v>
      </c>
      <c r="D26" s="189">
        <v>215</v>
      </c>
      <c r="E26" s="189">
        <v>6</v>
      </c>
      <c r="F26" s="270">
        <f t="shared" si="2"/>
        <v>221</v>
      </c>
      <c r="G26" s="270"/>
      <c r="H26" s="278">
        <f t="shared" si="0"/>
        <v>221</v>
      </c>
      <c r="I26" s="279">
        <f>B26/F26/3</f>
        <v>4.4239819004524881</v>
      </c>
      <c r="S26" s="318" t="s">
        <v>21</v>
      </c>
      <c r="T26" s="318"/>
      <c r="U26" s="15"/>
      <c r="V26" s="7"/>
    </row>
    <row r="27" spans="1:23" ht="15.75" thickBot="1" x14ac:dyDescent="0.3">
      <c r="A27" s="100" t="s">
        <v>210</v>
      </c>
      <c r="B27" s="187">
        <v>8300</v>
      </c>
      <c r="C27" s="188">
        <v>3500</v>
      </c>
      <c r="D27" s="189">
        <v>262</v>
      </c>
      <c r="E27" s="189">
        <v>0</v>
      </c>
      <c r="F27" s="270">
        <f t="shared" si="2"/>
        <v>262</v>
      </c>
      <c r="G27" s="270"/>
      <c r="H27" s="278">
        <f t="shared" si="0"/>
        <v>262</v>
      </c>
      <c r="I27" s="279">
        <f t="shared" si="1"/>
        <v>10.559796437659033</v>
      </c>
      <c r="J27" s="179"/>
      <c r="K27" s="179"/>
      <c r="L27" s="109" t="s">
        <v>167</v>
      </c>
      <c r="M27" s="109" t="s">
        <v>168</v>
      </c>
      <c r="S27" s="318"/>
      <c r="T27" s="318"/>
      <c r="U27" s="15"/>
      <c r="V27" s="7"/>
    </row>
    <row r="28" spans="1:23" ht="15.75" thickBot="1" x14ac:dyDescent="0.3">
      <c r="A28" s="100" t="s">
        <v>36</v>
      </c>
      <c r="B28" s="187">
        <v>104916</v>
      </c>
      <c r="C28" s="188">
        <v>70975.899999999994</v>
      </c>
      <c r="D28" s="189">
        <v>3200</v>
      </c>
      <c r="E28" s="189">
        <v>114</v>
      </c>
      <c r="F28" s="270">
        <f t="shared" si="2"/>
        <v>3314</v>
      </c>
      <c r="G28" s="270"/>
      <c r="H28" s="278">
        <f t="shared" si="0"/>
        <v>3314</v>
      </c>
      <c r="I28" s="281">
        <f t="shared" si="1"/>
        <v>10.552806276403137</v>
      </c>
      <c r="J28" s="183"/>
      <c r="K28" s="183"/>
      <c r="L28" s="184" t="s">
        <v>169</v>
      </c>
      <c r="M28" s="184" t="s">
        <v>170</v>
      </c>
      <c r="S28" s="318"/>
      <c r="T28" s="11"/>
      <c r="U28" s="15"/>
      <c r="V28" s="17"/>
    </row>
    <row r="29" spans="1:23" ht="15.75" thickBot="1" x14ac:dyDescent="0.3">
      <c r="A29" s="99" t="s">
        <v>37</v>
      </c>
      <c r="B29" s="187">
        <v>17755</v>
      </c>
      <c r="C29" s="221">
        <v>2000</v>
      </c>
      <c r="D29" s="189">
        <v>660</v>
      </c>
      <c r="E29" s="189">
        <v>0</v>
      </c>
      <c r="F29" s="270">
        <f t="shared" si="2"/>
        <v>660</v>
      </c>
      <c r="G29" s="269"/>
      <c r="H29" s="278">
        <f t="shared" si="0"/>
        <v>660</v>
      </c>
      <c r="I29" s="280">
        <f t="shared" si="1"/>
        <v>8.967171717171718</v>
      </c>
      <c r="J29" s="183"/>
      <c r="K29" s="183"/>
      <c r="L29" s="184">
        <v>49420024</v>
      </c>
      <c r="M29" s="184" t="s">
        <v>109</v>
      </c>
      <c r="S29" s="9" t="s">
        <v>10</v>
      </c>
      <c r="T29" s="11"/>
      <c r="U29" s="22"/>
      <c r="V29" s="17"/>
    </row>
    <row r="30" spans="1:23" ht="15.75" thickBot="1" x14ac:dyDescent="0.3">
      <c r="A30" s="99" t="s">
        <v>38</v>
      </c>
      <c r="B30" s="187">
        <v>3116</v>
      </c>
      <c r="C30" s="188">
        <v>1500</v>
      </c>
      <c r="D30" s="189">
        <v>385</v>
      </c>
      <c r="E30" s="189">
        <v>0</v>
      </c>
      <c r="F30" s="270">
        <f t="shared" si="2"/>
        <v>385</v>
      </c>
      <c r="G30" s="269"/>
      <c r="H30" s="278">
        <f t="shared" si="0"/>
        <v>385</v>
      </c>
      <c r="I30" s="279">
        <f t="shared" si="1"/>
        <v>2.6978354978354981</v>
      </c>
      <c r="J30" s="179"/>
      <c r="K30" s="179"/>
      <c r="L30" s="109"/>
      <c r="M30" s="109"/>
      <c r="S30" s="9" t="s">
        <v>12</v>
      </c>
      <c r="T30" s="11"/>
      <c r="U30" s="22"/>
      <c r="V30" s="23"/>
    </row>
    <row r="31" spans="1:23" ht="15.75" thickBot="1" x14ac:dyDescent="0.3">
      <c r="A31" s="100" t="s">
        <v>39</v>
      </c>
      <c r="B31" s="187">
        <v>6150</v>
      </c>
      <c r="C31" s="188">
        <v>900</v>
      </c>
      <c r="D31" s="189">
        <v>150</v>
      </c>
      <c r="E31" s="189">
        <v>20</v>
      </c>
      <c r="F31" s="270">
        <f t="shared" si="2"/>
        <v>170</v>
      </c>
      <c r="G31" s="269"/>
      <c r="H31" s="278">
        <f t="shared" si="0"/>
        <v>170</v>
      </c>
      <c r="I31" s="279">
        <f>B31/F31/3</f>
        <v>12.058823529411766</v>
      </c>
      <c r="J31" s="179"/>
      <c r="K31" s="179"/>
      <c r="L31" s="109">
        <v>45677260</v>
      </c>
      <c r="M31" s="109" t="s">
        <v>110</v>
      </c>
      <c r="S31" s="9" t="s">
        <v>14</v>
      </c>
      <c r="T31" s="11"/>
      <c r="U31" s="22"/>
      <c r="V31" s="17"/>
    </row>
    <row r="32" spans="1:23" ht="16.5" thickBot="1" x14ac:dyDescent="0.35">
      <c r="A32" s="323" t="s">
        <v>40</v>
      </c>
      <c r="B32" s="187"/>
      <c r="C32" s="188"/>
      <c r="D32" s="189"/>
      <c r="E32" s="189"/>
      <c r="F32" s="270">
        <f t="shared" si="2"/>
        <v>0</v>
      </c>
      <c r="G32" s="269"/>
      <c r="H32" s="278">
        <f t="shared" si="0"/>
        <v>0</v>
      </c>
      <c r="I32" s="279" t="e">
        <f>B32/F32/3</f>
        <v>#DIV/0!</v>
      </c>
      <c r="L32" s="104" t="s">
        <v>208</v>
      </c>
      <c r="M32" s="104" t="s">
        <v>209</v>
      </c>
      <c r="S32" s="9" t="s">
        <v>17</v>
      </c>
      <c r="T32" s="22"/>
      <c r="U32" s="24"/>
      <c r="V32" s="19"/>
    </row>
    <row r="33" spans="1:22" ht="16.5" thickBot="1" x14ac:dyDescent="0.35">
      <c r="A33" s="100" t="s">
        <v>41</v>
      </c>
      <c r="B33" s="187">
        <v>8355</v>
      </c>
      <c r="C33" s="188">
        <v>3000</v>
      </c>
      <c r="D33" s="189">
        <v>166</v>
      </c>
      <c r="E33" s="189">
        <v>96</v>
      </c>
      <c r="F33" s="270">
        <f t="shared" si="2"/>
        <v>262</v>
      </c>
      <c r="G33" s="269"/>
      <c r="H33" s="278">
        <f t="shared" si="0"/>
        <v>262</v>
      </c>
      <c r="I33" s="279">
        <f t="shared" si="1"/>
        <v>10.629770992366412</v>
      </c>
      <c r="L33" s="110"/>
      <c r="S33" s="22"/>
      <c r="T33" s="18"/>
      <c r="U33" s="24"/>
      <c r="V33" s="19"/>
    </row>
    <row r="34" spans="1:22" ht="15.75" thickBot="1" x14ac:dyDescent="0.3">
      <c r="A34" s="323" t="s">
        <v>42</v>
      </c>
      <c r="B34" s="187"/>
      <c r="C34" s="188"/>
      <c r="D34" s="189"/>
      <c r="E34" s="189"/>
      <c r="F34" s="270">
        <f t="shared" si="2"/>
        <v>0</v>
      </c>
      <c r="G34" s="269"/>
      <c r="H34" s="278">
        <f t="shared" si="0"/>
        <v>0</v>
      </c>
      <c r="I34" s="279" t="e">
        <f t="shared" si="1"/>
        <v>#DIV/0!</v>
      </c>
      <c r="S34" s="18"/>
      <c r="T34" s="18"/>
      <c r="V34" s="19"/>
    </row>
    <row r="35" spans="1:22" ht="15.75" thickBot="1" x14ac:dyDescent="0.3">
      <c r="A35" s="100" t="s">
        <v>81</v>
      </c>
      <c r="B35" s="187">
        <v>33862</v>
      </c>
      <c r="C35" s="188">
        <v>5400</v>
      </c>
      <c r="D35" s="189">
        <v>1400</v>
      </c>
      <c r="E35" s="189">
        <v>0</v>
      </c>
      <c r="F35" s="270">
        <f t="shared" si="2"/>
        <v>1400</v>
      </c>
      <c r="G35" s="269"/>
      <c r="H35" s="278">
        <f t="shared" si="0"/>
        <v>1400</v>
      </c>
      <c r="I35" s="279">
        <f t="shared" si="1"/>
        <v>8.062380952380952</v>
      </c>
      <c r="L35" s="104" t="s">
        <v>192</v>
      </c>
      <c r="M35" s="104" t="s">
        <v>193</v>
      </c>
      <c r="S35" s="18"/>
    </row>
    <row r="36" spans="1:22" ht="15.75" thickBot="1" x14ac:dyDescent="0.3">
      <c r="A36" s="100" t="s">
        <v>44</v>
      </c>
      <c r="B36" s="188">
        <v>6490</v>
      </c>
      <c r="C36" s="186">
        <v>0</v>
      </c>
      <c r="D36" s="189">
        <v>144</v>
      </c>
      <c r="E36" s="189">
        <v>0</v>
      </c>
      <c r="F36" s="270">
        <f t="shared" si="2"/>
        <v>144</v>
      </c>
      <c r="G36" s="269"/>
      <c r="H36" s="278">
        <f t="shared" si="0"/>
        <v>144</v>
      </c>
      <c r="I36" s="279">
        <f t="shared" si="1"/>
        <v>15.023148148148147</v>
      </c>
    </row>
    <row r="37" spans="1:22" ht="15.75" thickBot="1" x14ac:dyDescent="0.3">
      <c r="A37" s="100" t="s">
        <v>45</v>
      </c>
      <c r="B37" s="187">
        <v>4364.3999999999996</v>
      </c>
      <c r="C37" s="188">
        <v>2640</v>
      </c>
      <c r="D37" s="189">
        <v>143</v>
      </c>
      <c r="E37" s="189">
        <v>0</v>
      </c>
      <c r="F37" s="270">
        <f t="shared" si="2"/>
        <v>143</v>
      </c>
      <c r="G37" s="269"/>
      <c r="H37" s="278">
        <f t="shared" si="0"/>
        <v>143</v>
      </c>
      <c r="I37" s="279">
        <f t="shared" si="1"/>
        <v>10.173426573426573</v>
      </c>
    </row>
    <row r="38" spans="1:22" ht="15.75" thickBot="1" x14ac:dyDescent="0.3">
      <c r="A38" s="100" t="s">
        <v>82</v>
      </c>
      <c r="B38" s="187">
        <v>5046.62</v>
      </c>
      <c r="C38" s="188">
        <v>550</v>
      </c>
      <c r="D38" s="189">
        <v>150</v>
      </c>
      <c r="E38" s="189">
        <v>19</v>
      </c>
      <c r="F38" s="270">
        <f t="shared" si="2"/>
        <v>169</v>
      </c>
      <c r="G38" s="269"/>
      <c r="H38" s="278">
        <f t="shared" si="0"/>
        <v>169</v>
      </c>
      <c r="I38" s="280">
        <f t="shared" si="1"/>
        <v>9.9538856015779089</v>
      </c>
    </row>
    <row r="39" spans="1:22" ht="15.75" thickBot="1" x14ac:dyDescent="0.3">
      <c r="A39" s="100" t="s">
        <v>47</v>
      </c>
      <c r="B39" s="187">
        <v>32063</v>
      </c>
      <c r="C39" s="186">
        <v>29977.040000000001</v>
      </c>
      <c r="D39" s="189">
        <v>1420</v>
      </c>
      <c r="E39" s="189">
        <v>8</v>
      </c>
      <c r="F39" s="270">
        <f t="shared" si="2"/>
        <v>1428</v>
      </c>
      <c r="G39" s="269"/>
      <c r="H39" s="278">
        <f t="shared" si="0"/>
        <v>1428</v>
      </c>
      <c r="I39" s="279">
        <f t="shared" si="1"/>
        <v>7.4843604108309991</v>
      </c>
      <c r="J39" s="179"/>
      <c r="K39" s="179"/>
      <c r="L39" s="182" t="s">
        <v>174</v>
      </c>
      <c r="M39" s="182" t="s">
        <v>175</v>
      </c>
    </row>
    <row r="40" spans="1:22" ht="15.75" thickBot="1" x14ac:dyDescent="0.3">
      <c r="A40" s="113" t="s">
        <v>48</v>
      </c>
      <c r="B40" s="187">
        <v>2597</v>
      </c>
      <c r="C40" s="186">
        <v>405.5</v>
      </c>
      <c r="D40" s="189">
        <v>115</v>
      </c>
      <c r="E40" s="189">
        <v>1</v>
      </c>
      <c r="F40" s="270">
        <f t="shared" si="2"/>
        <v>116</v>
      </c>
      <c r="G40" s="269"/>
      <c r="H40" s="278">
        <f t="shared" si="0"/>
        <v>116</v>
      </c>
      <c r="I40" s="279">
        <f t="shared" si="1"/>
        <v>7.4626436781609193</v>
      </c>
      <c r="L40" s="104">
        <v>44991992</v>
      </c>
      <c r="M40" s="104" t="s">
        <v>194</v>
      </c>
    </row>
    <row r="41" spans="1:22" ht="15.75" thickBot="1" x14ac:dyDescent="0.3">
      <c r="A41" s="100" t="s">
        <v>49</v>
      </c>
      <c r="B41" s="191">
        <v>46032.3</v>
      </c>
      <c r="C41" s="186">
        <v>15219.03</v>
      </c>
      <c r="D41" s="189">
        <v>1971</v>
      </c>
      <c r="E41" s="189">
        <v>18</v>
      </c>
      <c r="F41" s="270">
        <f t="shared" si="2"/>
        <v>1989</v>
      </c>
      <c r="G41" s="269"/>
      <c r="H41" s="278">
        <f t="shared" si="0"/>
        <v>1989</v>
      </c>
      <c r="I41" s="279">
        <f t="shared" si="1"/>
        <v>7.7144796380090499</v>
      </c>
      <c r="L41" s="104" t="s">
        <v>196</v>
      </c>
      <c r="M41" s="104" t="s">
        <v>195</v>
      </c>
    </row>
    <row r="42" spans="1:22" ht="15.75" thickBot="1" x14ac:dyDescent="0.3">
      <c r="A42" s="100" t="s">
        <v>50</v>
      </c>
      <c r="B42" s="187">
        <v>12284</v>
      </c>
      <c r="C42" s="186">
        <v>200</v>
      </c>
      <c r="D42" s="189">
        <v>406</v>
      </c>
      <c r="E42" s="189">
        <v>0</v>
      </c>
      <c r="F42" s="270">
        <f t="shared" si="2"/>
        <v>406</v>
      </c>
      <c r="G42" s="269"/>
      <c r="H42" s="278">
        <f t="shared" si="0"/>
        <v>406</v>
      </c>
      <c r="I42" s="281">
        <f t="shared" si="1"/>
        <v>10.085385878489326</v>
      </c>
      <c r="J42" s="179"/>
      <c r="K42" s="179"/>
      <c r="L42" s="109" t="s">
        <v>178</v>
      </c>
      <c r="M42" s="109" t="s">
        <v>177</v>
      </c>
    </row>
    <row r="43" spans="1:22" ht="15.75" thickBot="1" x14ac:dyDescent="0.3">
      <c r="A43" s="327" t="s">
        <v>51</v>
      </c>
      <c r="B43" s="200"/>
      <c r="C43" s="188"/>
      <c r="D43" s="189"/>
      <c r="E43" s="189"/>
      <c r="F43" s="270">
        <f t="shared" si="2"/>
        <v>0</v>
      </c>
      <c r="G43" s="269"/>
      <c r="H43" s="278">
        <f t="shared" si="0"/>
        <v>0</v>
      </c>
      <c r="I43" s="279" t="e">
        <f t="shared" si="1"/>
        <v>#DIV/0!</v>
      </c>
      <c r="J43" s="25"/>
    </row>
    <row r="44" spans="1:22" ht="15.75" thickBot="1" x14ac:dyDescent="0.3">
      <c r="A44" s="100" t="s">
        <v>52</v>
      </c>
      <c r="B44" s="187">
        <v>2100</v>
      </c>
      <c r="C44" s="186">
        <v>0</v>
      </c>
      <c r="D44" s="189">
        <v>153</v>
      </c>
      <c r="E44" s="189">
        <v>15</v>
      </c>
      <c r="F44" s="270">
        <f t="shared" si="2"/>
        <v>168</v>
      </c>
      <c r="G44" s="269"/>
      <c r="H44" s="278">
        <f t="shared" si="0"/>
        <v>168</v>
      </c>
      <c r="I44" s="279">
        <f t="shared" si="1"/>
        <v>4.166666666666667</v>
      </c>
    </row>
    <row r="45" spans="1:22" ht="15.75" thickBot="1" x14ac:dyDescent="0.3">
      <c r="A45" s="99" t="s">
        <v>53</v>
      </c>
      <c r="B45" s="193">
        <v>24228.81</v>
      </c>
      <c r="C45" s="188">
        <v>5468.08</v>
      </c>
      <c r="D45" s="194">
        <v>1906</v>
      </c>
      <c r="E45" s="194">
        <v>0</v>
      </c>
      <c r="F45" s="270">
        <f t="shared" si="2"/>
        <v>1906</v>
      </c>
      <c r="G45" s="269"/>
      <c r="H45" s="278">
        <f t="shared" si="0"/>
        <v>1906</v>
      </c>
      <c r="I45" s="279">
        <f t="shared" si="1"/>
        <v>4.2372875131164749</v>
      </c>
    </row>
    <row r="46" spans="1:22" ht="15.75" thickBot="1" x14ac:dyDescent="0.3">
      <c r="A46" s="100" t="s">
        <v>54</v>
      </c>
      <c r="B46" s="187">
        <v>337042.7</v>
      </c>
      <c r="C46" s="188">
        <v>107186</v>
      </c>
      <c r="D46" s="188">
        <v>11512</v>
      </c>
      <c r="E46" s="189">
        <v>1493</v>
      </c>
      <c r="F46" s="270">
        <f t="shared" si="2"/>
        <v>13005</v>
      </c>
      <c r="G46" s="269"/>
      <c r="H46" s="278">
        <f t="shared" si="0"/>
        <v>13005</v>
      </c>
      <c r="I46" s="279">
        <f>B46/F46/3</f>
        <v>8.638797898244265</v>
      </c>
    </row>
    <row r="47" spans="1:22" ht="15.75" thickBot="1" x14ac:dyDescent="0.3">
      <c r="A47" s="100" t="s">
        <v>55</v>
      </c>
      <c r="B47" s="187">
        <v>6435</v>
      </c>
      <c r="C47" s="186">
        <v>0</v>
      </c>
      <c r="D47" s="189">
        <v>69</v>
      </c>
      <c r="E47" s="189">
        <v>0</v>
      </c>
      <c r="F47" s="270">
        <f t="shared" si="2"/>
        <v>69</v>
      </c>
      <c r="G47" s="269"/>
      <c r="H47" s="278">
        <f t="shared" si="0"/>
        <v>69</v>
      </c>
      <c r="I47" s="279">
        <f>B47/F47/3</f>
        <v>31.086956521739129</v>
      </c>
    </row>
    <row r="48" spans="1:22" ht="15.75" thickBot="1" x14ac:dyDescent="0.3">
      <c r="A48" s="99" t="s">
        <v>61</v>
      </c>
      <c r="B48" s="187">
        <v>2400</v>
      </c>
      <c r="C48" s="187">
        <v>13546</v>
      </c>
      <c r="D48" s="190">
        <v>46</v>
      </c>
      <c r="E48" s="190">
        <v>0</v>
      </c>
      <c r="F48" s="270">
        <f t="shared" si="2"/>
        <v>46</v>
      </c>
      <c r="G48" s="269"/>
      <c r="H48" s="278">
        <f t="shared" si="0"/>
        <v>46</v>
      </c>
      <c r="I48" s="279">
        <f>B48/F48/3</f>
        <v>17.391304347826086</v>
      </c>
      <c r="L48" s="104" t="s">
        <v>198</v>
      </c>
      <c r="M48" s="104" t="s">
        <v>197</v>
      </c>
    </row>
    <row r="49" spans="1:20" ht="15.75" thickBot="1" x14ac:dyDescent="0.3">
      <c r="A49" s="324" t="s">
        <v>73</v>
      </c>
      <c r="B49" s="187"/>
      <c r="C49" s="188"/>
      <c r="D49" s="189"/>
      <c r="E49" s="189"/>
      <c r="F49" s="270">
        <f t="shared" si="2"/>
        <v>0</v>
      </c>
      <c r="G49" s="269"/>
      <c r="H49" s="278">
        <f t="shared" si="0"/>
        <v>0</v>
      </c>
      <c r="I49" s="279" t="e">
        <f>B49/F49/3</f>
        <v>#DIV/0!</v>
      </c>
    </row>
    <row r="50" spans="1:20" ht="15.75" thickBot="1" x14ac:dyDescent="0.3">
      <c r="A50" s="323" t="s">
        <v>56</v>
      </c>
      <c r="B50" s="195"/>
      <c r="C50" s="222"/>
      <c r="D50" s="196"/>
      <c r="E50" s="197"/>
      <c r="F50" s="270">
        <f t="shared" si="2"/>
        <v>0</v>
      </c>
      <c r="G50" s="270"/>
      <c r="H50" s="278">
        <f t="shared" si="0"/>
        <v>0</v>
      </c>
      <c r="I50" s="279" t="e">
        <f t="shared" si="1"/>
        <v>#DIV/0!</v>
      </c>
      <c r="L50" s="104" t="s">
        <v>112</v>
      </c>
      <c r="M50" s="104" t="s">
        <v>111</v>
      </c>
      <c r="T50">
        <v>20235</v>
      </c>
    </row>
    <row r="51" spans="1:20" ht="15.75" thickBot="1" x14ac:dyDescent="0.3">
      <c r="A51" s="111" t="s">
        <v>124</v>
      </c>
      <c r="B51" s="195">
        <v>9401.7000000000007</v>
      </c>
      <c r="C51" s="222">
        <v>700</v>
      </c>
      <c r="D51" s="196">
        <v>370</v>
      </c>
      <c r="E51" s="197">
        <v>0</v>
      </c>
      <c r="F51" s="270">
        <f t="shared" si="2"/>
        <v>370</v>
      </c>
      <c r="G51" s="269"/>
      <c r="H51" s="278">
        <f t="shared" si="0"/>
        <v>370</v>
      </c>
      <c r="I51" s="279">
        <f t="shared" si="1"/>
        <v>8.4700000000000006</v>
      </c>
      <c r="L51" s="104" t="s">
        <v>199</v>
      </c>
      <c r="M51" s="104" t="s">
        <v>113</v>
      </c>
      <c r="N51" t="s">
        <v>206</v>
      </c>
    </row>
    <row r="52" spans="1:20" ht="15.75" thickBot="1" x14ac:dyDescent="0.3">
      <c r="A52" s="323" t="s">
        <v>58</v>
      </c>
      <c r="B52" s="186"/>
      <c r="C52" s="186"/>
      <c r="D52" s="190"/>
      <c r="E52" s="190"/>
      <c r="F52" s="270">
        <f t="shared" si="2"/>
        <v>0</v>
      </c>
      <c r="G52" s="269"/>
      <c r="H52" s="278">
        <f t="shared" si="0"/>
        <v>0</v>
      </c>
      <c r="I52" s="279" t="e">
        <f t="shared" si="1"/>
        <v>#DIV/0!</v>
      </c>
      <c r="J52" s="40"/>
    </row>
    <row r="53" spans="1:20" s="181" customFormat="1" ht="15.75" thickBot="1" x14ac:dyDescent="0.3">
      <c r="A53" s="100" t="s">
        <v>59</v>
      </c>
      <c r="B53" s="186">
        <v>106976.29</v>
      </c>
      <c r="C53" s="186">
        <v>92942.85</v>
      </c>
      <c r="D53" s="190">
        <v>5284</v>
      </c>
      <c r="E53" s="190">
        <v>323</v>
      </c>
      <c r="F53" s="270">
        <f t="shared" si="2"/>
        <v>5607</v>
      </c>
      <c r="G53" s="286"/>
      <c r="H53" s="278">
        <f t="shared" si="0"/>
        <v>5607</v>
      </c>
      <c r="I53" s="279">
        <f t="shared" si="1"/>
        <v>6.3596867011473748</v>
      </c>
      <c r="L53" s="182" t="s">
        <v>200</v>
      </c>
      <c r="M53" s="182" t="s">
        <v>201</v>
      </c>
      <c r="S53"/>
    </row>
    <row r="54" spans="1:20" ht="15.75" thickBot="1" x14ac:dyDescent="0.3">
      <c r="A54" s="99" t="s">
        <v>60</v>
      </c>
      <c r="B54" s="187">
        <v>28596.7</v>
      </c>
      <c r="C54" s="188">
        <v>7627.12</v>
      </c>
      <c r="D54" s="189">
        <v>969</v>
      </c>
      <c r="E54" s="190">
        <v>0</v>
      </c>
      <c r="F54" s="270">
        <f t="shared" si="2"/>
        <v>969</v>
      </c>
      <c r="G54" s="272"/>
      <c r="H54" s="278">
        <f t="shared" si="0"/>
        <v>969</v>
      </c>
      <c r="I54" s="279">
        <f t="shared" si="1"/>
        <v>9.8371861025111809</v>
      </c>
      <c r="L54" s="104" t="s">
        <v>202</v>
      </c>
      <c r="M54" s="104" t="s">
        <v>203</v>
      </c>
      <c r="S54" s="181"/>
    </row>
    <row r="55" spans="1:20" ht="15.75" thickBot="1" x14ac:dyDescent="0.3">
      <c r="A55" s="99" t="s">
        <v>74</v>
      </c>
      <c r="B55" s="187">
        <v>11161</v>
      </c>
      <c r="C55" s="187">
        <v>10050</v>
      </c>
      <c r="D55" s="190">
        <v>301</v>
      </c>
      <c r="E55" s="189">
        <v>0</v>
      </c>
      <c r="F55" s="270">
        <f t="shared" si="2"/>
        <v>301</v>
      </c>
      <c r="G55" s="272"/>
      <c r="H55" s="278">
        <f t="shared" si="0"/>
        <v>301</v>
      </c>
      <c r="I55" s="279">
        <f t="shared" si="1"/>
        <v>12.359911406423036</v>
      </c>
    </row>
    <row r="56" spans="1:20" ht="15.75" thickBot="1" x14ac:dyDescent="0.3">
      <c r="A56" s="99" t="s">
        <v>80</v>
      </c>
      <c r="B56" s="191">
        <v>1220.7</v>
      </c>
      <c r="C56" s="187">
        <v>100</v>
      </c>
      <c r="D56" s="190">
        <v>101</v>
      </c>
      <c r="E56" s="189">
        <v>0</v>
      </c>
      <c r="F56" s="270">
        <f t="shared" si="2"/>
        <v>101</v>
      </c>
      <c r="G56" s="273"/>
      <c r="H56" s="278">
        <f t="shared" si="0"/>
        <v>101</v>
      </c>
      <c r="I56" s="279">
        <f>B56/F56/3</f>
        <v>4.0287128712871292</v>
      </c>
    </row>
    <row r="57" spans="1:20" ht="15.75" thickBot="1" x14ac:dyDescent="0.3">
      <c r="A57" s="99" t="s">
        <v>63</v>
      </c>
      <c r="B57" s="201">
        <v>73500</v>
      </c>
      <c r="C57" s="201">
        <v>20000</v>
      </c>
      <c r="D57" s="201">
        <v>2542</v>
      </c>
      <c r="E57" s="257">
        <v>201</v>
      </c>
      <c r="F57" s="270">
        <f t="shared" si="2"/>
        <v>2743</v>
      </c>
      <c r="G57" s="273"/>
      <c r="H57" s="278">
        <f t="shared" si="0"/>
        <v>2743</v>
      </c>
      <c r="I57" s="279">
        <f t="shared" si="1"/>
        <v>8.9318264673714918</v>
      </c>
      <c r="L57" s="104" t="s">
        <v>205</v>
      </c>
      <c r="M57" s="104" t="s">
        <v>204</v>
      </c>
    </row>
    <row r="58" spans="1:20" ht="15.75" thickBot="1" x14ac:dyDescent="0.3">
      <c r="A58" s="324" t="s">
        <v>78</v>
      </c>
      <c r="B58" s="187"/>
      <c r="C58" s="187"/>
      <c r="D58" s="195"/>
      <c r="E58" s="197"/>
      <c r="F58" s="270">
        <f t="shared" si="2"/>
        <v>0</v>
      </c>
      <c r="G58" s="272"/>
      <c r="H58" s="278">
        <f t="shared" si="0"/>
        <v>0</v>
      </c>
      <c r="I58" s="279" t="e">
        <f t="shared" si="1"/>
        <v>#DIV/0!</v>
      </c>
      <c r="J58" s="179"/>
      <c r="K58" s="179"/>
      <c r="L58" s="182" t="s">
        <v>179</v>
      </c>
      <c r="M58" s="182" t="s">
        <v>180</v>
      </c>
      <c r="N58" s="181"/>
      <c r="O58" s="181"/>
    </row>
    <row r="59" spans="1:20" ht="15.75" thickBot="1" x14ac:dyDescent="0.3">
      <c r="A59" s="99" t="s">
        <v>94</v>
      </c>
      <c r="B59" s="187">
        <v>16200</v>
      </c>
      <c r="C59" s="187">
        <v>156330</v>
      </c>
      <c r="D59" s="187">
        <v>1300</v>
      </c>
      <c r="E59" s="189">
        <v>80</v>
      </c>
      <c r="F59" s="270">
        <f t="shared" si="2"/>
        <v>1380</v>
      </c>
      <c r="G59" s="272"/>
      <c r="H59" s="278">
        <f t="shared" si="0"/>
        <v>1380</v>
      </c>
      <c r="I59" s="279">
        <f t="shared" si="1"/>
        <v>3.9130434782608696</v>
      </c>
      <c r="J59" s="179"/>
      <c r="K59" s="179"/>
    </row>
    <row r="60" spans="1:20" ht="15.75" thickBot="1" x14ac:dyDescent="0.3">
      <c r="A60" s="103" t="s">
        <v>79</v>
      </c>
      <c r="B60" s="187">
        <v>238936</v>
      </c>
      <c r="C60" s="187">
        <v>77248.070000000007</v>
      </c>
      <c r="D60" s="187">
        <v>3146</v>
      </c>
      <c r="E60" s="189">
        <v>351</v>
      </c>
      <c r="F60" s="270">
        <f t="shared" si="2"/>
        <v>3497</v>
      </c>
      <c r="G60" s="272"/>
      <c r="H60" s="278">
        <f t="shared" si="0"/>
        <v>3497</v>
      </c>
      <c r="I60" s="281">
        <f t="shared" si="1"/>
        <v>22.775331236297777</v>
      </c>
      <c r="J60" s="179"/>
      <c r="K60" s="179"/>
      <c r="L60" s="182" t="s">
        <v>182</v>
      </c>
      <c r="M60" s="182" t="s">
        <v>183</v>
      </c>
      <c r="N60" s="181"/>
      <c r="O60" s="181"/>
    </row>
    <row r="61" spans="1:20" ht="15.75" thickBot="1" x14ac:dyDescent="0.3">
      <c r="A61" s="103" t="s">
        <v>129</v>
      </c>
      <c r="B61" s="201">
        <v>12097.6</v>
      </c>
      <c r="C61" s="201">
        <v>15572.77</v>
      </c>
      <c r="D61" s="201">
        <v>950</v>
      </c>
      <c r="E61" s="257">
        <v>0</v>
      </c>
      <c r="F61" s="270">
        <f t="shared" si="2"/>
        <v>950</v>
      </c>
      <c r="G61" s="272"/>
      <c r="H61" s="278">
        <f t="shared" si="0"/>
        <v>950</v>
      </c>
      <c r="I61" s="281">
        <f t="shared" si="1"/>
        <v>4.2447719298245614</v>
      </c>
    </row>
    <row r="62" spans="1:20" ht="15.75" thickBot="1" x14ac:dyDescent="0.3">
      <c r="A62" s="99" t="s">
        <v>83</v>
      </c>
      <c r="B62" s="187">
        <v>149966</v>
      </c>
      <c r="C62" s="187">
        <v>0</v>
      </c>
      <c r="D62" s="187">
        <v>4519</v>
      </c>
      <c r="E62" s="189">
        <v>334</v>
      </c>
      <c r="F62" s="270">
        <f t="shared" si="2"/>
        <v>4853</v>
      </c>
      <c r="G62" s="272"/>
      <c r="H62" s="278">
        <f t="shared" si="0"/>
        <v>4853</v>
      </c>
      <c r="I62" s="279"/>
    </row>
    <row r="63" spans="1:20" ht="15.75" thickBot="1" x14ac:dyDescent="0.3">
      <c r="A63" s="99" t="s">
        <v>187</v>
      </c>
      <c r="B63" s="187">
        <v>5510</v>
      </c>
      <c r="C63" s="187">
        <v>0</v>
      </c>
      <c r="D63" s="187">
        <v>136</v>
      </c>
      <c r="E63" s="189">
        <v>0</v>
      </c>
      <c r="F63" s="270">
        <f t="shared" si="2"/>
        <v>136</v>
      </c>
      <c r="G63" s="274"/>
      <c r="H63" s="278"/>
      <c r="I63" s="279"/>
    </row>
    <row r="64" spans="1:20" ht="15.75" thickBot="1" x14ac:dyDescent="0.3">
      <c r="A64" s="99" t="s">
        <v>217</v>
      </c>
      <c r="B64" s="187">
        <v>4125</v>
      </c>
      <c r="C64" s="187">
        <v>150</v>
      </c>
      <c r="D64" s="187">
        <v>95</v>
      </c>
      <c r="E64" s="189">
        <v>0</v>
      </c>
      <c r="F64" s="270">
        <f t="shared" si="2"/>
        <v>95</v>
      </c>
      <c r="G64" s="272"/>
      <c r="H64" s="278"/>
      <c r="I64" s="279"/>
    </row>
    <row r="65" spans="1:14" ht="15.75" thickBot="1" x14ac:dyDescent="0.3">
      <c r="A65" s="99" t="s">
        <v>218</v>
      </c>
      <c r="B65" s="187">
        <v>8390</v>
      </c>
      <c r="C65" s="187">
        <v>0</v>
      </c>
      <c r="D65" s="187">
        <v>410</v>
      </c>
      <c r="E65" s="189">
        <v>0</v>
      </c>
      <c r="F65" s="270">
        <f t="shared" si="2"/>
        <v>410</v>
      </c>
      <c r="G65" s="272"/>
      <c r="H65" s="278"/>
      <c r="I65" s="279"/>
    </row>
    <row r="66" spans="1:14" ht="15.75" thickBot="1" x14ac:dyDescent="0.3">
      <c r="A66" s="99" t="s">
        <v>225</v>
      </c>
      <c r="B66" s="329">
        <v>5313.54</v>
      </c>
      <c r="C66" s="187">
        <v>0</v>
      </c>
      <c r="D66" s="187">
        <v>609</v>
      </c>
      <c r="E66" s="189">
        <v>18</v>
      </c>
      <c r="F66" s="270">
        <f t="shared" si="2"/>
        <v>627</v>
      </c>
      <c r="G66" s="272"/>
      <c r="H66" s="278"/>
      <c r="I66" s="279"/>
    </row>
    <row r="67" spans="1:14" ht="15.75" thickBot="1" x14ac:dyDescent="0.3">
      <c r="A67" s="99" t="s">
        <v>226</v>
      </c>
      <c r="B67" s="187">
        <v>10353</v>
      </c>
      <c r="C67" s="187">
        <v>20000</v>
      </c>
      <c r="D67" s="187">
        <v>335</v>
      </c>
      <c r="E67" s="189">
        <v>0</v>
      </c>
      <c r="F67" s="270">
        <f t="shared" si="2"/>
        <v>335</v>
      </c>
      <c r="G67" s="272"/>
      <c r="H67" s="278"/>
      <c r="I67" s="279"/>
    </row>
    <row r="68" spans="1:14" ht="15.75" thickBot="1" x14ac:dyDescent="0.3">
      <c r="A68" s="304" t="s">
        <v>64</v>
      </c>
      <c r="B68" s="52">
        <f>SUM(B5:B67)</f>
        <v>7950279.3100000005</v>
      </c>
      <c r="C68" s="52">
        <f>SUM(C5:C67)</f>
        <v>4892719.6000000006</v>
      </c>
      <c r="D68" s="52">
        <f>SUM(D5:D67)</f>
        <v>307081</v>
      </c>
      <c r="E68" s="52">
        <f>SUM(E5:E67)</f>
        <v>20958</v>
      </c>
      <c r="F68" s="270">
        <f t="shared" si="2"/>
        <v>328039</v>
      </c>
      <c r="G68" s="274"/>
      <c r="H68" s="282"/>
      <c r="I68" s="283">
        <f>B55/F55/3</f>
        <v>12.359911406423036</v>
      </c>
    </row>
    <row r="69" spans="1:14" x14ac:dyDescent="0.25">
      <c r="A69" s="26"/>
      <c r="B69" s="28">
        <f>SUM(B9:B67)-B62-B53-B46-B60-B13</f>
        <v>605348.34000000008</v>
      </c>
      <c r="C69" s="28">
        <f>SUM(C9:C67)</f>
        <v>819988.19</v>
      </c>
      <c r="D69" s="28">
        <f>SUM(D9:D67)</f>
        <v>55194</v>
      </c>
      <c r="E69" s="28">
        <f>SUM(E9:E67)</f>
        <v>3236</v>
      </c>
      <c r="F69" s="199">
        <f>SUM(F9:F67)-F53-F46-F62-F13-F60</f>
        <v>25456</v>
      </c>
      <c r="G69" s="199"/>
      <c r="H69" s="234"/>
      <c r="I69" s="86">
        <f>B56/F56/3</f>
        <v>4.0287128712871292</v>
      </c>
    </row>
    <row r="70" spans="1:14" x14ac:dyDescent="0.25">
      <c r="A70" s="178" t="s">
        <v>65</v>
      </c>
      <c r="B70" s="29"/>
      <c r="C70" s="29">
        <f>4844800.15-C7-C8-C6-C5</f>
        <v>772068.74000000022</v>
      </c>
      <c r="E70" s="32"/>
      <c r="F70" s="21">
        <f>F69/F68</f>
        <v>7.7600529205368876E-2</v>
      </c>
      <c r="G70" s="21"/>
      <c r="H70" s="235"/>
      <c r="J70" s="14"/>
    </row>
    <row r="71" spans="1:14" x14ac:dyDescent="0.25">
      <c r="A71" s="180"/>
      <c r="B71" s="260">
        <f>B68*2</f>
        <v>15900558.620000001</v>
      </c>
      <c r="C71" s="260">
        <f>C68*2</f>
        <v>9785439.2000000011</v>
      </c>
      <c r="D71" s="263"/>
      <c r="E71" s="263"/>
      <c r="F71" s="264">
        <f>F68*2</f>
        <v>656078</v>
      </c>
      <c r="G71" s="266" t="s">
        <v>220</v>
      </c>
      <c r="H71" s="236"/>
      <c r="J71" s="29"/>
      <c r="K71" s="40"/>
      <c r="L71" s="106"/>
      <c r="M71" s="106"/>
      <c r="N71" s="40"/>
    </row>
    <row r="72" spans="1:14" x14ac:dyDescent="0.25">
      <c r="A72" s="180"/>
      <c r="B72" s="33"/>
      <c r="C72" s="29"/>
      <c r="F72" s="34"/>
      <c r="G72" s="34"/>
      <c r="H72" s="236"/>
      <c r="K72">
        <v>25804</v>
      </c>
    </row>
    <row r="73" spans="1:14" x14ac:dyDescent="0.25">
      <c r="A73" s="180"/>
      <c r="B73" s="260"/>
      <c r="C73" s="262"/>
      <c r="D73" s="263"/>
      <c r="E73" s="263"/>
      <c r="F73" s="261"/>
      <c r="G73" s="267"/>
    </row>
    <row r="74" spans="1:14" x14ac:dyDescent="0.25">
      <c r="A74" s="180"/>
      <c r="B74" s="29"/>
      <c r="C74" s="29"/>
      <c r="F74" s="34"/>
      <c r="G74" s="267"/>
    </row>
    <row r="75" spans="1:14" x14ac:dyDescent="0.25">
      <c r="A75" s="180"/>
      <c r="B75" s="29"/>
      <c r="C75" s="29"/>
      <c r="K75" s="50"/>
      <c r="L75" s="107"/>
      <c r="M75" s="107"/>
      <c r="N75" s="50"/>
    </row>
    <row r="76" spans="1:14" x14ac:dyDescent="0.25">
      <c r="A76" s="180"/>
      <c r="B76" s="29">
        <f>B73/2</f>
        <v>0</v>
      </c>
      <c r="C76" s="29">
        <f>C73/2</f>
        <v>0</v>
      </c>
      <c r="F76" s="29">
        <f>F73/2</f>
        <v>0</v>
      </c>
      <c r="G76" s="30" t="s">
        <v>223</v>
      </c>
    </row>
    <row r="77" spans="1:14" x14ac:dyDescent="0.25">
      <c r="A77" s="180"/>
      <c r="B77" s="265">
        <v>9359509.1199999992</v>
      </c>
      <c r="C77" s="29">
        <v>8011201.3799999999</v>
      </c>
      <c r="F77" s="34">
        <v>328177</v>
      </c>
      <c r="G77" s="34" t="s">
        <v>222</v>
      </c>
      <c r="H77" s="236"/>
    </row>
    <row r="78" spans="1:14" x14ac:dyDescent="0.25">
      <c r="A78" s="180"/>
      <c r="B78" s="308">
        <f>B76-B77</f>
        <v>-9359509.1199999992</v>
      </c>
      <c r="C78" s="29">
        <f>C76-C77</f>
        <v>-8011201.3799999999</v>
      </c>
      <c r="F78" s="309">
        <f>F76-F77</f>
        <v>-328177</v>
      </c>
      <c r="G78" s="30" t="s">
        <v>221</v>
      </c>
    </row>
    <row r="79" spans="1:14" x14ac:dyDescent="0.25">
      <c r="A79" s="180"/>
      <c r="C79" s="28"/>
      <c r="F79" s="82"/>
      <c r="G79" s="82"/>
      <c r="H79" s="238"/>
    </row>
    <row r="80" spans="1:14" x14ac:dyDescent="0.25">
      <c r="A80" s="180"/>
      <c r="E80" s="49"/>
      <c r="F80" s="85"/>
      <c r="G80" s="85"/>
      <c r="H80" s="239"/>
    </row>
    <row r="81" spans="1:21" x14ac:dyDescent="0.25">
      <c r="A81" s="180"/>
      <c r="F81" s="34"/>
      <c r="G81" s="34"/>
      <c r="H81" s="236"/>
      <c r="U81" s="318"/>
    </row>
    <row r="82" spans="1:21" x14ac:dyDescent="0.25">
      <c r="A82" s="180"/>
      <c r="T82" s="318"/>
      <c r="U82" s="10"/>
    </row>
    <row r="83" spans="1:21" x14ac:dyDescent="0.25">
      <c r="A83" s="179"/>
      <c r="T83" s="9"/>
      <c r="U83" s="11"/>
    </row>
    <row r="84" spans="1:21" x14ac:dyDescent="0.25">
      <c r="I84">
        <f>F83-F84</f>
        <v>0</v>
      </c>
      <c r="T84" s="9"/>
      <c r="U84" s="11"/>
    </row>
    <row r="85" spans="1:21" x14ac:dyDescent="0.25">
      <c r="F85" s="21"/>
      <c r="G85" s="21"/>
      <c r="H85" s="235"/>
      <c r="T85" s="9"/>
      <c r="U85" s="11"/>
    </row>
    <row r="86" spans="1:21" x14ac:dyDescent="0.25">
      <c r="T86" s="9"/>
    </row>
    <row r="91" spans="1:21" ht="15.75" thickBot="1" x14ac:dyDescent="0.3"/>
    <row r="92" spans="1:21" ht="15.75" thickBot="1" x14ac:dyDescent="0.3">
      <c r="U92" s="72"/>
    </row>
    <row r="93" spans="1:21" ht="15.75" thickBot="1" x14ac:dyDescent="0.3">
      <c r="T93" s="71"/>
    </row>
  </sheetData>
  <mergeCells count="4">
    <mergeCell ref="A2:F2"/>
    <mergeCell ref="D3:F3"/>
    <mergeCell ref="S4:T4"/>
    <mergeCell ref="S14:T14"/>
  </mergeCells>
  <hyperlinks>
    <hyperlink ref="A11" r:id="rId1"/>
  </hyperlinks>
  <pageMargins left="0.7" right="0.7" top="0.75" bottom="0.75" header="0.3" footer="0.3"/>
  <pageSetup orientation="portrait"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79"/>
  <sheetViews>
    <sheetView workbookViewId="0">
      <selection activeCell="B22" sqref="B22"/>
    </sheetView>
  </sheetViews>
  <sheetFormatPr defaultRowHeight="15" x14ac:dyDescent="0.25"/>
  <cols>
    <col min="1" max="1" width="21.42578125" style="175" customWidth="1"/>
    <col min="2" max="2" width="25.85546875" style="30" bestFit="1" customWidth="1"/>
    <col min="3" max="3" width="31.42578125" style="30" bestFit="1" customWidth="1"/>
    <col min="4" max="4" width="16.140625" style="31" bestFit="1" customWidth="1"/>
    <col min="5" max="5" width="15.28515625" style="31" bestFit="1" customWidth="1"/>
    <col min="6" max="7" width="12.28515625" style="30" customWidth="1"/>
    <col min="8" max="8" width="12.28515625" style="237" customWidth="1"/>
    <col min="9" max="9" width="13.42578125" customWidth="1"/>
    <col min="10" max="10" width="12.28515625" bestFit="1" customWidth="1"/>
    <col min="11" max="11" width="37.28515625" customWidth="1"/>
    <col min="12" max="12" width="25.42578125" style="104" customWidth="1"/>
    <col min="13" max="13" width="19" style="10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</cols>
  <sheetData>
    <row r="2" spans="1:24" ht="15.75" x14ac:dyDescent="0.3">
      <c r="A2" s="516" t="s">
        <v>0</v>
      </c>
      <c r="B2" s="517"/>
      <c r="C2" s="517"/>
      <c r="D2" s="517"/>
      <c r="E2" s="517"/>
      <c r="F2" s="518"/>
      <c r="G2" s="343"/>
      <c r="H2" s="230"/>
    </row>
    <row r="3" spans="1:24" ht="15.75" x14ac:dyDescent="0.3">
      <c r="A3" s="176"/>
      <c r="B3" s="176"/>
      <c r="C3" s="176"/>
      <c r="D3" s="519" t="s">
        <v>1</v>
      </c>
      <c r="E3" s="519"/>
      <c r="F3" s="519"/>
      <c r="G3" s="343"/>
      <c r="H3" s="230"/>
      <c r="S3" s="332"/>
      <c r="T3" s="15"/>
      <c r="U3" s="15"/>
      <c r="V3" s="15"/>
    </row>
    <row r="4" spans="1:24" ht="15.75" thickBot="1" x14ac:dyDescent="0.3">
      <c r="A4" s="338" t="s">
        <v>2</v>
      </c>
      <c r="B4" s="339" t="s">
        <v>3</v>
      </c>
      <c r="C4" s="340" t="s">
        <v>4</v>
      </c>
      <c r="D4" s="341" t="s">
        <v>5</v>
      </c>
      <c r="E4" s="342" t="s">
        <v>6</v>
      </c>
      <c r="F4" s="340" t="s">
        <v>7</v>
      </c>
      <c r="G4" s="344"/>
      <c r="H4" s="276" t="s">
        <v>213</v>
      </c>
      <c r="I4" s="277" t="s">
        <v>214</v>
      </c>
      <c r="S4" s="489"/>
      <c r="T4" s="489"/>
      <c r="U4" s="7"/>
      <c r="V4" s="7"/>
      <c r="W4" s="40"/>
      <c r="X4" s="40"/>
    </row>
    <row r="5" spans="1:24" ht="16.5" thickBot="1" x14ac:dyDescent="0.35">
      <c r="A5" s="100" t="s">
        <v>9</v>
      </c>
      <c r="B5" s="186">
        <v>774191.68</v>
      </c>
      <c r="C5" s="186">
        <v>103955.18</v>
      </c>
      <c r="D5" s="331">
        <v>23389</v>
      </c>
      <c r="E5" s="331">
        <v>4854</v>
      </c>
      <c r="F5" s="270">
        <f>D5+E5</f>
        <v>28243</v>
      </c>
      <c r="G5" s="268"/>
      <c r="H5" s="278">
        <f>F5-G5</f>
        <v>28243</v>
      </c>
      <c r="I5" s="279">
        <f>B5/F5/3</f>
        <v>9.1372691758429827</v>
      </c>
      <c r="S5" s="9"/>
      <c r="T5" s="10"/>
      <c r="U5" s="15"/>
      <c r="V5" s="20"/>
      <c r="W5" s="40"/>
      <c r="X5" s="40"/>
    </row>
    <row r="6" spans="1:24" ht="15.75" thickBot="1" x14ac:dyDescent="0.3">
      <c r="A6" s="100" t="s">
        <v>11</v>
      </c>
      <c r="B6" s="191">
        <v>2938435.67</v>
      </c>
      <c r="C6" s="220">
        <v>2350850.4900000002</v>
      </c>
      <c r="D6" s="188">
        <v>114579</v>
      </c>
      <c r="E6" s="188">
        <v>10908</v>
      </c>
      <c r="F6" s="270">
        <f t="shared" ref="F6:F53" si="0">D6+E6</f>
        <v>125487</v>
      </c>
      <c r="G6" s="268"/>
      <c r="H6" s="278">
        <f t="shared" ref="H6:H48" si="1">F6-G6</f>
        <v>125487</v>
      </c>
      <c r="I6" s="279">
        <f t="shared" ref="I6:I47" si="2">B6/F6/3</f>
        <v>7.805418542691009</v>
      </c>
      <c r="S6" s="9"/>
      <c r="T6" s="11"/>
      <c r="U6" s="15"/>
      <c r="V6" s="20"/>
      <c r="W6" s="40"/>
      <c r="X6" s="40"/>
    </row>
    <row r="7" spans="1:24" ht="15.75" thickBot="1" x14ac:dyDescent="0.3">
      <c r="A7" s="100" t="s">
        <v>13</v>
      </c>
      <c r="B7" s="187">
        <v>1856987</v>
      </c>
      <c r="C7" s="188">
        <v>631411</v>
      </c>
      <c r="D7" s="188">
        <v>85777</v>
      </c>
      <c r="E7" s="188">
        <v>851</v>
      </c>
      <c r="F7" s="270">
        <f t="shared" si="0"/>
        <v>86628</v>
      </c>
      <c r="G7" s="268"/>
      <c r="H7" s="278">
        <f t="shared" si="1"/>
        <v>86628</v>
      </c>
      <c r="I7" s="279">
        <f t="shared" si="2"/>
        <v>7.1454456603715499</v>
      </c>
      <c r="J7" s="275"/>
      <c r="L7" s="105" t="s">
        <v>98</v>
      </c>
      <c r="M7" s="104" t="s">
        <v>99</v>
      </c>
      <c r="S7" s="9"/>
      <c r="T7" s="11"/>
      <c r="U7" s="15"/>
      <c r="V7" s="41"/>
      <c r="W7" s="40"/>
      <c r="X7" s="40"/>
    </row>
    <row r="8" spans="1:24" ht="16.5" customHeight="1" thickBot="1" x14ac:dyDescent="0.3">
      <c r="A8" s="100" t="s">
        <v>161</v>
      </c>
      <c r="B8" s="187">
        <v>1276504.5</v>
      </c>
      <c r="C8" s="188">
        <v>441079.67</v>
      </c>
      <c r="D8" s="188">
        <v>50739</v>
      </c>
      <c r="E8" s="189">
        <v>976</v>
      </c>
      <c r="F8" s="270">
        <f t="shared" si="0"/>
        <v>51715</v>
      </c>
      <c r="G8" s="268"/>
      <c r="H8" s="278">
        <f t="shared" si="1"/>
        <v>51715</v>
      </c>
      <c r="I8" s="279">
        <f t="shared" si="2"/>
        <v>8.2278159141448324</v>
      </c>
      <c r="S8" s="9"/>
      <c r="T8" s="11"/>
      <c r="U8" s="15"/>
      <c r="V8" s="41"/>
      <c r="W8" s="40"/>
      <c r="X8" s="40"/>
    </row>
    <row r="9" spans="1:24" ht="15.75" thickBot="1" x14ac:dyDescent="0.3">
      <c r="A9" s="100" t="s">
        <v>16</v>
      </c>
      <c r="B9" s="187">
        <v>10252</v>
      </c>
      <c r="C9" s="187">
        <v>6060</v>
      </c>
      <c r="D9" s="190">
        <v>300</v>
      </c>
      <c r="E9" s="190">
        <v>22</v>
      </c>
      <c r="F9" s="270">
        <f t="shared" si="0"/>
        <v>322</v>
      </c>
      <c r="G9" s="268"/>
      <c r="H9" s="278">
        <f t="shared" si="1"/>
        <v>322</v>
      </c>
      <c r="I9" s="279">
        <f t="shared" si="2"/>
        <v>10.612836438923395</v>
      </c>
      <c r="J9" s="14"/>
      <c r="S9" s="9"/>
      <c r="T9" s="11"/>
      <c r="U9" s="15"/>
      <c r="V9" s="9"/>
      <c r="W9" s="40"/>
      <c r="X9" s="40"/>
    </row>
    <row r="10" spans="1:24" ht="15.75" customHeight="1" thickBot="1" x14ac:dyDescent="0.3">
      <c r="A10" s="102" t="s">
        <v>19</v>
      </c>
      <c r="B10" s="187">
        <v>5703</v>
      </c>
      <c r="C10" s="187">
        <v>2150</v>
      </c>
      <c r="D10" s="189">
        <v>81</v>
      </c>
      <c r="E10" s="189">
        <v>0</v>
      </c>
      <c r="F10" s="270">
        <f t="shared" si="0"/>
        <v>81</v>
      </c>
      <c r="G10" s="268"/>
      <c r="H10" s="278">
        <f t="shared" si="1"/>
        <v>81</v>
      </c>
      <c r="I10" s="279">
        <f>B10/F10/3</f>
        <v>23.469135802469136</v>
      </c>
      <c r="L10" s="104" t="s">
        <v>188</v>
      </c>
      <c r="M10" s="104" t="s">
        <v>189</v>
      </c>
      <c r="S10" s="9"/>
      <c r="T10" s="11"/>
      <c r="U10" s="15"/>
      <c r="V10" s="9"/>
      <c r="W10" s="40"/>
      <c r="X10" s="40"/>
    </row>
    <row r="11" spans="1:24" ht="15.75" thickBot="1" x14ac:dyDescent="0.3">
      <c r="A11" s="100" t="s">
        <v>23</v>
      </c>
      <c r="B11" s="187">
        <v>181523</v>
      </c>
      <c r="C11" s="322">
        <v>243504.11</v>
      </c>
      <c r="D11" s="190">
        <v>6528</v>
      </c>
      <c r="E11" s="189">
        <v>49</v>
      </c>
      <c r="F11" s="270">
        <f t="shared" si="0"/>
        <v>6577</v>
      </c>
      <c r="G11" s="268"/>
      <c r="H11" s="278">
        <f t="shared" si="1"/>
        <v>6577</v>
      </c>
      <c r="I11" s="279">
        <f t="shared" si="2"/>
        <v>9.1998885003294308</v>
      </c>
      <c r="S11" s="332"/>
      <c r="T11" s="333"/>
      <c r="U11" s="15"/>
      <c r="V11" s="7"/>
      <c r="W11" s="40"/>
      <c r="X11" s="40"/>
    </row>
    <row r="12" spans="1:24" ht="15.75" thickBot="1" x14ac:dyDescent="0.3">
      <c r="A12" s="100" t="s">
        <v>24</v>
      </c>
      <c r="B12" s="187">
        <v>3431.1</v>
      </c>
      <c r="C12" s="188">
        <v>0</v>
      </c>
      <c r="D12" s="189">
        <v>151</v>
      </c>
      <c r="E12" s="189">
        <v>5</v>
      </c>
      <c r="F12" s="270">
        <f t="shared" si="0"/>
        <v>156</v>
      </c>
      <c r="G12" s="268"/>
      <c r="H12" s="278">
        <f t="shared" si="1"/>
        <v>156</v>
      </c>
      <c r="I12" s="279">
        <f t="shared" si="2"/>
        <v>7.3314102564102557</v>
      </c>
      <c r="J12" s="179"/>
      <c r="K12" s="179"/>
      <c r="L12" s="109" t="s">
        <v>162</v>
      </c>
      <c r="M12" s="109" t="s">
        <v>163</v>
      </c>
      <c r="S12" s="489"/>
      <c r="T12" s="489"/>
      <c r="U12" s="16"/>
      <c r="V12" s="20"/>
      <c r="W12" s="40"/>
      <c r="X12" s="40"/>
    </row>
    <row r="13" spans="1:24" ht="15.75" thickBot="1" x14ac:dyDescent="0.3">
      <c r="A13" s="100" t="s">
        <v>66</v>
      </c>
      <c r="B13" s="186">
        <v>797.7</v>
      </c>
      <c r="C13" s="188">
        <v>0</v>
      </c>
      <c r="D13" s="189">
        <v>7</v>
      </c>
      <c r="E13" s="189">
        <v>14</v>
      </c>
      <c r="F13" s="270">
        <f t="shared" si="0"/>
        <v>21</v>
      </c>
      <c r="G13" s="270"/>
      <c r="H13" s="278">
        <f t="shared" si="1"/>
        <v>21</v>
      </c>
      <c r="I13" s="279">
        <f t="shared" si="2"/>
        <v>12.661904761904763</v>
      </c>
      <c r="J13" s="179"/>
      <c r="K13" s="179"/>
      <c r="L13" s="182" t="s">
        <v>165</v>
      </c>
      <c r="M13" s="182" t="s">
        <v>117</v>
      </c>
      <c r="S13" s="9"/>
      <c r="T13" s="11"/>
      <c r="U13" s="11"/>
      <c r="V13" s="42"/>
      <c r="W13" s="40"/>
    </row>
    <row r="14" spans="1:24" ht="15.75" thickBot="1" x14ac:dyDescent="0.3">
      <c r="A14" s="100" t="s">
        <v>28</v>
      </c>
      <c r="B14" s="187">
        <v>26104</v>
      </c>
      <c r="C14" s="294">
        <v>18055</v>
      </c>
      <c r="D14" s="189">
        <v>636</v>
      </c>
      <c r="E14" s="189">
        <v>48</v>
      </c>
      <c r="F14" s="270">
        <f t="shared" si="0"/>
        <v>684</v>
      </c>
      <c r="G14" s="270"/>
      <c r="H14" s="278">
        <f t="shared" si="1"/>
        <v>684</v>
      </c>
      <c r="I14" s="279">
        <f t="shared" si="2"/>
        <v>12.721247563352826</v>
      </c>
      <c r="L14" s="104" t="s">
        <v>190</v>
      </c>
      <c r="M14" s="104" t="s">
        <v>191</v>
      </c>
      <c r="S14" s="9"/>
      <c r="T14" s="11"/>
      <c r="U14" s="11"/>
      <c r="V14" s="9"/>
      <c r="W14" s="40"/>
    </row>
    <row r="15" spans="1:24" ht="15.75" thickBot="1" x14ac:dyDescent="0.3">
      <c r="A15" s="100" t="s">
        <v>29</v>
      </c>
      <c r="B15" s="191">
        <v>8903.41</v>
      </c>
      <c r="C15" s="186">
        <v>0</v>
      </c>
      <c r="D15" s="189">
        <v>362</v>
      </c>
      <c r="E15" s="189">
        <v>18</v>
      </c>
      <c r="F15" s="270">
        <f t="shared" si="0"/>
        <v>380</v>
      </c>
      <c r="G15" s="270"/>
      <c r="H15" s="278">
        <f t="shared" si="1"/>
        <v>380</v>
      </c>
      <c r="I15" s="279">
        <f t="shared" si="2"/>
        <v>7.8100087719298239</v>
      </c>
      <c r="L15" s="109" t="s">
        <v>102</v>
      </c>
      <c r="M15" s="109" t="s">
        <v>103</v>
      </c>
      <c r="S15" s="9"/>
      <c r="T15" s="11"/>
      <c r="U15" s="11"/>
      <c r="V15" s="9"/>
      <c r="W15" s="40"/>
    </row>
    <row r="16" spans="1:24" ht="15.75" thickBot="1" x14ac:dyDescent="0.3">
      <c r="A16" s="100" t="s">
        <v>33</v>
      </c>
      <c r="B16" s="187">
        <v>37461</v>
      </c>
      <c r="C16" s="188">
        <v>0</v>
      </c>
      <c r="D16" s="189">
        <v>2208</v>
      </c>
      <c r="E16" s="189">
        <v>0</v>
      </c>
      <c r="F16" s="270">
        <f t="shared" si="0"/>
        <v>2208</v>
      </c>
      <c r="G16" s="270"/>
      <c r="H16" s="278">
        <f t="shared" si="1"/>
        <v>2208</v>
      </c>
      <c r="I16" s="279">
        <f t="shared" si="2"/>
        <v>5.6553442028985508</v>
      </c>
      <c r="L16" s="109" t="s">
        <v>107</v>
      </c>
      <c r="M16" s="109" t="s">
        <v>108</v>
      </c>
      <c r="S16" s="332"/>
      <c r="T16" s="18"/>
      <c r="U16" s="15"/>
      <c r="V16" s="18"/>
    </row>
    <row r="17" spans="1:22" ht="15.75" thickBot="1" x14ac:dyDescent="0.3">
      <c r="A17" s="100" t="s">
        <v>34</v>
      </c>
      <c r="B17" s="187">
        <v>15000</v>
      </c>
      <c r="C17" s="188">
        <v>1000</v>
      </c>
      <c r="D17" s="189">
        <v>450</v>
      </c>
      <c r="E17" s="189">
        <v>5</v>
      </c>
      <c r="F17" s="270">
        <f t="shared" si="0"/>
        <v>455</v>
      </c>
      <c r="G17" s="270"/>
      <c r="H17" s="278">
        <f t="shared" si="1"/>
        <v>455</v>
      </c>
      <c r="I17" s="279">
        <f>B17/F17/3</f>
        <v>10.989010989010987</v>
      </c>
      <c r="S17" s="334"/>
      <c r="T17" s="330"/>
      <c r="U17" s="15"/>
      <c r="V17" s="7"/>
    </row>
    <row r="18" spans="1:22" ht="15.75" thickBot="1" x14ac:dyDescent="0.3">
      <c r="A18" s="100" t="s">
        <v>35</v>
      </c>
      <c r="B18" s="187">
        <v>3034</v>
      </c>
      <c r="C18" s="188">
        <v>0</v>
      </c>
      <c r="D18" s="189">
        <v>195</v>
      </c>
      <c r="E18" s="189">
        <v>5</v>
      </c>
      <c r="F18" s="270">
        <f t="shared" si="0"/>
        <v>200</v>
      </c>
      <c r="G18" s="270"/>
      <c r="H18" s="278">
        <f t="shared" si="1"/>
        <v>200</v>
      </c>
      <c r="I18" s="279">
        <f>B18/F18/3</f>
        <v>5.0566666666666666</v>
      </c>
      <c r="S18" s="330"/>
      <c r="T18" s="330"/>
      <c r="U18" s="15"/>
      <c r="V18" s="7"/>
    </row>
    <row r="19" spans="1:22" ht="15.75" thickBot="1" x14ac:dyDescent="0.3">
      <c r="A19" s="100" t="s">
        <v>210</v>
      </c>
      <c r="B19" s="187">
        <v>4500</v>
      </c>
      <c r="C19" s="188">
        <v>5000</v>
      </c>
      <c r="D19" s="189">
        <v>260</v>
      </c>
      <c r="E19" s="189">
        <v>0</v>
      </c>
      <c r="F19" s="270">
        <f t="shared" si="0"/>
        <v>260</v>
      </c>
      <c r="G19" s="270"/>
      <c r="H19" s="278">
        <f t="shared" si="1"/>
        <v>260</v>
      </c>
      <c r="I19" s="279">
        <f t="shared" si="2"/>
        <v>5.7692307692307692</v>
      </c>
      <c r="J19" s="179"/>
      <c r="K19" s="179"/>
      <c r="L19" s="109" t="s">
        <v>167</v>
      </c>
      <c r="M19" s="109" t="s">
        <v>168</v>
      </c>
      <c r="S19" s="330"/>
      <c r="T19" s="330"/>
      <c r="U19" s="15"/>
      <c r="V19" s="7"/>
    </row>
    <row r="20" spans="1:22" ht="15.75" thickBot="1" x14ac:dyDescent="0.3">
      <c r="A20" s="100" t="s">
        <v>36</v>
      </c>
      <c r="B20" s="187">
        <v>119944.86</v>
      </c>
      <c r="C20" s="188">
        <v>106569</v>
      </c>
      <c r="D20" s="189">
        <v>3408</v>
      </c>
      <c r="E20" s="189">
        <v>162</v>
      </c>
      <c r="F20" s="270">
        <f t="shared" si="0"/>
        <v>3570</v>
      </c>
      <c r="G20" s="270"/>
      <c r="H20" s="278">
        <f t="shared" si="1"/>
        <v>3570</v>
      </c>
      <c r="I20" s="281">
        <f t="shared" si="2"/>
        <v>11.199333333333334</v>
      </c>
      <c r="J20" s="183"/>
      <c r="K20" s="183"/>
      <c r="L20" s="184" t="s">
        <v>169</v>
      </c>
      <c r="M20" s="184" t="s">
        <v>170</v>
      </c>
      <c r="S20" s="330"/>
      <c r="T20" s="11"/>
      <c r="U20" s="15"/>
      <c r="V20" s="17"/>
    </row>
    <row r="21" spans="1:22" ht="15.75" thickBot="1" x14ac:dyDescent="0.3">
      <c r="A21" s="304" t="s">
        <v>37</v>
      </c>
      <c r="B21" s="187">
        <v>20467</v>
      </c>
      <c r="C21" s="221">
        <v>3000</v>
      </c>
      <c r="D21" s="189">
        <v>740</v>
      </c>
      <c r="E21" s="189">
        <v>0</v>
      </c>
      <c r="F21" s="270">
        <f t="shared" si="0"/>
        <v>740</v>
      </c>
      <c r="G21" s="269"/>
      <c r="H21" s="278">
        <f t="shared" si="1"/>
        <v>740</v>
      </c>
      <c r="I21" s="280">
        <f t="shared" si="2"/>
        <v>9.2193693693693692</v>
      </c>
      <c r="J21" s="183"/>
      <c r="K21" s="183"/>
      <c r="L21" s="184">
        <v>49420024</v>
      </c>
      <c r="M21" s="184" t="s">
        <v>109</v>
      </c>
      <c r="S21" s="9"/>
      <c r="T21" s="11"/>
      <c r="U21" s="18"/>
      <c r="V21" s="17"/>
    </row>
    <row r="22" spans="1:22" ht="15.75" thickBot="1" x14ac:dyDescent="0.3">
      <c r="A22" s="304" t="s">
        <v>38</v>
      </c>
      <c r="B22" s="187">
        <v>4000</v>
      </c>
      <c r="C22" s="188">
        <v>57000</v>
      </c>
      <c r="D22" s="189">
        <v>370</v>
      </c>
      <c r="E22" s="189">
        <v>32</v>
      </c>
      <c r="F22" s="270">
        <f t="shared" si="0"/>
        <v>402</v>
      </c>
      <c r="G22" s="269"/>
      <c r="H22" s="278">
        <f t="shared" si="1"/>
        <v>402</v>
      </c>
      <c r="I22" s="279">
        <f t="shared" si="2"/>
        <v>3.3167495854063014</v>
      </c>
      <c r="J22" s="179"/>
      <c r="K22" s="179"/>
      <c r="L22" s="109"/>
      <c r="M22" s="109"/>
      <c r="S22" s="9"/>
      <c r="T22" s="11"/>
      <c r="U22" s="18"/>
      <c r="V22" s="23"/>
    </row>
    <row r="23" spans="1:22" ht="15.75" thickBot="1" x14ac:dyDescent="0.3">
      <c r="A23" s="305" t="s">
        <v>39</v>
      </c>
      <c r="B23" s="187">
        <v>5895</v>
      </c>
      <c r="C23" s="188">
        <v>900</v>
      </c>
      <c r="D23" s="189">
        <v>150</v>
      </c>
      <c r="E23" s="189">
        <v>20</v>
      </c>
      <c r="F23" s="270">
        <f t="shared" si="0"/>
        <v>170</v>
      </c>
      <c r="G23" s="269"/>
      <c r="H23" s="278">
        <f t="shared" si="1"/>
        <v>170</v>
      </c>
      <c r="I23" s="279">
        <f>B23/F23/3</f>
        <v>11.558823529411766</v>
      </c>
      <c r="J23" s="179"/>
      <c r="K23" s="179"/>
      <c r="L23" s="109">
        <v>45677260</v>
      </c>
      <c r="M23" s="109" t="s">
        <v>110</v>
      </c>
      <c r="S23" s="9"/>
      <c r="T23" s="11"/>
      <c r="U23" s="18"/>
      <c r="V23" s="17"/>
    </row>
    <row r="24" spans="1:22" ht="16.5" thickBot="1" x14ac:dyDescent="0.35">
      <c r="A24" s="100" t="s">
        <v>41</v>
      </c>
      <c r="B24" s="187">
        <v>7420</v>
      </c>
      <c r="C24" s="188">
        <v>3000</v>
      </c>
      <c r="D24" s="189">
        <v>114</v>
      </c>
      <c r="E24" s="189">
        <v>90</v>
      </c>
      <c r="F24" s="270">
        <f t="shared" si="0"/>
        <v>204</v>
      </c>
      <c r="G24" s="269"/>
      <c r="H24" s="278">
        <f t="shared" si="1"/>
        <v>204</v>
      </c>
      <c r="I24" s="279">
        <f t="shared" si="2"/>
        <v>12.124183006535949</v>
      </c>
      <c r="L24" s="110"/>
      <c r="S24" s="335"/>
      <c r="T24" s="18"/>
      <c r="U24" s="24"/>
      <c r="V24" s="19"/>
    </row>
    <row r="25" spans="1:22" ht="15.75" thickBot="1" x14ac:dyDescent="0.3">
      <c r="A25" s="100" t="s">
        <v>81</v>
      </c>
      <c r="B25" s="187">
        <v>24169</v>
      </c>
      <c r="C25" s="188">
        <v>17000</v>
      </c>
      <c r="D25" s="189">
        <v>1205</v>
      </c>
      <c r="E25" s="189">
        <v>0</v>
      </c>
      <c r="F25" s="270">
        <f t="shared" si="0"/>
        <v>1205</v>
      </c>
      <c r="G25" s="269"/>
      <c r="H25" s="278">
        <f t="shared" si="1"/>
        <v>1205</v>
      </c>
      <c r="I25" s="279">
        <f t="shared" si="2"/>
        <v>6.6857538035961275</v>
      </c>
      <c r="L25" s="104" t="s">
        <v>192</v>
      </c>
      <c r="M25" s="104" t="s">
        <v>193</v>
      </c>
      <c r="S25" s="335"/>
      <c r="T25" s="15"/>
      <c r="U25" s="15"/>
      <c r="V25" s="15"/>
    </row>
    <row r="26" spans="1:22" ht="15.75" thickBot="1" x14ac:dyDescent="0.3">
      <c r="A26" s="100" t="s">
        <v>44</v>
      </c>
      <c r="B26" s="188">
        <v>6315</v>
      </c>
      <c r="C26" s="186">
        <v>0</v>
      </c>
      <c r="D26" s="189">
        <v>140</v>
      </c>
      <c r="E26" s="189">
        <v>0</v>
      </c>
      <c r="F26" s="270">
        <f t="shared" si="0"/>
        <v>140</v>
      </c>
      <c r="G26" s="269"/>
      <c r="H26" s="278">
        <f t="shared" si="1"/>
        <v>140</v>
      </c>
      <c r="I26" s="279">
        <f t="shared" si="2"/>
        <v>15.035714285714285</v>
      </c>
    </row>
    <row r="27" spans="1:22" ht="15.75" thickBot="1" x14ac:dyDescent="0.3">
      <c r="A27" s="100" t="s">
        <v>45</v>
      </c>
      <c r="B27" s="187">
        <v>4742.8</v>
      </c>
      <c r="C27" s="188">
        <v>906.04</v>
      </c>
      <c r="D27" s="189">
        <v>146</v>
      </c>
      <c r="E27" s="189">
        <v>0</v>
      </c>
      <c r="F27" s="270">
        <f t="shared" si="0"/>
        <v>146</v>
      </c>
      <c r="G27" s="269"/>
      <c r="H27" s="278">
        <f t="shared" si="1"/>
        <v>146</v>
      </c>
      <c r="I27" s="279">
        <f t="shared" si="2"/>
        <v>10.828310502283104</v>
      </c>
    </row>
    <row r="28" spans="1:22" ht="15.75" thickBot="1" x14ac:dyDescent="0.3">
      <c r="A28" s="100" t="s">
        <v>82</v>
      </c>
      <c r="B28" s="187">
        <v>5046.62</v>
      </c>
      <c r="C28" s="188">
        <v>800</v>
      </c>
      <c r="D28" s="189">
        <v>150</v>
      </c>
      <c r="E28" s="189">
        <v>19</v>
      </c>
      <c r="F28" s="270">
        <f t="shared" si="0"/>
        <v>169</v>
      </c>
      <c r="G28" s="269"/>
      <c r="H28" s="278">
        <f t="shared" si="1"/>
        <v>169</v>
      </c>
      <c r="I28" s="280">
        <f t="shared" si="2"/>
        <v>9.9538856015779089</v>
      </c>
    </row>
    <row r="29" spans="1:22" ht="15.75" thickBot="1" x14ac:dyDescent="0.3">
      <c r="A29" s="347" t="s">
        <v>47</v>
      </c>
      <c r="B29" s="187">
        <v>15171.78</v>
      </c>
      <c r="C29" s="186">
        <v>14399.86</v>
      </c>
      <c r="D29" s="189">
        <v>1456</v>
      </c>
      <c r="E29" s="189">
        <v>12</v>
      </c>
      <c r="F29" s="270">
        <f t="shared" si="0"/>
        <v>1468</v>
      </c>
      <c r="G29" s="269"/>
      <c r="H29" s="278">
        <f t="shared" si="1"/>
        <v>1468</v>
      </c>
      <c r="I29" s="279">
        <f t="shared" si="2"/>
        <v>3.4450000000000003</v>
      </c>
      <c r="J29" s="179"/>
      <c r="K29" s="179"/>
      <c r="L29" s="182" t="s">
        <v>174</v>
      </c>
      <c r="M29" s="182" t="s">
        <v>175</v>
      </c>
    </row>
    <row r="30" spans="1:22" ht="15.75" thickBot="1" x14ac:dyDescent="0.3">
      <c r="A30" s="113" t="s">
        <v>48</v>
      </c>
      <c r="B30" s="187">
        <v>3829.5</v>
      </c>
      <c r="C30" s="186">
        <v>0</v>
      </c>
      <c r="D30" s="189">
        <v>125</v>
      </c>
      <c r="E30" s="189">
        <v>1</v>
      </c>
      <c r="F30" s="270">
        <f t="shared" si="0"/>
        <v>126</v>
      </c>
      <c r="G30" s="269"/>
      <c r="H30" s="278">
        <f t="shared" si="1"/>
        <v>126</v>
      </c>
      <c r="I30" s="279">
        <f t="shared" si="2"/>
        <v>10.130952380952381</v>
      </c>
      <c r="L30" s="104">
        <v>44991992</v>
      </c>
      <c r="M30" s="104" t="s">
        <v>194</v>
      </c>
    </row>
    <row r="31" spans="1:22" ht="15.75" thickBot="1" x14ac:dyDescent="0.3">
      <c r="A31" s="100" t="s">
        <v>49</v>
      </c>
      <c r="B31" s="191">
        <v>39677.96</v>
      </c>
      <c r="C31" s="186">
        <v>94856.67</v>
      </c>
      <c r="D31" s="189">
        <v>1604</v>
      </c>
      <c r="E31" s="189">
        <v>18</v>
      </c>
      <c r="F31" s="270">
        <f t="shared" si="0"/>
        <v>1622</v>
      </c>
      <c r="G31" s="269"/>
      <c r="H31" s="278">
        <f t="shared" si="1"/>
        <v>1622</v>
      </c>
      <c r="I31" s="279">
        <f t="shared" si="2"/>
        <v>8.1541224825318537</v>
      </c>
      <c r="L31" s="104" t="s">
        <v>196</v>
      </c>
      <c r="M31" s="104" t="s">
        <v>195</v>
      </c>
    </row>
    <row r="32" spans="1:22" ht="15.75" thickBot="1" x14ac:dyDescent="0.3">
      <c r="A32" s="348" t="s">
        <v>50</v>
      </c>
      <c r="B32" s="187"/>
      <c r="C32" s="186"/>
      <c r="D32" s="189"/>
      <c r="E32" s="189"/>
      <c r="F32" s="270">
        <f t="shared" si="0"/>
        <v>0</v>
      </c>
      <c r="G32" s="269"/>
      <c r="H32" s="278">
        <f t="shared" si="1"/>
        <v>0</v>
      </c>
      <c r="I32" s="281" t="e">
        <f t="shared" si="2"/>
        <v>#DIV/0!</v>
      </c>
      <c r="J32" s="179"/>
      <c r="K32" s="179"/>
      <c r="L32" s="109" t="s">
        <v>178</v>
      </c>
      <c r="M32" s="109" t="s">
        <v>177</v>
      </c>
    </row>
    <row r="33" spans="1:19" ht="15.75" thickBot="1" x14ac:dyDescent="0.3">
      <c r="A33" s="327" t="s">
        <v>51</v>
      </c>
      <c r="B33" s="200">
        <v>3900</v>
      </c>
      <c r="C33" s="188">
        <v>0</v>
      </c>
      <c r="D33" s="189">
        <v>85</v>
      </c>
      <c r="E33" s="189">
        <v>15</v>
      </c>
      <c r="F33" s="270">
        <f t="shared" si="0"/>
        <v>100</v>
      </c>
      <c r="G33" s="269"/>
      <c r="H33" s="278">
        <f t="shared" si="1"/>
        <v>100</v>
      </c>
      <c r="I33" s="279">
        <f t="shared" si="2"/>
        <v>13</v>
      </c>
      <c r="J33" s="25"/>
    </row>
    <row r="34" spans="1:19" ht="15.75" thickBot="1" x14ac:dyDescent="0.3">
      <c r="A34" s="100" t="s">
        <v>52</v>
      </c>
      <c r="B34" s="187">
        <v>2300</v>
      </c>
      <c r="C34" s="186">
        <v>0</v>
      </c>
      <c r="D34" s="189">
        <v>153</v>
      </c>
      <c r="E34" s="189">
        <v>15</v>
      </c>
      <c r="F34" s="270">
        <f t="shared" si="0"/>
        <v>168</v>
      </c>
      <c r="G34" s="269"/>
      <c r="H34" s="278">
        <f t="shared" si="1"/>
        <v>168</v>
      </c>
      <c r="I34" s="279">
        <f t="shared" si="2"/>
        <v>4.5634920634920633</v>
      </c>
    </row>
    <row r="35" spans="1:19" ht="15.75" thickBot="1" x14ac:dyDescent="0.3">
      <c r="A35" s="99" t="s">
        <v>53</v>
      </c>
      <c r="B35" s="193">
        <v>23809.32</v>
      </c>
      <c r="C35" s="188">
        <v>11556.36</v>
      </c>
      <c r="D35" s="194">
        <v>1873</v>
      </c>
      <c r="E35" s="194">
        <v>0</v>
      </c>
      <c r="F35" s="270">
        <f t="shared" si="0"/>
        <v>1873</v>
      </c>
      <c r="G35" s="269"/>
      <c r="H35" s="278">
        <f t="shared" si="1"/>
        <v>1873</v>
      </c>
      <c r="I35" s="279">
        <f t="shared" si="2"/>
        <v>4.2372877736252006</v>
      </c>
    </row>
    <row r="36" spans="1:19" ht="15.75" thickBot="1" x14ac:dyDescent="0.3">
      <c r="A36" s="100" t="s">
        <v>54</v>
      </c>
      <c r="B36" s="187">
        <v>381851.21</v>
      </c>
      <c r="C36" s="188">
        <v>227573.38</v>
      </c>
      <c r="D36" s="188">
        <v>12748</v>
      </c>
      <c r="E36" s="189">
        <v>1587</v>
      </c>
      <c r="F36" s="270">
        <f t="shared" si="0"/>
        <v>14335</v>
      </c>
      <c r="G36" s="269"/>
      <c r="H36" s="278">
        <f t="shared" si="1"/>
        <v>14335</v>
      </c>
      <c r="I36" s="279">
        <f>B36/F36/3</f>
        <v>8.8792282292756664</v>
      </c>
    </row>
    <row r="37" spans="1:19" ht="15.75" thickBot="1" x14ac:dyDescent="0.3">
      <c r="A37" s="100" t="s">
        <v>55</v>
      </c>
      <c r="B37" s="187">
        <v>2145</v>
      </c>
      <c r="C37" s="186">
        <v>0</v>
      </c>
      <c r="D37" s="189">
        <v>69</v>
      </c>
      <c r="E37" s="189">
        <v>0</v>
      </c>
      <c r="F37" s="270">
        <f t="shared" si="0"/>
        <v>69</v>
      </c>
      <c r="G37" s="269"/>
      <c r="H37" s="278">
        <f t="shared" si="1"/>
        <v>69</v>
      </c>
      <c r="I37" s="279">
        <f>B37/F37/3</f>
        <v>10.362318840579709</v>
      </c>
    </row>
    <row r="38" spans="1:19" ht="15.75" thickBot="1" x14ac:dyDescent="0.3">
      <c r="A38" s="99" t="s">
        <v>61</v>
      </c>
      <c r="B38" s="187">
        <v>3260</v>
      </c>
      <c r="C38" s="187">
        <v>52636</v>
      </c>
      <c r="D38" s="190">
        <v>91</v>
      </c>
      <c r="E38" s="190">
        <v>0</v>
      </c>
      <c r="F38" s="270">
        <f t="shared" si="0"/>
        <v>91</v>
      </c>
      <c r="G38" s="269"/>
      <c r="H38" s="278">
        <f t="shared" si="1"/>
        <v>91</v>
      </c>
      <c r="I38" s="279">
        <f>B38/F38/3</f>
        <v>11.941391941391942</v>
      </c>
      <c r="L38" s="104" t="s">
        <v>198</v>
      </c>
      <c r="M38" s="104" t="s">
        <v>197</v>
      </c>
    </row>
    <row r="39" spans="1:19" ht="15.75" thickBot="1" x14ac:dyDescent="0.3">
      <c r="A39" s="111" t="s">
        <v>124</v>
      </c>
      <c r="B39" s="195">
        <v>9782</v>
      </c>
      <c r="C39" s="222">
        <v>3450</v>
      </c>
      <c r="D39" s="196">
        <v>385</v>
      </c>
      <c r="E39" s="197">
        <v>0</v>
      </c>
      <c r="F39" s="270">
        <f t="shared" si="0"/>
        <v>385</v>
      </c>
      <c r="G39" s="269"/>
      <c r="H39" s="278">
        <f t="shared" si="1"/>
        <v>385</v>
      </c>
      <c r="I39" s="279">
        <f t="shared" si="2"/>
        <v>8.4692640692640691</v>
      </c>
      <c r="L39" s="104" t="s">
        <v>199</v>
      </c>
      <c r="M39" s="104" t="s">
        <v>113</v>
      </c>
      <c r="N39" t="s">
        <v>206</v>
      </c>
    </row>
    <row r="40" spans="1:19" s="181" customFormat="1" ht="15.75" thickBot="1" x14ac:dyDescent="0.3">
      <c r="A40" s="100" t="s">
        <v>59</v>
      </c>
      <c r="B40" s="186">
        <v>98958.31</v>
      </c>
      <c r="C40" s="186">
        <v>94026.19</v>
      </c>
      <c r="D40" s="190">
        <v>5633</v>
      </c>
      <c r="E40" s="190">
        <v>328</v>
      </c>
      <c r="F40" s="270">
        <f t="shared" si="0"/>
        <v>5961</v>
      </c>
      <c r="G40" s="286"/>
      <c r="H40" s="278">
        <f t="shared" si="1"/>
        <v>5961</v>
      </c>
      <c r="I40" s="279">
        <f t="shared" si="2"/>
        <v>5.5336526309903258</v>
      </c>
      <c r="L40" s="182" t="s">
        <v>200</v>
      </c>
      <c r="M40" s="182" t="s">
        <v>201</v>
      </c>
      <c r="S40"/>
    </row>
    <row r="41" spans="1:19" ht="15.75" thickBot="1" x14ac:dyDescent="0.3">
      <c r="A41" s="99" t="s">
        <v>60</v>
      </c>
      <c r="B41" s="187">
        <v>29217.03</v>
      </c>
      <c r="C41" s="188">
        <v>6071.52</v>
      </c>
      <c r="D41" s="189">
        <v>986</v>
      </c>
      <c r="E41" s="190">
        <v>0</v>
      </c>
      <c r="F41" s="270">
        <f t="shared" si="0"/>
        <v>986</v>
      </c>
      <c r="G41" s="272"/>
      <c r="H41" s="278">
        <f t="shared" si="1"/>
        <v>986</v>
      </c>
      <c r="I41" s="279">
        <f t="shared" si="2"/>
        <v>9.877292089249492</v>
      </c>
      <c r="L41" s="104" t="s">
        <v>202</v>
      </c>
      <c r="M41" s="104" t="s">
        <v>203</v>
      </c>
      <c r="S41" s="181"/>
    </row>
    <row r="42" spans="1:19" ht="15.75" thickBot="1" x14ac:dyDescent="0.3">
      <c r="A42" s="99" t="s">
        <v>74</v>
      </c>
      <c r="B42" s="187">
        <v>13169</v>
      </c>
      <c r="C42" s="187">
        <v>15179</v>
      </c>
      <c r="D42" s="190">
        <v>337</v>
      </c>
      <c r="E42" s="189">
        <v>0</v>
      </c>
      <c r="F42" s="270">
        <f t="shared" si="0"/>
        <v>337</v>
      </c>
      <c r="G42" s="272"/>
      <c r="H42" s="278">
        <f t="shared" si="1"/>
        <v>337</v>
      </c>
      <c r="I42" s="279">
        <f t="shared" si="2"/>
        <v>13.025717111770524</v>
      </c>
    </row>
    <row r="43" spans="1:19" ht="15.75" thickBot="1" x14ac:dyDescent="0.3">
      <c r="A43" s="99" t="s">
        <v>80</v>
      </c>
      <c r="B43" s="191">
        <v>1112.0999999999999</v>
      </c>
      <c r="C43" s="187">
        <v>130</v>
      </c>
      <c r="D43" s="190">
        <v>103</v>
      </c>
      <c r="E43" s="189">
        <v>0</v>
      </c>
      <c r="F43" s="270">
        <f t="shared" si="0"/>
        <v>103</v>
      </c>
      <c r="G43" s="273"/>
      <c r="H43" s="278">
        <f t="shared" si="1"/>
        <v>103</v>
      </c>
      <c r="I43" s="279">
        <f>B43/F43/3</f>
        <v>3.5990291262135918</v>
      </c>
    </row>
    <row r="44" spans="1:19" ht="15.75" thickBot="1" x14ac:dyDescent="0.3">
      <c r="A44" s="99" t="s">
        <v>63</v>
      </c>
      <c r="B44" s="201">
        <v>74000</v>
      </c>
      <c r="C44" s="201">
        <v>19500</v>
      </c>
      <c r="D44" s="201">
        <v>2614</v>
      </c>
      <c r="E44" s="257">
        <v>206</v>
      </c>
      <c r="F44" s="270">
        <f t="shared" si="0"/>
        <v>2820</v>
      </c>
      <c r="G44" s="273"/>
      <c r="H44" s="278">
        <f t="shared" si="1"/>
        <v>2820</v>
      </c>
      <c r="I44" s="279">
        <f t="shared" si="2"/>
        <v>8.7470449172576838</v>
      </c>
      <c r="L44" s="104" t="s">
        <v>205</v>
      </c>
      <c r="M44" s="104" t="s">
        <v>204</v>
      </c>
    </row>
    <row r="45" spans="1:19" ht="15.75" thickBot="1" x14ac:dyDescent="0.3">
      <c r="A45" s="99" t="s">
        <v>94</v>
      </c>
      <c r="B45" s="187">
        <v>16200</v>
      </c>
      <c r="C45" s="187">
        <v>156330</v>
      </c>
      <c r="D45" s="187">
        <v>550</v>
      </c>
      <c r="E45" s="189">
        <v>80</v>
      </c>
      <c r="F45" s="270">
        <f t="shared" si="0"/>
        <v>630</v>
      </c>
      <c r="G45" s="272"/>
      <c r="H45" s="278">
        <f t="shared" si="1"/>
        <v>630</v>
      </c>
      <c r="I45" s="279">
        <f t="shared" si="2"/>
        <v>8.5714285714285712</v>
      </c>
      <c r="J45" s="179"/>
      <c r="K45" s="179"/>
    </row>
    <row r="46" spans="1:19" ht="15.75" thickBot="1" x14ac:dyDescent="0.3">
      <c r="A46" s="103" t="s">
        <v>79</v>
      </c>
      <c r="B46" s="187">
        <v>329422.18</v>
      </c>
      <c r="C46" s="187">
        <v>74960.78</v>
      </c>
      <c r="D46" s="187">
        <v>3238</v>
      </c>
      <c r="E46" s="189">
        <v>367</v>
      </c>
      <c r="F46" s="270">
        <f t="shared" si="0"/>
        <v>3605</v>
      </c>
      <c r="G46" s="272"/>
      <c r="H46" s="278">
        <f t="shared" si="1"/>
        <v>3605</v>
      </c>
      <c r="I46" s="281">
        <f t="shared" si="2"/>
        <v>30.459748497457237</v>
      </c>
      <c r="J46" s="179"/>
      <c r="K46" s="179"/>
      <c r="L46" s="182" t="s">
        <v>182</v>
      </c>
      <c r="M46" s="182" t="s">
        <v>183</v>
      </c>
      <c r="N46" s="181"/>
      <c r="O46" s="181"/>
    </row>
    <row r="47" spans="1:19" ht="15.75" thickBot="1" x14ac:dyDescent="0.3">
      <c r="A47" s="313" t="s">
        <v>129</v>
      </c>
      <c r="B47" s="201">
        <v>12576.75</v>
      </c>
      <c r="C47" s="201">
        <v>100008.89</v>
      </c>
      <c r="D47" s="201">
        <v>989</v>
      </c>
      <c r="E47" s="257">
        <v>0</v>
      </c>
      <c r="F47" s="270">
        <f t="shared" si="0"/>
        <v>989</v>
      </c>
      <c r="G47" s="272"/>
      <c r="H47" s="278">
        <f t="shared" si="1"/>
        <v>989</v>
      </c>
      <c r="I47" s="281">
        <f t="shared" si="2"/>
        <v>4.2388776541961581</v>
      </c>
    </row>
    <row r="48" spans="1:19" ht="15.75" thickBot="1" x14ac:dyDescent="0.3">
      <c r="A48" s="99" t="s">
        <v>83</v>
      </c>
      <c r="B48" s="187">
        <v>160397.5</v>
      </c>
      <c r="C48" s="187">
        <v>0</v>
      </c>
      <c r="D48" s="187">
        <v>4744</v>
      </c>
      <c r="E48" s="189">
        <v>345</v>
      </c>
      <c r="F48" s="270">
        <f t="shared" si="0"/>
        <v>5089</v>
      </c>
      <c r="G48" s="272"/>
      <c r="H48" s="278">
        <f t="shared" si="1"/>
        <v>5089</v>
      </c>
      <c r="I48" s="279"/>
    </row>
    <row r="49" spans="1:14" ht="15.75" thickBot="1" x14ac:dyDescent="0.3">
      <c r="A49" s="99" t="s">
        <v>187</v>
      </c>
      <c r="B49" s="187">
        <v>6985</v>
      </c>
      <c r="C49" s="187">
        <v>0</v>
      </c>
      <c r="D49" s="187">
        <v>152</v>
      </c>
      <c r="E49" s="189">
        <v>0</v>
      </c>
      <c r="F49" s="270">
        <f t="shared" si="0"/>
        <v>152</v>
      </c>
      <c r="G49" s="274"/>
      <c r="H49" s="278"/>
      <c r="I49" s="279"/>
    </row>
    <row r="50" spans="1:14" ht="15.75" thickBot="1" x14ac:dyDescent="0.3">
      <c r="A50" s="99" t="s">
        <v>217</v>
      </c>
      <c r="B50" s="187">
        <v>4275</v>
      </c>
      <c r="C50" s="187">
        <v>170</v>
      </c>
      <c r="D50" s="187">
        <v>60</v>
      </c>
      <c r="E50" s="189">
        <v>35</v>
      </c>
      <c r="F50" s="270">
        <f t="shared" si="0"/>
        <v>95</v>
      </c>
      <c r="G50" s="272"/>
      <c r="H50" s="278"/>
      <c r="I50" s="279"/>
    </row>
    <row r="51" spans="1:14" ht="15.75" thickBot="1" x14ac:dyDescent="0.3">
      <c r="A51" s="99" t="s">
        <v>218</v>
      </c>
      <c r="B51" s="187">
        <v>9800</v>
      </c>
      <c r="C51" s="187">
        <v>0</v>
      </c>
      <c r="D51" s="187">
        <v>381</v>
      </c>
      <c r="E51" s="189">
        <v>0</v>
      </c>
      <c r="F51" s="270">
        <f>D51+E51</f>
        <v>381</v>
      </c>
      <c r="G51" s="272"/>
      <c r="H51" s="278"/>
      <c r="I51" s="279"/>
    </row>
    <row r="52" spans="1:14" ht="15.75" thickBot="1" x14ac:dyDescent="0.3">
      <c r="A52" s="304" t="s">
        <v>225</v>
      </c>
      <c r="B52" s="329">
        <v>5364</v>
      </c>
      <c r="C52" s="187">
        <v>0</v>
      </c>
      <c r="D52" s="187">
        <v>614</v>
      </c>
      <c r="E52" s="189">
        <v>18</v>
      </c>
      <c r="F52" s="270">
        <f t="shared" si="0"/>
        <v>632</v>
      </c>
      <c r="G52" s="272"/>
      <c r="H52" s="278"/>
      <c r="I52" s="279"/>
    </row>
    <row r="53" spans="1:14" ht="15.75" thickBot="1" x14ac:dyDescent="0.3">
      <c r="A53" s="99" t="s">
        <v>226</v>
      </c>
      <c r="B53" s="187">
        <v>12018</v>
      </c>
      <c r="C53" s="187">
        <v>5500</v>
      </c>
      <c r="D53" s="187">
        <v>363</v>
      </c>
      <c r="E53" s="189">
        <v>0</v>
      </c>
      <c r="F53" s="270">
        <f t="shared" si="0"/>
        <v>363</v>
      </c>
      <c r="G53" s="272"/>
      <c r="H53" s="278"/>
      <c r="I53" s="279"/>
    </row>
    <row r="54" spans="1:14" x14ac:dyDescent="0.25">
      <c r="A54" s="336" t="s">
        <v>64</v>
      </c>
      <c r="B54" s="337">
        <f>SUM(B5:B53)</f>
        <v>8600049.9800000004</v>
      </c>
      <c r="C54" s="337">
        <f>SUM(C5:C53)</f>
        <v>4868589.1399999997</v>
      </c>
      <c r="D54" s="337">
        <f>SUM(D5:D53)</f>
        <v>331438</v>
      </c>
      <c r="E54" s="337">
        <f>SUM(E5:E53)</f>
        <v>21105</v>
      </c>
      <c r="F54" s="337">
        <f>SUM(F5:F53)</f>
        <v>352543</v>
      </c>
      <c r="G54" s="274"/>
      <c r="H54" s="282"/>
      <c r="I54" s="283">
        <f>B42/F42/3</f>
        <v>13.025717111770524</v>
      </c>
    </row>
    <row r="55" spans="1:14" x14ac:dyDescent="0.25">
      <c r="A55" s="26"/>
      <c r="B55" s="28">
        <f>SUM(B9:B53)-B48-B40-B36-B46-B11</f>
        <v>601778.93000000017</v>
      </c>
      <c r="C55" s="28">
        <f>SUM(C9:C53)</f>
        <v>1341292.7999999998</v>
      </c>
      <c r="D55" s="28">
        <f>SUM(D9:D53)</f>
        <v>56954</v>
      </c>
      <c r="E55" s="28">
        <f>SUM(E9:E53)</f>
        <v>3516</v>
      </c>
      <c r="F55" s="199">
        <f>SUM(F9:F53)-F40-F36-F48-F11-F46</f>
        <v>24903</v>
      </c>
      <c r="G55" s="199"/>
      <c r="H55" s="234"/>
      <c r="I55" s="86">
        <f>B43/F43/3</f>
        <v>3.5990291262135918</v>
      </c>
    </row>
    <row r="56" spans="1:14" x14ac:dyDescent="0.25">
      <c r="A56" s="178" t="s">
        <v>65</v>
      </c>
      <c r="B56" s="29"/>
      <c r="C56" s="29">
        <f>4844800.15-C7-C8-C6-C5</f>
        <v>1317503.8100000003</v>
      </c>
      <c r="E56" s="32"/>
      <c r="F56" s="21">
        <f>F55/F54</f>
        <v>7.0638191653216775E-2</v>
      </c>
      <c r="G56" s="21"/>
      <c r="H56" s="235"/>
      <c r="J56" s="14"/>
    </row>
    <row r="57" spans="1:14" x14ac:dyDescent="0.25">
      <c r="A57" s="180"/>
      <c r="B57" s="260">
        <f>B54*2</f>
        <v>17200099.960000001</v>
      </c>
      <c r="C57" s="260">
        <f>C54*2</f>
        <v>9737178.2799999993</v>
      </c>
      <c r="D57" s="263"/>
      <c r="E57" s="263"/>
      <c r="F57" s="264">
        <f>F54*2</f>
        <v>705086</v>
      </c>
      <c r="G57" s="266" t="s">
        <v>220</v>
      </c>
      <c r="H57" s="236"/>
      <c r="J57" s="29"/>
      <c r="K57" s="40"/>
      <c r="L57" s="106"/>
      <c r="M57" s="106"/>
      <c r="N57" s="40"/>
    </row>
    <row r="58" spans="1:14" x14ac:dyDescent="0.25">
      <c r="A58" s="180"/>
      <c r="B58" s="33"/>
      <c r="C58" s="29"/>
      <c r="F58" s="34"/>
      <c r="G58" s="34"/>
      <c r="H58" s="236"/>
      <c r="K58">
        <v>25804</v>
      </c>
    </row>
    <row r="59" spans="1:14" x14ac:dyDescent="0.25">
      <c r="A59" s="180"/>
      <c r="B59" s="260"/>
      <c r="C59" s="262"/>
      <c r="D59" s="263"/>
      <c r="E59" s="263"/>
      <c r="F59" s="261"/>
      <c r="G59" s="267"/>
    </row>
    <row r="60" spans="1:14" x14ac:dyDescent="0.25">
      <c r="A60" s="180"/>
      <c r="B60" s="29"/>
      <c r="C60" s="29"/>
      <c r="F60" s="34"/>
      <c r="G60" s="267"/>
    </row>
    <row r="61" spans="1:14" x14ac:dyDescent="0.25">
      <c r="A61" s="180"/>
      <c r="B61" s="29"/>
      <c r="C61" s="29"/>
      <c r="K61" s="50"/>
      <c r="L61" s="107"/>
      <c r="M61" s="107"/>
      <c r="N61" s="50"/>
    </row>
    <row r="62" spans="1:14" x14ac:dyDescent="0.25">
      <c r="A62" s="180"/>
      <c r="B62" s="29">
        <f>B59/2</f>
        <v>0</v>
      </c>
      <c r="C62" s="29">
        <f>C59/2</f>
        <v>0</v>
      </c>
      <c r="F62" s="29">
        <f>F59/2</f>
        <v>0</v>
      </c>
      <c r="G62" s="30" t="s">
        <v>223</v>
      </c>
    </row>
    <row r="63" spans="1:14" x14ac:dyDescent="0.25">
      <c r="A63" s="180"/>
      <c r="B63" s="265"/>
      <c r="C63" s="29"/>
      <c r="F63" s="34"/>
      <c r="G63" s="34" t="s">
        <v>222</v>
      </c>
      <c r="H63" s="236"/>
    </row>
    <row r="64" spans="1:14" x14ac:dyDescent="0.25">
      <c r="A64" s="180"/>
      <c r="B64" s="308">
        <f>B62-B63</f>
        <v>0</v>
      </c>
      <c r="C64" s="29">
        <f>C62-C63</f>
        <v>0</v>
      </c>
      <c r="F64" s="309">
        <f>F62-F63</f>
        <v>0</v>
      </c>
      <c r="G64" s="30" t="s">
        <v>221</v>
      </c>
    </row>
    <row r="65" spans="1:21" x14ac:dyDescent="0.25">
      <c r="A65" s="180"/>
      <c r="C65" s="28"/>
      <c r="F65" s="82"/>
      <c r="G65" s="82"/>
      <c r="H65" s="238"/>
    </row>
    <row r="66" spans="1:21" x14ac:dyDescent="0.25">
      <c r="A66" s="180"/>
      <c r="E66" s="49"/>
      <c r="F66" s="85"/>
      <c r="G66" s="85"/>
      <c r="H66" s="239"/>
    </row>
    <row r="67" spans="1:21" x14ac:dyDescent="0.25">
      <c r="A67" s="180"/>
      <c r="F67" s="34"/>
      <c r="G67" s="34"/>
      <c r="H67" s="236"/>
      <c r="U67" s="328"/>
    </row>
    <row r="68" spans="1:21" x14ac:dyDescent="0.25">
      <c r="A68" s="180"/>
      <c r="T68" s="328"/>
      <c r="U68" s="10"/>
    </row>
    <row r="69" spans="1:21" x14ac:dyDescent="0.25">
      <c r="A69" s="179"/>
      <c r="T69" s="9"/>
      <c r="U69" s="11"/>
    </row>
    <row r="70" spans="1:21" x14ac:dyDescent="0.25">
      <c r="I70">
        <f>F69-F70</f>
        <v>0</v>
      </c>
      <c r="T70" s="9"/>
      <c r="U70" s="11"/>
    </row>
    <row r="71" spans="1:21" x14ac:dyDescent="0.25">
      <c r="F71" s="21"/>
      <c r="G71" s="21"/>
      <c r="H71" s="235"/>
      <c r="T71" s="9"/>
      <c r="U71" s="11"/>
    </row>
    <row r="72" spans="1:21" x14ac:dyDescent="0.25">
      <c r="T72" s="9"/>
    </row>
    <row r="77" spans="1:21" ht="15.75" thickBot="1" x14ac:dyDescent="0.3"/>
    <row r="78" spans="1:21" ht="15.75" thickBot="1" x14ac:dyDescent="0.3">
      <c r="U78" s="72"/>
    </row>
    <row r="79" spans="1:21" ht="15.75" thickBot="1" x14ac:dyDescent="0.3">
      <c r="T79" s="71"/>
    </row>
  </sheetData>
  <mergeCells count="4">
    <mergeCell ref="A2:F2"/>
    <mergeCell ref="D3:F3"/>
    <mergeCell ref="S4:T4"/>
    <mergeCell ref="S12:T12"/>
  </mergeCells>
  <hyperlinks>
    <hyperlink ref="A10" r:id="rId1"/>
  </hyperlinks>
  <pageMargins left="0.7" right="0.7" top="0.75" bottom="0.75" header="0.3" footer="0.3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79"/>
  <sheetViews>
    <sheetView workbookViewId="0">
      <selection activeCell="A50" sqref="A50"/>
    </sheetView>
  </sheetViews>
  <sheetFormatPr defaultRowHeight="15" x14ac:dyDescent="0.25"/>
  <cols>
    <col min="1" max="1" width="21.42578125" style="175" customWidth="1"/>
    <col min="2" max="2" width="25.85546875" style="30" bestFit="1" customWidth="1"/>
    <col min="3" max="3" width="31.42578125" style="30" bestFit="1" customWidth="1"/>
    <col min="4" max="4" width="16.140625" style="31" bestFit="1" customWidth="1"/>
    <col min="5" max="5" width="15.28515625" style="31" bestFit="1" customWidth="1"/>
    <col min="6" max="7" width="12.28515625" style="30" customWidth="1"/>
    <col min="8" max="8" width="12.28515625" style="237" customWidth="1"/>
    <col min="9" max="9" width="13.42578125" customWidth="1"/>
    <col min="10" max="10" width="12.28515625" bestFit="1" customWidth="1"/>
    <col min="11" max="11" width="37.28515625" customWidth="1"/>
    <col min="12" max="12" width="25.42578125" style="104" customWidth="1"/>
    <col min="13" max="13" width="19" style="10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</cols>
  <sheetData>
    <row r="2" spans="1:24" ht="15.75" x14ac:dyDescent="0.3">
      <c r="A2" s="516" t="s">
        <v>0</v>
      </c>
      <c r="B2" s="517"/>
      <c r="C2" s="517"/>
      <c r="D2" s="517"/>
      <c r="E2" s="517"/>
      <c r="F2" s="518"/>
      <c r="G2" s="343"/>
      <c r="H2" s="230"/>
    </row>
    <row r="3" spans="1:24" ht="15.75" x14ac:dyDescent="0.3">
      <c r="A3" s="346"/>
      <c r="B3" s="346"/>
      <c r="C3" s="346"/>
      <c r="D3" s="519" t="s">
        <v>1</v>
      </c>
      <c r="E3" s="519"/>
      <c r="F3" s="519"/>
      <c r="G3" s="343"/>
      <c r="H3" s="230"/>
      <c r="S3" s="332"/>
      <c r="T3" s="15"/>
      <c r="U3" s="15"/>
      <c r="V3" s="15"/>
    </row>
    <row r="4" spans="1:24" ht="15.75" thickBot="1" x14ac:dyDescent="0.3">
      <c r="A4" s="338" t="s">
        <v>2</v>
      </c>
      <c r="B4" s="339" t="s">
        <v>3</v>
      </c>
      <c r="C4" s="340" t="s">
        <v>4</v>
      </c>
      <c r="D4" s="341" t="s">
        <v>5</v>
      </c>
      <c r="E4" s="342" t="s">
        <v>6</v>
      </c>
      <c r="F4" s="340" t="s">
        <v>7</v>
      </c>
      <c r="G4" s="344"/>
      <c r="H4" s="276" t="s">
        <v>213</v>
      </c>
      <c r="I4" s="277" t="s">
        <v>214</v>
      </c>
      <c r="S4" s="489"/>
      <c r="T4" s="489"/>
      <c r="U4" s="7"/>
      <c r="V4" s="7"/>
      <c r="W4" s="40"/>
      <c r="X4" s="40"/>
    </row>
    <row r="5" spans="1:24" ht="16.5" thickBot="1" x14ac:dyDescent="0.35">
      <c r="A5" s="305" t="s">
        <v>9</v>
      </c>
      <c r="B5" s="186">
        <v>775880.87</v>
      </c>
      <c r="C5" s="186">
        <v>15410</v>
      </c>
      <c r="D5" s="331">
        <v>24182</v>
      </c>
      <c r="E5" s="331">
        <v>4572</v>
      </c>
      <c r="F5" s="270">
        <f>D5+E5</f>
        <v>28754</v>
      </c>
      <c r="G5" s="268"/>
      <c r="H5" s="278">
        <f>F5-G5</f>
        <v>28754</v>
      </c>
      <c r="I5" s="279">
        <f>B5/F5/3</f>
        <v>8.9944688275254467</v>
      </c>
      <c r="S5" s="9"/>
      <c r="T5" s="10"/>
      <c r="U5" s="15"/>
      <c r="V5" s="20"/>
      <c r="W5" s="40"/>
      <c r="X5" s="40"/>
    </row>
    <row r="6" spans="1:24" ht="15.75" thickBot="1" x14ac:dyDescent="0.3">
      <c r="A6" s="305" t="s">
        <v>11</v>
      </c>
      <c r="B6" s="191">
        <v>2736955.56</v>
      </c>
      <c r="C6" s="220">
        <v>2328698.5499999998</v>
      </c>
      <c r="D6" s="188">
        <v>100948</v>
      </c>
      <c r="E6" s="188">
        <v>10982</v>
      </c>
      <c r="F6" s="270">
        <f t="shared" ref="F6:F53" si="0">D6+E6</f>
        <v>111930</v>
      </c>
      <c r="G6" s="268"/>
      <c r="H6" s="278">
        <f t="shared" ref="H6:H48" si="1">F6-G6</f>
        <v>111930</v>
      </c>
      <c r="I6" s="279">
        <f t="shared" ref="I6:I47" si="2">B6/F6/3</f>
        <v>8.1507953185026363</v>
      </c>
      <c r="S6" s="9"/>
      <c r="T6" s="11"/>
      <c r="U6" s="15"/>
      <c r="V6" s="20"/>
      <c r="W6" s="40"/>
      <c r="X6" s="40"/>
    </row>
    <row r="7" spans="1:24" ht="15.75" thickBot="1" x14ac:dyDescent="0.3">
      <c r="A7" s="305" t="s">
        <v>13</v>
      </c>
      <c r="B7" s="187">
        <v>1777010</v>
      </c>
      <c r="C7" s="188">
        <v>380676</v>
      </c>
      <c r="D7" s="188">
        <v>84354</v>
      </c>
      <c r="E7" s="188">
        <v>980</v>
      </c>
      <c r="F7" s="270">
        <f t="shared" si="0"/>
        <v>85334</v>
      </c>
      <c r="G7" s="268"/>
      <c r="H7" s="278">
        <f t="shared" si="1"/>
        <v>85334</v>
      </c>
      <c r="I7" s="279">
        <f t="shared" si="2"/>
        <v>6.9413910828821654</v>
      </c>
      <c r="J7" s="275"/>
      <c r="L7" s="105" t="s">
        <v>98</v>
      </c>
      <c r="M7" s="104" t="s">
        <v>99</v>
      </c>
      <c r="S7" s="9"/>
      <c r="T7" s="11"/>
      <c r="U7" s="15"/>
      <c r="V7" s="41"/>
      <c r="W7" s="40"/>
      <c r="X7" s="40"/>
    </row>
    <row r="8" spans="1:24" ht="16.5" customHeight="1" thickBot="1" x14ac:dyDescent="0.3">
      <c r="A8" s="305" t="s">
        <v>161</v>
      </c>
      <c r="B8" s="187">
        <v>1610983.92</v>
      </c>
      <c r="C8" s="188">
        <v>1249646.02</v>
      </c>
      <c r="D8" s="188">
        <v>62709</v>
      </c>
      <c r="E8" s="189">
        <v>1059</v>
      </c>
      <c r="F8" s="270">
        <f t="shared" si="0"/>
        <v>63768</v>
      </c>
      <c r="G8" s="268"/>
      <c r="H8" s="278">
        <f t="shared" si="1"/>
        <v>63768</v>
      </c>
      <c r="I8" s="279">
        <f t="shared" si="2"/>
        <v>8.4210676201229457</v>
      </c>
      <c r="S8" s="9"/>
      <c r="T8" s="11"/>
      <c r="U8" s="15"/>
      <c r="V8" s="41"/>
      <c r="W8" s="40"/>
      <c r="X8" s="40"/>
    </row>
    <row r="9" spans="1:24" ht="15.75" thickBot="1" x14ac:dyDescent="0.3">
      <c r="A9" s="305" t="s">
        <v>16</v>
      </c>
      <c r="B9" s="187">
        <v>1533</v>
      </c>
      <c r="C9" s="187">
        <v>300</v>
      </c>
      <c r="D9" s="190">
        <v>300</v>
      </c>
      <c r="E9" s="190">
        <v>22</v>
      </c>
      <c r="F9" s="270">
        <f t="shared" si="0"/>
        <v>322</v>
      </c>
      <c r="G9" s="268"/>
      <c r="H9" s="278">
        <f t="shared" si="1"/>
        <v>322</v>
      </c>
      <c r="I9" s="279">
        <f t="shared" si="2"/>
        <v>1.5869565217391306</v>
      </c>
      <c r="J9" s="14"/>
      <c r="S9" s="9"/>
      <c r="T9" s="11"/>
      <c r="U9" s="15"/>
      <c r="V9" s="9"/>
      <c r="W9" s="40"/>
      <c r="X9" s="40"/>
    </row>
    <row r="10" spans="1:24" ht="15.75" customHeight="1" thickBot="1" x14ac:dyDescent="0.3">
      <c r="A10" s="306" t="s">
        <v>19</v>
      </c>
      <c r="B10" s="187">
        <v>4905</v>
      </c>
      <c r="C10" s="187">
        <v>3150</v>
      </c>
      <c r="D10" s="189">
        <v>81</v>
      </c>
      <c r="E10" s="189">
        <v>0</v>
      </c>
      <c r="F10" s="270">
        <f t="shared" si="0"/>
        <v>81</v>
      </c>
      <c r="G10" s="268"/>
      <c r="H10" s="278">
        <f t="shared" si="1"/>
        <v>81</v>
      </c>
      <c r="I10" s="279">
        <f>B10/F10/3</f>
        <v>20.185185185185187</v>
      </c>
      <c r="L10" s="104" t="s">
        <v>188</v>
      </c>
      <c r="M10" s="104" t="s">
        <v>189</v>
      </c>
      <c r="S10" s="9"/>
      <c r="T10" s="11"/>
      <c r="U10" s="15"/>
      <c r="V10" s="9"/>
      <c r="W10" s="40"/>
      <c r="X10" s="40"/>
    </row>
    <row r="11" spans="1:24" ht="15.75" thickBot="1" x14ac:dyDescent="0.3">
      <c r="A11" s="305" t="s">
        <v>23</v>
      </c>
      <c r="B11" s="187">
        <v>241713.54</v>
      </c>
      <c r="C11" s="322">
        <v>222358.32</v>
      </c>
      <c r="D11" s="190">
        <v>10677</v>
      </c>
      <c r="E11" s="189">
        <v>43</v>
      </c>
      <c r="F11" s="270">
        <f t="shared" si="0"/>
        <v>10720</v>
      </c>
      <c r="G11" s="268"/>
      <c r="H11" s="278">
        <f t="shared" si="1"/>
        <v>10720</v>
      </c>
      <c r="I11" s="279">
        <f t="shared" si="2"/>
        <v>7.5159682835820902</v>
      </c>
      <c r="S11" s="332"/>
      <c r="T11" s="333"/>
      <c r="U11" s="15"/>
      <c r="V11" s="7"/>
      <c r="W11" s="40"/>
      <c r="X11" s="40"/>
    </row>
    <row r="12" spans="1:24" ht="15.75" thickBot="1" x14ac:dyDescent="0.3">
      <c r="A12" s="305" t="s">
        <v>24</v>
      </c>
      <c r="B12" s="187">
        <v>6884.57</v>
      </c>
      <c r="C12" s="188">
        <v>0</v>
      </c>
      <c r="D12" s="189">
        <v>352</v>
      </c>
      <c r="E12" s="189">
        <v>19</v>
      </c>
      <c r="F12" s="270">
        <f t="shared" si="0"/>
        <v>371</v>
      </c>
      <c r="G12" s="268"/>
      <c r="H12" s="278">
        <f t="shared" si="1"/>
        <v>371</v>
      </c>
      <c r="I12" s="279">
        <f t="shared" si="2"/>
        <v>6.1855974842767294</v>
      </c>
      <c r="J12" s="179"/>
      <c r="K12" s="179"/>
      <c r="L12" s="109" t="s">
        <v>162</v>
      </c>
      <c r="M12" s="109" t="s">
        <v>163</v>
      </c>
      <c r="S12" s="489"/>
      <c r="T12" s="489"/>
      <c r="U12" s="16"/>
      <c r="V12" s="20"/>
      <c r="W12" s="40"/>
      <c r="X12" s="40"/>
    </row>
    <row r="13" spans="1:24" ht="15.75" thickBot="1" x14ac:dyDescent="0.3">
      <c r="A13" s="305" t="s">
        <v>66</v>
      </c>
      <c r="B13" s="186">
        <v>923</v>
      </c>
      <c r="C13" s="188">
        <v>0</v>
      </c>
      <c r="D13" s="189">
        <v>7</v>
      </c>
      <c r="E13" s="189">
        <v>14</v>
      </c>
      <c r="F13" s="270">
        <f t="shared" si="0"/>
        <v>21</v>
      </c>
      <c r="G13" s="270"/>
      <c r="H13" s="278">
        <f t="shared" si="1"/>
        <v>21</v>
      </c>
      <c r="I13" s="279">
        <f t="shared" si="2"/>
        <v>14.65079365079365</v>
      </c>
      <c r="J13" s="179"/>
      <c r="K13" s="179"/>
      <c r="L13" s="182" t="s">
        <v>165</v>
      </c>
      <c r="M13" s="182" t="s">
        <v>117</v>
      </c>
      <c r="S13" s="9"/>
      <c r="T13" s="11"/>
      <c r="U13" s="11"/>
      <c r="V13" s="42"/>
      <c r="W13" s="40"/>
    </row>
    <row r="14" spans="1:24" ht="15.75" thickBot="1" x14ac:dyDescent="0.3">
      <c r="A14" s="305" t="s">
        <v>28</v>
      </c>
      <c r="B14" s="187">
        <v>7666</v>
      </c>
      <c r="C14" s="294">
        <v>0</v>
      </c>
      <c r="D14" s="189">
        <v>161</v>
      </c>
      <c r="E14" s="189">
        <v>30</v>
      </c>
      <c r="F14" s="270">
        <f t="shared" si="0"/>
        <v>191</v>
      </c>
      <c r="G14" s="270"/>
      <c r="H14" s="278">
        <f t="shared" si="1"/>
        <v>191</v>
      </c>
      <c r="I14" s="279">
        <f t="shared" si="2"/>
        <v>13.37870855148342</v>
      </c>
      <c r="L14" s="104" t="s">
        <v>190</v>
      </c>
      <c r="M14" s="104" t="s">
        <v>191</v>
      </c>
      <c r="S14" s="9"/>
      <c r="T14" s="11"/>
      <c r="U14" s="11"/>
      <c r="V14" s="9"/>
      <c r="W14" s="40"/>
    </row>
    <row r="15" spans="1:24" ht="15.75" thickBot="1" x14ac:dyDescent="0.3">
      <c r="A15" s="305" t="s">
        <v>29</v>
      </c>
      <c r="B15" s="191">
        <v>12701.9</v>
      </c>
      <c r="C15" s="186">
        <v>0</v>
      </c>
      <c r="D15" s="189">
        <v>337</v>
      </c>
      <c r="E15" s="189">
        <v>18</v>
      </c>
      <c r="F15" s="270">
        <f t="shared" si="0"/>
        <v>355</v>
      </c>
      <c r="G15" s="270"/>
      <c r="H15" s="278">
        <f t="shared" si="1"/>
        <v>355</v>
      </c>
      <c r="I15" s="279">
        <f t="shared" si="2"/>
        <v>11.926666666666668</v>
      </c>
      <c r="L15" s="109" t="s">
        <v>102</v>
      </c>
      <c r="M15" s="109" t="s">
        <v>103</v>
      </c>
      <c r="S15" s="9"/>
      <c r="T15" s="11"/>
      <c r="U15" s="11"/>
      <c r="V15" s="9"/>
      <c r="W15" s="40"/>
    </row>
    <row r="16" spans="1:24" ht="15.75" thickBot="1" x14ac:dyDescent="0.3">
      <c r="A16" s="305" t="s">
        <v>33</v>
      </c>
      <c r="B16" s="187">
        <v>39973.730000000003</v>
      </c>
      <c r="C16" s="188">
        <v>0</v>
      </c>
      <c r="D16" s="189">
        <v>2380</v>
      </c>
      <c r="E16" s="189"/>
      <c r="F16" s="270">
        <f t="shared" si="0"/>
        <v>2380</v>
      </c>
      <c r="G16" s="270"/>
      <c r="H16" s="278">
        <f t="shared" si="1"/>
        <v>2380</v>
      </c>
      <c r="I16" s="279">
        <f t="shared" si="2"/>
        <v>5.5985616246498608</v>
      </c>
      <c r="L16" s="109" t="s">
        <v>107</v>
      </c>
      <c r="M16" s="109" t="s">
        <v>108</v>
      </c>
      <c r="S16" s="332"/>
      <c r="T16" s="18"/>
      <c r="U16" s="15"/>
      <c r="V16" s="18"/>
    </row>
    <row r="17" spans="1:22" ht="15.75" thickBot="1" x14ac:dyDescent="0.3">
      <c r="A17" s="305" t="s">
        <v>34</v>
      </c>
      <c r="B17" s="187">
        <v>16500</v>
      </c>
      <c r="C17" s="188">
        <v>0</v>
      </c>
      <c r="D17" s="189">
        <v>300</v>
      </c>
      <c r="E17" s="189">
        <v>12</v>
      </c>
      <c r="F17" s="270">
        <f t="shared" si="0"/>
        <v>312</v>
      </c>
      <c r="G17" s="270"/>
      <c r="H17" s="278">
        <f t="shared" si="1"/>
        <v>312</v>
      </c>
      <c r="I17" s="279">
        <f>B17/F17/3</f>
        <v>17.628205128205128</v>
      </c>
      <c r="S17" s="334"/>
      <c r="T17" s="345"/>
      <c r="U17" s="15"/>
      <c r="V17" s="7"/>
    </row>
    <row r="18" spans="1:22" ht="15.75" thickBot="1" x14ac:dyDescent="0.3">
      <c r="A18" s="305" t="s">
        <v>35</v>
      </c>
      <c r="B18" s="187">
        <v>2819.3</v>
      </c>
      <c r="C18" s="188">
        <v>0</v>
      </c>
      <c r="D18" s="189">
        <v>195</v>
      </c>
      <c r="E18" s="189">
        <v>5</v>
      </c>
      <c r="F18" s="270">
        <f t="shared" si="0"/>
        <v>200</v>
      </c>
      <c r="G18" s="270"/>
      <c r="H18" s="278">
        <f t="shared" si="1"/>
        <v>200</v>
      </c>
      <c r="I18" s="279">
        <f>B18/F18/3</f>
        <v>4.6988333333333339</v>
      </c>
      <c r="S18" s="345"/>
      <c r="T18" s="345"/>
      <c r="U18" s="15"/>
      <c r="V18" s="7"/>
    </row>
    <row r="19" spans="1:22" ht="15.75" thickBot="1" x14ac:dyDescent="0.3">
      <c r="A19" s="305" t="s">
        <v>210</v>
      </c>
      <c r="B19" s="187">
        <v>4500</v>
      </c>
      <c r="C19" s="188">
        <v>3500</v>
      </c>
      <c r="D19" s="189">
        <v>268</v>
      </c>
      <c r="E19" s="189">
        <v>0</v>
      </c>
      <c r="F19" s="270">
        <f t="shared" si="0"/>
        <v>268</v>
      </c>
      <c r="G19" s="270"/>
      <c r="H19" s="278">
        <f t="shared" si="1"/>
        <v>268</v>
      </c>
      <c r="I19" s="279">
        <f t="shared" si="2"/>
        <v>5.5970149253731343</v>
      </c>
      <c r="J19" s="179"/>
      <c r="K19" s="179"/>
      <c r="L19" s="109" t="s">
        <v>167</v>
      </c>
      <c r="M19" s="109" t="s">
        <v>168</v>
      </c>
      <c r="S19" s="345"/>
      <c r="T19" s="345"/>
      <c r="U19" s="15"/>
      <c r="V19" s="7"/>
    </row>
    <row r="20" spans="1:22" ht="15.75" thickBot="1" x14ac:dyDescent="0.3">
      <c r="A20" s="305" t="s">
        <v>36</v>
      </c>
      <c r="B20" s="187">
        <v>125751.86</v>
      </c>
      <c r="C20" s="188">
        <v>150496.82</v>
      </c>
      <c r="D20" s="189">
        <v>3681</v>
      </c>
      <c r="E20" s="189">
        <v>50</v>
      </c>
      <c r="F20" s="270">
        <f t="shared" si="0"/>
        <v>3731</v>
      </c>
      <c r="G20" s="270"/>
      <c r="H20" s="278">
        <f t="shared" si="1"/>
        <v>3731</v>
      </c>
      <c r="I20" s="281">
        <f t="shared" si="2"/>
        <v>11.234866434378629</v>
      </c>
      <c r="J20" s="183"/>
      <c r="K20" s="183"/>
      <c r="L20" s="184" t="s">
        <v>169</v>
      </c>
      <c r="M20" s="184" t="s">
        <v>170</v>
      </c>
      <c r="S20" s="345"/>
      <c r="T20" s="11"/>
      <c r="U20" s="15"/>
      <c r="V20" s="17"/>
    </row>
    <row r="21" spans="1:22" ht="15.75" thickBot="1" x14ac:dyDescent="0.3">
      <c r="A21" s="304" t="s">
        <v>37</v>
      </c>
      <c r="B21" s="187">
        <v>21440</v>
      </c>
      <c r="C21" s="221">
        <v>2500</v>
      </c>
      <c r="D21" s="189">
        <v>750</v>
      </c>
      <c r="E21" s="189">
        <v>0</v>
      </c>
      <c r="F21" s="270">
        <f t="shared" si="0"/>
        <v>750</v>
      </c>
      <c r="G21" s="269"/>
      <c r="H21" s="278">
        <f t="shared" si="1"/>
        <v>750</v>
      </c>
      <c r="I21" s="280">
        <f t="shared" si="2"/>
        <v>9.5288888888888881</v>
      </c>
      <c r="J21" s="183"/>
      <c r="K21" s="183"/>
      <c r="L21" s="184">
        <v>49420024</v>
      </c>
      <c r="M21" s="184" t="s">
        <v>109</v>
      </c>
      <c r="S21" s="9"/>
      <c r="T21" s="11"/>
      <c r="U21" s="18"/>
      <c r="V21" s="17"/>
    </row>
    <row r="22" spans="1:22" ht="15.75" thickBot="1" x14ac:dyDescent="0.3">
      <c r="A22" s="304" t="s">
        <v>38</v>
      </c>
      <c r="B22" s="203">
        <v>4000</v>
      </c>
      <c r="C22" s="188">
        <v>3000</v>
      </c>
      <c r="D22" s="189">
        <v>401</v>
      </c>
      <c r="E22" s="189">
        <v>10</v>
      </c>
      <c r="F22" s="270">
        <f t="shared" si="0"/>
        <v>411</v>
      </c>
      <c r="G22" s="269"/>
      <c r="H22" s="278">
        <f t="shared" si="1"/>
        <v>411</v>
      </c>
      <c r="I22" s="279">
        <f t="shared" si="2"/>
        <v>3.2441200324412005</v>
      </c>
      <c r="J22" s="179"/>
      <c r="K22" s="179"/>
      <c r="L22" s="109"/>
      <c r="M22" s="109"/>
      <c r="S22" s="9"/>
      <c r="T22" s="11"/>
      <c r="U22" s="18"/>
      <c r="V22" s="23"/>
    </row>
    <row r="23" spans="1:22" ht="15.75" thickBot="1" x14ac:dyDescent="0.3">
      <c r="A23" s="305" t="s">
        <v>39</v>
      </c>
      <c r="B23" s="187">
        <v>3458</v>
      </c>
      <c r="C23" s="188">
        <v>1500</v>
      </c>
      <c r="D23" s="189">
        <v>125</v>
      </c>
      <c r="E23" s="189">
        <v>20</v>
      </c>
      <c r="F23" s="270">
        <f t="shared" si="0"/>
        <v>145</v>
      </c>
      <c r="G23" s="269"/>
      <c r="H23" s="278">
        <f t="shared" si="1"/>
        <v>145</v>
      </c>
      <c r="I23" s="279">
        <f>B23/F23/3</f>
        <v>7.9494252873563225</v>
      </c>
      <c r="J23" s="179"/>
      <c r="K23" s="179"/>
      <c r="L23" s="109">
        <v>45677260</v>
      </c>
      <c r="M23" s="109" t="s">
        <v>110</v>
      </c>
      <c r="S23" s="9"/>
      <c r="T23" s="11"/>
      <c r="U23" s="18"/>
      <c r="V23" s="17"/>
    </row>
    <row r="24" spans="1:22" ht="16.5" thickBot="1" x14ac:dyDescent="0.35">
      <c r="A24" s="305" t="s">
        <v>41</v>
      </c>
      <c r="B24" s="187">
        <v>6683</v>
      </c>
      <c r="C24" s="188">
        <v>7797.4</v>
      </c>
      <c r="D24" s="189">
        <v>93</v>
      </c>
      <c r="E24" s="189">
        <v>80</v>
      </c>
      <c r="F24" s="270">
        <f t="shared" si="0"/>
        <v>173</v>
      </c>
      <c r="G24" s="269"/>
      <c r="H24" s="278">
        <f t="shared" si="1"/>
        <v>173</v>
      </c>
      <c r="I24" s="279">
        <f t="shared" si="2"/>
        <v>12.876685934489402</v>
      </c>
      <c r="L24" s="110"/>
      <c r="S24" s="335"/>
      <c r="T24" s="18"/>
      <c r="U24" s="24"/>
      <c r="V24" s="19"/>
    </row>
    <row r="25" spans="1:22" ht="15.75" thickBot="1" x14ac:dyDescent="0.3">
      <c r="A25" s="305" t="s">
        <v>81</v>
      </c>
      <c r="B25" s="187">
        <v>25700</v>
      </c>
      <c r="C25" s="188">
        <v>162852.96</v>
      </c>
      <c r="D25" s="189">
        <v>1252</v>
      </c>
      <c r="E25" s="189">
        <v>0</v>
      </c>
      <c r="F25" s="270">
        <f t="shared" si="0"/>
        <v>1252</v>
      </c>
      <c r="G25" s="269"/>
      <c r="H25" s="278">
        <f t="shared" si="1"/>
        <v>1252</v>
      </c>
      <c r="I25" s="279">
        <f t="shared" si="2"/>
        <v>6.8423855165069227</v>
      </c>
      <c r="L25" s="104" t="s">
        <v>192</v>
      </c>
      <c r="M25" s="104" t="s">
        <v>193</v>
      </c>
      <c r="S25" s="335"/>
      <c r="T25" s="15"/>
      <c r="U25" s="15"/>
      <c r="V25" s="15"/>
    </row>
    <row r="26" spans="1:22" ht="15.75" thickBot="1" x14ac:dyDescent="0.3">
      <c r="A26" s="305" t="s">
        <v>44</v>
      </c>
      <c r="B26" s="188">
        <v>5880</v>
      </c>
      <c r="C26" s="186">
        <v>0</v>
      </c>
      <c r="D26" s="189">
        <v>131</v>
      </c>
      <c r="E26" s="189">
        <v>0</v>
      </c>
      <c r="F26" s="270">
        <f t="shared" si="0"/>
        <v>131</v>
      </c>
      <c r="G26" s="269"/>
      <c r="H26" s="278">
        <f t="shared" si="1"/>
        <v>131</v>
      </c>
      <c r="I26" s="279">
        <f t="shared" si="2"/>
        <v>14.961832061068703</v>
      </c>
    </row>
    <row r="27" spans="1:22" ht="15.75" thickBot="1" x14ac:dyDescent="0.3">
      <c r="A27" s="305" t="s">
        <v>45</v>
      </c>
      <c r="B27" s="187">
        <v>4687</v>
      </c>
      <c r="C27" s="188">
        <v>1671</v>
      </c>
      <c r="D27" s="189">
        <v>155</v>
      </c>
      <c r="E27" s="189">
        <v>0</v>
      </c>
      <c r="F27" s="270">
        <f t="shared" si="0"/>
        <v>155</v>
      </c>
      <c r="G27" s="269"/>
      <c r="H27" s="278">
        <f t="shared" si="1"/>
        <v>155</v>
      </c>
      <c r="I27" s="279">
        <f t="shared" si="2"/>
        <v>10.079569892473119</v>
      </c>
    </row>
    <row r="28" spans="1:22" ht="15.75" thickBot="1" x14ac:dyDescent="0.3">
      <c r="A28" s="305" t="s">
        <v>82</v>
      </c>
      <c r="B28" s="187">
        <v>5046.62</v>
      </c>
      <c r="C28" s="188">
        <v>550</v>
      </c>
      <c r="D28" s="189">
        <v>150</v>
      </c>
      <c r="E28" s="189">
        <v>19</v>
      </c>
      <c r="F28" s="270">
        <f t="shared" si="0"/>
        <v>169</v>
      </c>
      <c r="G28" s="269"/>
      <c r="H28" s="278">
        <f t="shared" si="1"/>
        <v>169</v>
      </c>
      <c r="I28" s="280">
        <f t="shared" si="2"/>
        <v>9.9538856015779089</v>
      </c>
    </row>
    <row r="29" spans="1:22" ht="15.75" thickBot="1" x14ac:dyDescent="0.3">
      <c r="A29" s="305" t="s">
        <v>47</v>
      </c>
      <c r="B29" s="187">
        <v>30852.54</v>
      </c>
      <c r="C29" s="186">
        <v>16768.54</v>
      </c>
      <c r="D29" s="189">
        <v>1581</v>
      </c>
      <c r="E29" s="189">
        <v>12</v>
      </c>
      <c r="F29" s="270">
        <f t="shared" si="0"/>
        <v>1593</v>
      </c>
      <c r="G29" s="269"/>
      <c r="H29" s="278">
        <f t="shared" si="1"/>
        <v>1593</v>
      </c>
      <c r="I29" s="279">
        <f t="shared" si="2"/>
        <v>6.4558568738229765</v>
      </c>
      <c r="J29" s="179"/>
      <c r="K29" s="179"/>
      <c r="L29" s="182" t="s">
        <v>174</v>
      </c>
      <c r="M29" s="182" t="s">
        <v>175</v>
      </c>
    </row>
    <row r="30" spans="1:22" ht="15.75" thickBot="1" x14ac:dyDescent="0.3">
      <c r="A30" s="311" t="s">
        <v>48</v>
      </c>
      <c r="B30" s="187">
        <v>2705.51</v>
      </c>
      <c r="C30" s="186">
        <v>0</v>
      </c>
      <c r="D30" s="189">
        <v>187</v>
      </c>
      <c r="E30" s="189">
        <v>1</v>
      </c>
      <c r="F30" s="270">
        <f t="shared" si="0"/>
        <v>188</v>
      </c>
      <c r="G30" s="269"/>
      <c r="H30" s="278">
        <f t="shared" si="1"/>
        <v>188</v>
      </c>
      <c r="I30" s="279">
        <f t="shared" si="2"/>
        <v>4.7970035460992912</v>
      </c>
      <c r="L30" s="104">
        <v>44991992</v>
      </c>
      <c r="M30" s="104" t="s">
        <v>194</v>
      </c>
    </row>
    <row r="31" spans="1:22" ht="15.75" thickBot="1" x14ac:dyDescent="0.3">
      <c r="A31" s="305" t="s">
        <v>49</v>
      </c>
      <c r="B31" s="191">
        <v>81290.720000000001</v>
      </c>
      <c r="C31" s="186">
        <v>87057.61</v>
      </c>
      <c r="D31" s="189">
        <v>1707</v>
      </c>
      <c r="E31" s="189">
        <v>18</v>
      </c>
      <c r="F31" s="270">
        <f t="shared" si="0"/>
        <v>1725</v>
      </c>
      <c r="G31" s="269"/>
      <c r="H31" s="278">
        <f t="shared" si="1"/>
        <v>1725</v>
      </c>
      <c r="I31" s="279">
        <f t="shared" si="2"/>
        <v>15.708351690821255</v>
      </c>
      <c r="L31" s="104" t="s">
        <v>196</v>
      </c>
      <c r="M31" s="104" t="s">
        <v>195</v>
      </c>
    </row>
    <row r="32" spans="1:22" ht="15.75" thickBot="1" x14ac:dyDescent="0.3">
      <c r="A32" s="299" t="s">
        <v>50</v>
      </c>
      <c r="B32" s="349"/>
      <c r="C32" s="350"/>
      <c r="D32" s="351"/>
      <c r="E32" s="351"/>
      <c r="F32" s="352">
        <f t="shared" si="0"/>
        <v>0</v>
      </c>
      <c r="G32" s="269"/>
      <c r="H32" s="278">
        <f t="shared" si="1"/>
        <v>0</v>
      </c>
      <c r="I32" s="281" t="e">
        <f t="shared" si="2"/>
        <v>#DIV/0!</v>
      </c>
      <c r="J32" s="179"/>
      <c r="K32" s="179"/>
      <c r="L32" s="109" t="s">
        <v>178</v>
      </c>
      <c r="M32" s="109" t="s">
        <v>177</v>
      </c>
    </row>
    <row r="33" spans="1:19" ht="15.75" thickBot="1" x14ac:dyDescent="0.3">
      <c r="A33" s="327" t="s">
        <v>51</v>
      </c>
      <c r="B33" s="353"/>
      <c r="C33" s="354"/>
      <c r="D33" s="351"/>
      <c r="E33" s="351"/>
      <c r="F33" s="352">
        <f t="shared" si="0"/>
        <v>0</v>
      </c>
      <c r="G33" s="269"/>
      <c r="H33" s="278">
        <f t="shared" si="1"/>
        <v>0</v>
      </c>
      <c r="I33" s="279" t="e">
        <f t="shared" si="2"/>
        <v>#DIV/0!</v>
      </c>
      <c r="J33" s="25"/>
    </row>
    <row r="34" spans="1:19" ht="15.75" thickBot="1" x14ac:dyDescent="0.3">
      <c r="A34" s="305" t="s">
        <v>52</v>
      </c>
      <c r="B34" s="187">
        <v>2750</v>
      </c>
      <c r="C34" s="186">
        <v>0</v>
      </c>
      <c r="D34" s="189">
        <v>120</v>
      </c>
      <c r="E34" s="189">
        <v>20</v>
      </c>
      <c r="F34" s="270">
        <f t="shared" si="0"/>
        <v>140</v>
      </c>
      <c r="G34" s="269"/>
      <c r="H34" s="278">
        <f t="shared" si="1"/>
        <v>140</v>
      </c>
      <c r="I34" s="279">
        <f t="shared" si="2"/>
        <v>6.5476190476190474</v>
      </c>
    </row>
    <row r="35" spans="1:19" ht="15.75" thickBot="1" x14ac:dyDescent="0.3">
      <c r="A35" s="304" t="s">
        <v>53</v>
      </c>
      <c r="B35" s="193">
        <v>24432.2</v>
      </c>
      <c r="C35" s="188">
        <v>21957.57</v>
      </c>
      <c r="D35" s="194">
        <v>1922</v>
      </c>
      <c r="E35" s="194">
        <v>0</v>
      </c>
      <c r="F35" s="270">
        <f t="shared" si="0"/>
        <v>1922</v>
      </c>
      <c r="G35" s="269"/>
      <c r="H35" s="278">
        <f t="shared" si="1"/>
        <v>1922</v>
      </c>
      <c r="I35" s="279">
        <f t="shared" si="2"/>
        <v>4.2372875476933753</v>
      </c>
    </row>
    <row r="36" spans="1:19" ht="15.75" thickBot="1" x14ac:dyDescent="0.3">
      <c r="A36" s="305" t="s">
        <v>54</v>
      </c>
      <c r="B36" s="187">
        <v>396661.75</v>
      </c>
      <c r="C36" s="188">
        <v>363544.85</v>
      </c>
      <c r="D36" s="188">
        <v>13289</v>
      </c>
      <c r="E36" s="189">
        <v>1465</v>
      </c>
      <c r="F36" s="270">
        <f t="shared" si="0"/>
        <v>14754</v>
      </c>
      <c r="G36" s="269"/>
      <c r="H36" s="278">
        <f t="shared" si="1"/>
        <v>14754</v>
      </c>
      <c r="I36" s="279">
        <f>B36/F36/3</f>
        <v>8.9616770593285437</v>
      </c>
    </row>
    <row r="37" spans="1:19" ht="15.75" thickBot="1" x14ac:dyDescent="0.3">
      <c r="A37" s="305" t="s">
        <v>55</v>
      </c>
      <c r="B37" s="187">
        <v>0</v>
      </c>
      <c r="C37" s="186">
        <v>0</v>
      </c>
      <c r="D37" s="189">
        <v>0</v>
      </c>
      <c r="E37" s="189">
        <v>0</v>
      </c>
      <c r="F37" s="270">
        <f t="shared" si="0"/>
        <v>0</v>
      </c>
      <c r="G37" s="269"/>
      <c r="H37" s="278">
        <f t="shared" si="1"/>
        <v>0</v>
      </c>
      <c r="I37" s="279" t="e">
        <f>B37/F37/3</f>
        <v>#DIV/0!</v>
      </c>
    </row>
    <row r="38" spans="1:19" ht="15.75" thickBot="1" x14ac:dyDescent="0.3">
      <c r="A38" s="304" t="s">
        <v>61</v>
      </c>
      <c r="B38" s="187">
        <v>4402</v>
      </c>
      <c r="C38" s="187">
        <v>0</v>
      </c>
      <c r="D38" s="190">
        <v>92</v>
      </c>
      <c r="E38" s="190">
        <v>0</v>
      </c>
      <c r="F38" s="270">
        <f t="shared" si="0"/>
        <v>92</v>
      </c>
      <c r="G38" s="269"/>
      <c r="H38" s="278">
        <f t="shared" si="1"/>
        <v>92</v>
      </c>
      <c r="I38" s="279">
        <f>B38/F38/3</f>
        <v>15.949275362318842</v>
      </c>
      <c r="L38" s="104" t="s">
        <v>198</v>
      </c>
      <c r="M38" s="104" t="s">
        <v>197</v>
      </c>
    </row>
    <row r="39" spans="1:19" ht="15.75" thickBot="1" x14ac:dyDescent="0.3">
      <c r="A39" s="312" t="s">
        <v>124</v>
      </c>
      <c r="B39" s="195">
        <v>11573.28</v>
      </c>
      <c r="C39" s="222">
        <v>9380</v>
      </c>
      <c r="D39" s="196">
        <v>456</v>
      </c>
      <c r="E39" s="197">
        <v>0</v>
      </c>
      <c r="F39" s="270">
        <f t="shared" si="0"/>
        <v>456</v>
      </c>
      <c r="G39" s="269"/>
      <c r="H39" s="278">
        <f t="shared" si="1"/>
        <v>456</v>
      </c>
      <c r="I39" s="279">
        <f t="shared" si="2"/>
        <v>8.4600000000000009</v>
      </c>
      <c r="L39" s="104" t="s">
        <v>199</v>
      </c>
      <c r="M39" s="104" t="s">
        <v>113</v>
      </c>
      <c r="N39" t="s">
        <v>206</v>
      </c>
    </row>
    <row r="40" spans="1:19" s="181" customFormat="1" ht="15.75" thickBot="1" x14ac:dyDescent="0.3">
      <c r="A40" s="305" t="s">
        <v>59</v>
      </c>
      <c r="B40" s="186">
        <v>136986.57999999999</v>
      </c>
      <c r="C40" s="186">
        <v>100097.71</v>
      </c>
      <c r="D40" s="190">
        <v>5888</v>
      </c>
      <c r="E40" s="190">
        <v>318</v>
      </c>
      <c r="F40" s="270">
        <f t="shared" si="0"/>
        <v>6206</v>
      </c>
      <c r="G40" s="286"/>
      <c r="H40" s="278">
        <f t="shared" si="1"/>
        <v>6206</v>
      </c>
      <c r="I40" s="279">
        <f t="shared" si="2"/>
        <v>7.35774948974111</v>
      </c>
      <c r="L40" s="182" t="s">
        <v>200</v>
      </c>
      <c r="M40" s="182" t="s">
        <v>201</v>
      </c>
      <c r="S40"/>
    </row>
    <row r="41" spans="1:19" ht="15.75" thickBot="1" x14ac:dyDescent="0.3">
      <c r="A41" s="304" t="s">
        <v>60</v>
      </c>
      <c r="B41" s="187">
        <v>29212</v>
      </c>
      <c r="C41" s="188">
        <v>31487.71</v>
      </c>
      <c r="D41" s="189">
        <v>973</v>
      </c>
      <c r="E41" s="190">
        <v>0</v>
      </c>
      <c r="F41" s="270">
        <f t="shared" si="0"/>
        <v>973</v>
      </c>
      <c r="G41" s="272"/>
      <c r="H41" s="278">
        <f t="shared" si="1"/>
        <v>973</v>
      </c>
      <c r="I41" s="279">
        <f t="shared" si="2"/>
        <v>10.007536827680712</v>
      </c>
      <c r="L41" s="104" t="s">
        <v>202</v>
      </c>
      <c r="M41" s="104" t="s">
        <v>203</v>
      </c>
      <c r="S41" s="181"/>
    </row>
    <row r="42" spans="1:19" ht="15.75" thickBot="1" x14ac:dyDescent="0.3">
      <c r="A42" s="304" t="s">
        <v>74</v>
      </c>
      <c r="B42" s="187">
        <v>13479</v>
      </c>
      <c r="C42" s="187">
        <v>6149</v>
      </c>
      <c r="D42" s="190">
        <v>399</v>
      </c>
      <c r="E42" s="189">
        <v>0</v>
      </c>
      <c r="F42" s="270">
        <f t="shared" si="0"/>
        <v>399</v>
      </c>
      <c r="G42" s="272"/>
      <c r="H42" s="278">
        <f t="shared" si="1"/>
        <v>399</v>
      </c>
      <c r="I42" s="279">
        <f t="shared" si="2"/>
        <v>11.260651629072681</v>
      </c>
    </row>
    <row r="43" spans="1:19" ht="15.75" thickBot="1" x14ac:dyDescent="0.3">
      <c r="A43" s="304" t="s">
        <v>80</v>
      </c>
      <c r="B43" s="191">
        <v>1231.3</v>
      </c>
      <c r="C43" s="187">
        <v>125</v>
      </c>
      <c r="D43" s="190">
        <v>107</v>
      </c>
      <c r="E43" s="189">
        <v>0</v>
      </c>
      <c r="F43" s="270">
        <f t="shared" si="0"/>
        <v>107</v>
      </c>
      <c r="G43" s="273"/>
      <c r="H43" s="278">
        <f t="shared" si="1"/>
        <v>107</v>
      </c>
      <c r="I43" s="279">
        <f>B43/F43/3</f>
        <v>3.8358255451713394</v>
      </c>
    </row>
    <row r="44" spans="1:19" ht="15.75" thickBot="1" x14ac:dyDescent="0.3">
      <c r="A44" s="304" t="s">
        <v>63</v>
      </c>
      <c r="B44" s="201">
        <v>76000</v>
      </c>
      <c r="C44" s="201">
        <v>24500</v>
      </c>
      <c r="D44" s="201">
        <v>2721</v>
      </c>
      <c r="E44" s="257">
        <v>219</v>
      </c>
      <c r="F44" s="270">
        <f t="shared" si="0"/>
        <v>2940</v>
      </c>
      <c r="G44" s="273"/>
      <c r="H44" s="278">
        <f t="shared" si="1"/>
        <v>2940</v>
      </c>
      <c r="I44" s="279">
        <f t="shared" si="2"/>
        <v>8.616780045351474</v>
      </c>
      <c r="L44" s="104" t="s">
        <v>205</v>
      </c>
      <c r="M44" s="104" t="s">
        <v>204</v>
      </c>
    </row>
    <row r="45" spans="1:19" ht="15.75" thickBot="1" x14ac:dyDescent="0.3">
      <c r="A45" s="304" t="s">
        <v>94</v>
      </c>
      <c r="B45" s="187">
        <v>16200</v>
      </c>
      <c r="C45" s="187">
        <v>156330</v>
      </c>
      <c r="D45" s="187">
        <v>1300</v>
      </c>
      <c r="E45" s="189">
        <v>80</v>
      </c>
      <c r="F45" s="270">
        <f t="shared" si="0"/>
        <v>1380</v>
      </c>
      <c r="G45" s="272"/>
      <c r="H45" s="278">
        <f t="shared" si="1"/>
        <v>1380</v>
      </c>
      <c r="I45" s="279">
        <f t="shared" si="2"/>
        <v>3.9130434782608696</v>
      </c>
      <c r="J45" s="179"/>
      <c r="K45" s="179"/>
    </row>
    <row r="46" spans="1:19" ht="15.75" thickBot="1" x14ac:dyDescent="0.3">
      <c r="A46" s="313" t="s">
        <v>79</v>
      </c>
      <c r="B46" s="187">
        <v>357914.78</v>
      </c>
      <c r="C46" s="187">
        <v>103496.16</v>
      </c>
      <c r="D46" s="187">
        <v>3498</v>
      </c>
      <c r="E46" s="189">
        <v>412</v>
      </c>
      <c r="F46" s="270">
        <f t="shared" si="0"/>
        <v>3910</v>
      </c>
      <c r="G46" s="272"/>
      <c r="H46" s="278">
        <f t="shared" si="1"/>
        <v>3910</v>
      </c>
      <c r="I46" s="281">
        <f t="shared" si="2"/>
        <v>30.51276896845695</v>
      </c>
      <c r="J46" s="179"/>
      <c r="K46" s="179"/>
      <c r="L46" s="182" t="s">
        <v>182</v>
      </c>
      <c r="M46" s="182" t="s">
        <v>183</v>
      </c>
      <c r="N46" s="181"/>
      <c r="O46" s="181"/>
    </row>
    <row r="47" spans="1:19" ht="15.75" thickBot="1" x14ac:dyDescent="0.3">
      <c r="A47" s="313" t="s">
        <v>129</v>
      </c>
      <c r="B47" s="201">
        <v>10911</v>
      </c>
      <c r="C47" s="201">
        <v>34143.279999999999</v>
      </c>
      <c r="D47" s="201">
        <v>856</v>
      </c>
      <c r="E47" s="257">
        <v>0</v>
      </c>
      <c r="F47" s="270">
        <f t="shared" si="0"/>
        <v>856</v>
      </c>
      <c r="G47" s="272"/>
      <c r="H47" s="278">
        <f t="shared" si="1"/>
        <v>856</v>
      </c>
      <c r="I47" s="281">
        <f t="shared" si="2"/>
        <v>4.2488317757009346</v>
      </c>
    </row>
    <row r="48" spans="1:19" ht="15.75" thickBot="1" x14ac:dyDescent="0.3">
      <c r="A48" s="304" t="s">
        <v>83</v>
      </c>
      <c r="B48" s="187">
        <v>167439.24</v>
      </c>
      <c r="C48" s="187">
        <v>0</v>
      </c>
      <c r="D48" s="187">
        <v>4904</v>
      </c>
      <c r="E48" s="189">
        <v>353</v>
      </c>
      <c r="F48" s="270">
        <f t="shared" si="0"/>
        <v>5257</v>
      </c>
      <c r="G48" s="272"/>
      <c r="H48" s="278">
        <f t="shared" si="1"/>
        <v>5257</v>
      </c>
      <c r="I48" s="279"/>
    </row>
    <row r="49" spans="1:14" ht="15.75" thickBot="1" x14ac:dyDescent="0.3">
      <c r="A49" s="304" t="s">
        <v>187</v>
      </c>
      <c r="B49" s="187">
        <v>9595</v>
      </c>
      <c r="C49" s="187">
        <v>0</v>
      </c>
      <c r="D49" s="187">
        <v>135</v>
      </c>
      <c r="E49" s="189">
        <v>0</v>
      </c>
      <c r="F49" s="270">
        <f t="shared" si="0"/>
        <v>135</v>
      </c>
      <c r="G49" s="274"/>
      <c r="H49" s="278"/>
      <c r="I49" s="279"/>
    </row>
    <row r="50" spans="1:14" ht="15.75" thickBot="1" x14ac:dyDescent="0.3">
      <c r="A50" s="304" t="s">
        <v>217</v>
      </c>
      <c r="B50" s="187">
        <v>4455</v>
      </c>
      <c r="C50" s="187">
        <v>190</v>
      </c>
      <c r="D50" s="187">
        <v>79</v>
      </c>
      <c r="E50" s="189">
        <v>20</v>
      </c>
      <c r="F50" s="270">
        <f t="shared" si="0"/>
        <v>99</v>
      </c>
      <c r="G50" s="272"/>
      <c r="H50" s="278"/>
      <c r="I50" s="279"/>
    </row>
    <row r="51" spans="1:14" ht="15.75" thickBot="1" x14ac:dyDescent="0.3">
      <c r="A51" s="304" t="s">
        <v>218</v>
      </c>
      <c r="B51" s="187">
        <v>10050</v>
      </c>
      <c r="C51" s="187">
        <v>0</v>
      </c>
      <c r="D51" s="187">
        <v>392</v>
      </c>
      <c r="E51" s="189">
        <v>3</v>
      </c>
      <c r="F51" s="270">
        <f t="shared" si="0"/>
        <v>395</v>
      </c>
      <c r="G51" s="272"/>
      <c r="H51" s="278"/>
      <c r="I51" s="279"/>
    </row>
    <row r="52" spans="1:14" ht="15.75" thickBot="1" x14ac:dyDescent="0.3">
      <c r="A52" s="304" t="s">
        <v>225</v>
      </c>
      <c r="B52" s="329">
        <v>5449.14</v>
      </c>
      <c r="C52" s="187">
        <v>0</v>
      </c>
      <c r="D52" s="187">
        <v>621</v>
      </c>
      <c r="E52" s="189">
        <v>22</v>
      </c>
      <c r="F52" s="270">
        <f t="shared" si="0"/>
        <v>643</v>
      </c>
      <c r="G52" s="272"/>
      <c r="H52" s="278"/>
      <c r="I52" s="279"/>
    </row>
    <row r="53" spans="1:14" ht="15.75" thickBot="1" x14ac:dyDescent="0.3">
      <c r="A53" s="304" t="s">
        <v>226</v>
      </c>
      <c r="B53" s="187">
        <v>15466</v>
      </c>
      <c r="C53" s="187">
        <v>6000</v>
      </c>
      <c r="D53" s="187">
        <v>450</v>
      </c>
      <c r="E53" s="189">
        <v>0</v>
      </c>
      <c r="F53" s="270">
        <f t="shared" si="0"/>
        <v>450</v>
      </c>
      <c r="G53" s="272"/>
      <c r="H53" s="278"/>
      <c r="I53" s="279"/>
    </row>
    <row r="54" spans="1:14" x14ac:dyDescent="0.25">
      <c r="A54" s="336" t="s">
        <v>64</v>
      </c>
      <c r="B54" s="337">
        <f>SUM(B5:B53)</f>
        <v>8852653.910000002</v>
      </c>
      <c r="C54" s="337">
        <f>SUM(C5:C53)</f>
        <v>5495334.5000000009</v>
      </c>
      <c r="D54" s="337">
        <f>SUM(D5:D53)</f>
        <v>335666</v>
      </c>
      <c r="E54" s="337">
        <f>SUM(E5:E53)</f>
        <v>20878</v>
      </c>
      <c r="F54" s="337">
        <f>SUM(F5:F53)</f>
        <v>356544</v>
      </c>
      <c r="G54" s="274"/>
      <c r="H54" s="282"/>
      <c r="I54" s="283">
        <f>B42/F42/3</f>
        <v>11.260651629072681</v>
      </c>
    </row>
    <row r="55" spans="1:14" x14ac:dyDescent="0.25">
      <c r="A55" s="26"/>
      <c r="B55" s="28">
        <f>SUM(B9:B53)-B48-B40-B36-B46-B11</f>
        <v>651107.66999999969</v>
      </c>
      <c r="C55" s="28">
        <f>SUM(C9:C53)</f>
        <v>1520903.9299999997</v>
      </c>
      <c r="D55" s="28">
        <f>SUM(D9:D53)</f>
        <v>63473</v>
      </c>
      <c r="E55" s="28">
        <f>SUM(E9:E53)</f>
        <v>3285</v>
      </c>
      <c r="F55" s="199">
        <f>SUM(F9:F53)-F40-F36-F48-F11-F46</f>
        <v>25911</v>
      </c>
      <c r="G55" s="199"/>
      <c r="H55" s="234"/>
      <c r="I55" s="86">
        <f>B43/F43/3</f>
        <v>3.8358255451713394</v>
      </c>
    </row>
    <row r="56" spans="1:14" x14ac:dyDescent="0.25">
      <c r="A56" s="178" t="s">
        <v>65</v>
      </c>
      <c r="B56" s="29"/>
      <c r="C56" s="29"/>
      <c r="E56" s="32"/>
      <c r="F56" s="21">
        <f>F55/F54</f>
        <v>7.2672657512116323E-2</v>
      </c>
      <c r="G56" s="21"/>
      <c r="H56" s="235"/>
      <c r="J56" s="14"/>
    </row>
    <row r="57" spans="1:14" x14ac:dyDescent="0.25">
      <c r="A57" s="180"/>
      <c r="B57" s="260">
        <f>B54*2</f>
        <v>17705307.820000004</v>
      </c>
      <c r="C57" s="260">
        <f>C54*2</f>
        <v>10990669.000000002</v>
      </c>
      <c r="D57" s="263"/>
      <c r="E57" s="263"/>
      <c r="F57" s="264">
        <f>F54*2</f>
        <v>713088</v>
      </c>
      <c r="G57" s="266" t="s">
        <v>220</v>
      </c>
      <c r="H57" s="236"/>
      <c r="J57" s="29"/>
      <c r="K57" s="40"/>
      <c r="L57" s="106"/>
      <c r="M57" s="106"/>
      <c r="N57" s="40"/>
    </row>
    <row r="58" spans="1:14" x14ac:dyDescent="0.25">
      <c r="A58" s="180"/>
      <c r="B58" s="33"/>
      <c r="C58" s="29"/>
      <c r="F58" s="34"/>
      <c r="G58" s="34"/>
      <c r="H58" s="236"/>
      <c r="K58">
        <v>25804</v>
      </c>
    </row>
    <row r="59" spans="1:14" x14ac:dyDescent="0.25">
      <c r="A59" s="180"/>
      <c r="B59" s="260"/>
      <c r="C59" s="262"/>
      <c r="D59" s="263"/>
      <c r="E59" s="263"/>
      <c r="F59" s="261"/>
      <c r="G59" s="267"/>
    </row>
    <row r="60" spans="1:14" x14ac:dyDescent="0.25">
      <c r="A60" s="180"/>
      <c r="B60" s="29"/>
      <c r="C60" s="29"/>
      <c r="F60" s="34"/>
      <c r="G60" s="267"/>
    </row>
    <row r="61" spans="1:14" x14ac:dyDescent="0.25">
      <c r="A61" s="180"/>
      <c r="B61" s="29"/>
      <c r="C61" s="29"/>
      <c r="K61" s="50"/>
      <c r="L61" s="107"/>
      <c r="M61" s="107"/>
      <c r="N61" s="50"/>
    </row>
    <row r="62" spans="1:14" x14ac:dyDescent="0.25">
      <c r="A62" s="180"/>
      <c r="B62" s="29">
        <f>B59/2</f>
        <v>0</v>
      </c>
      <c r="C62" s="29">
        <f>C59/2</f>
        <v>0</v>
      </c>
      <c r="F62" s="29">
        <f>F59/2</f>
        <v>0</v>
      </c>
      <c r="G62" s="30" t="s">
        <v>223</v>
      </c>
    </row>
    <row r="63" spans="1:14" x14ac:dyDescent="0.25">
      <c r="A63" s="180"/>
      <c r="B63" s="265"/>
      <c r="C63" s="29"/>
      <c r="F63" s="34"/>
      <c r="G63" s="34" t="s">
        <v>222</v>
      </c>
      <c r="H63" s="236"/>
    </row>
    <row r="64" spans="1:14" x14ac:dyDescent="0.25">
      <c r="A64" s="180"/>
      <c r="B64" s="308">
        <f>B62-B63</f>
        <v>0</v>
      </c>
      <c r="C64" s="29">
        <f>C62-C63</f>
        <v>0</v>
      </c>
      <c r="F64" s="309">
        <f>F62-F63</f>
        <v>0</v>
      </c>
      <c r="G64" s="30" t="s">
        <v>221</v>
      </c>
    </row>
    <row r="65" spans="1:21" x14ac:dyDescent="0.25">
      <c r="A65" s="180"/>
      <c r="C65" s="28"/>
      <c r="F65" s="82"/>
      <c r="G65" s="82"/>
      <c r="H65" s="238"/>
    </row>
    <row r="66" spans="1:21" x14ac:dyDescent="0.25">
      <c r="A66" s="180"/>
      <c r="E66" s="49"/>
      <c r="F66" s="85"/>
      <c r="G66" s="85"/>
      <c r="H66" s="239"/>
    </row>
    <row r="67" spans="1:21" x14ac:dyDescent="0.25">
      <c r="A67" s="180"/>
      <c r="F67" s="34"/>
      <c r="G67" s="34"/>
      <c r="H67" s="236"/>
      <c r="U67" s="345"/>
    </row>
    <row r="68" spans="1:21" x14ac:dyDescent="0.25">
      <c r="A68" s="180"/>
      <c r="T68" s="345"/>
      <c r="U68" s="10"/>
    </row>
    <row r="69" spans="1:21" x14ac:dyDescent="0.25">
      <c r="A69" s="179"/>
      <c r="T69" s="9"/>
      <c r="U69" s="11"/>
    </row>
    <row r="70" spans="1:21" x14ac:dyDescent="0.25">
      <c r="I70">
        <f>F69-F70</f>
        <v>0</v>
      </c>
      <c r="T70" s="9"/>
      <c r="U70" s="11"/>
    </row>
    <row r="71" spans="1:21" x14ac:dyDescent="0.25">
      <c r="F71" s="21"/>
      <c r="G71" s="21"/>
      <c r="H71" s="235"/>
      <c r="T71" s="9"/>
      <c r="U71" s="11"/>
    </row>
    <row r="72" spans="1:21" x14ac:dyDescent="0.25">
      <c r="T72" s="9"/>
    </row>
    <row r="77" spans="1:21" ht="15.75" thickBot="1" x14ac:dyDescent="0.3"/>
    <row r="78" spans="1:21" ht="15.75" thickBot="1" x14ac:dyDescent="0.3">
      <c r="U78" s="72"/>
    </row>
    <row r="79" spans="1:21" ht="15.75" thickBot="1" x14ac:dyDescent="0.3">
      <c r="T79" s="71"/>
    </row>
  </sheetData>
  <mergeCells count="4">
    <mergeCell ref="A2:F2"/>
    <mergeCell ref="D3:F3"/>
    <mergeCell ref="S4:T4"/>
    <mergeCell ref="S12:T12"/>
  </mergeCells>
  <hyperlinks>
    <hyperlink ref="A10" r:id="rId1"/>
  </hyperlinks>
  <pageMargins left="0.7" right="0.7" top="0.75" bottom="0.75" header="0.3" footer="0.3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85"/>
  <sheetViews>
    <sheetView topLeftCell="A28" workbookViewId="0">
      <selection activeCell="G58" sqref="G58"/>
    </sheetView>
  </sheetViews>
  <sheetFormatPr defaultRowHeight="15" x14ac:dyDescent="0.25"/>
  <cols>
    <col min="1" max="1" width="6.42578125" style="358" customWidth="1"/>
    <col min="2" max="2" width="21.42578125" style="175" customWidth="1"/>
    <col min="3" max="3" width="25.85546875" style="30" bestFit="1" customWidth="1"/>
    <col min="4" max="4" width="23.42578125" style="30" customWidth="1"/>
    <col min="5" max="5" width="16.140625" style="31" bestFit="1" customWidth="1"/>
    <col min="6" max="6" width="15.28515625" style="31" bestFit="1" customWidth="1"/>
    <col min="7" max="8" width="12.28515625" style="30" customWidth="1"/>
    <col min="9" max="9" width="12.28515625" style="237" customWidth="1"/>
    <col min="10" max="10" width="13.42578125" customWidth="1"/>
    <col min="11" max="11" width="12.28515625" bestFit="1" customWidth="1"/>
    <col min="12" max="12" width="37.28515625" customWidth="1"/>
    <col min="13" max="13" width="25.42578125" style="104" customWidth="1"/>
    <col min="14" max="14" width="19" style="104" customWidth="1"/>
    <col min="15" max="15" width="18.85546875" customWidth="1"/>
    <col min="20" max="20" width="18.5703125" customWidth="1"/>
    <col min="21" max="21" width="16.7109375" customWidth="1"/>
    <col min="22" max="22" width="25.28515625" customWidth="1"/>
    <col min="23" max="23" width="26" bestFit="1" customWidth="1"/>
    <col min="25" max="25" width="13.28515625" customWidth="1"/>
    <col min="263" max="263" width="21.42578125" customWidth="1"/>
    <col min="264" max="264" width="16.42578125" customWidth="1"/>
    <col min="265" max="265" width="17.42578125" customWidth="1"/>
    <col min="266" max="266" width="14" customWidth="1"/>
    <col min="267" max="267" width="13.5703125" customWidth="1"/>
    <col min="268" max="268" width="12.28515625" customWidth="1"/>
    <col min="269" max="269" width="12.140625" customWidth="1"/>
    <col min="270" max="270" width="12.28515625" bestFit="1" customWidth="1"/>
    <col min="276" max="276" width="10.5703125" bestFit="1" customWidth="1"/>
    <col min="277" max="277" width="16.7109375" customWidth="1"/>
    <col min="278" max="278" width="27.7109375" customWidth="1"/>
    <col min="279" max="279" width="26" bestFit="1" customWidth="1"/>
    <col min="519" max="519" width="21.42578125" customWidth="1"/>
    <col min="520" max="520" width="16.42578125" customWidth="1"/>
    <col min="521" max="521" width="17.42578125" customWidth="1"/>
    <col min="522" max="522" width="14" customWidth="1"/>
    <col min="523" max="523" width="13.5703125" customWidth="1"/>
    <col min="524" max="524" width="12.28515625" customWidth="1"/>
    <col min="525" max="525" width="12.140625" customWidth="1"/>
    <col min="526" max="526" width="12.28515625" bestFit="1" customWidth="1"/>
    <col min="532" max="532" width="10.5703125" bestFit="1" customWidth="1"/>
    <col min="533" max="533" width="16.7109375" customWidth="1"/>
    <col min="534" max="534" width="27.7109375" customWidth="1"/>
    <col min="535" max="535" width="26" bestFit="1" customWidth="1"/>
    <col min="775" max="775" width="21.42578125" customWidth="1"/>
    <col min="776" max="776" width="16.42578125" customWidth="1"/>
    <col min="777" max="777" width="17.42578125" customWidth="1"/>
    <col min="778" max="778" width="14" customWidth="1"/>
    <col min="779" max="779" width="13.5703125" customWidth="1"/>
    <col min="780" max="780" width="12.28515625" customWidth="1"/>
    <col min="781" max="781" width="12.140625" customWidth="1"/>
    <col min="782" max="782" width="12.28515625" bestFit="1" customWidth="1"/>
    <col min="788" max="788" width="10.5703125" bestFit="1" customWidth="1"/>
    <col min="789" max="789" width="16.7109375" customWidth="1"/>
    <col min="790" max="790" width="27.7109375" customWidth="1"/>
    <col min="791" max="791" width="26" bestFit="1" customWidth="1"/>
    <col min="1031" max="1031" width="21.42578125" customWidth="1"/>
    <col min="1032" max="1032" width="16.42578125" customWidth="1"/>
    <col min="1033" max="1033" width="17.42578125" customWidth="1"/>
    <col min="1034" max="1034" width="14" customWidth="1"/>
    <col min="1035" max="1035" width="13.5703125" customWidth="1"/>
    <col min="1036" max="1036" width="12.28515625" customWidth="1"/>
    <col min="1037" max="1037" width="12.140625" customWidth="1"/>
    <col min="1038" max="1038" width="12.28515625" bestFit="1" customWidth="1"/>
    <col min="1044" max="1044" width="10.5703125" bestFit="1" customWidth="1"/>
    <col min="1045" max="1045" width="16.7109375" customWidth="1"/>
    <col min="1046" max="1046" width="27.7109375" customWidth="1"/>
    <col min="1047" max="1047" width="26" bestFit="1" customWidth="1"/>
    <col min="1287" max="1287" width="21.42578125" customWidth="1"/>
    <col min="1288" max="1288" width="16.42578125" customWidth="1"/>
    <col min="1289" max="1289" width="17.42578125" customWidth="1"/>
    <col min="1290" max="1290" width="14" customWidth="1"/>
    <col min="1291" max="1291" width="13.5703125" customWidth="1"/>
    <col min="1292" max="1292" width="12.28515625" customWidth="1"/>
    <col min="1293" max="1293" width="12.140625" customWidth="1"/>
    <col min="1294" max="1294" width="12.28515625" bestFit="1" customWidth="1"/>
    <col min="1300" max="1300" width="10.5703125" bestFit="1" customWidth="1"/>
    <col min="1301" max="1301" width="16.7109375" customWidth="1"/>
    <col min="1302" max="1302" width="27.7109375" customWidth="1"/>
    <col min="1303" max="1303" width="26" bestFit="1" customWidth="1"/>
    <col min="1543" max="1543" width="21.42578125" customWidth="1"/>
    <col min="1544" max="1544" width="16.42578125" customWidth="1"/>
    <col min="1545" max="1545" width="17.42578125" customWidth="1"/>
    <col min="1546" max="1546" width="14" customWidth="1"/>
    <col min="1547" max="1547" width="13.5703125" customWidth="1"/>
    <col min="1548" max="1548" width="12.28515625" customWidth="1"/>
    <col min="1549" max="1549" width="12.140625" customWidth="1"/>
    <col min="1550" max="1550" width="12.28515625" bestFit="1" customWidth="1"/>
    <col min="1556" max="1556" width="10.5703125" bestFit="1" customWidth="1"/>
    <col min="1557" max="1557" width="16.7109375" customWidth="1"/>
    <col min="1558" max="1558" width="27.7109375" customWidth="1"/>
    <col min="1559" max="1559" width="26" bestFit="1" customWidth="1"/>
    <col min="1799" max="1799" width="21.42578125" customWidth="1"/>
    <col min="1800" max="1800" width="16.42578125" customWidth="1"/>
    <col min="1801" max="1801" width="17.42578125" customWidth="1"/>
    <col min="1802" max="1802" width="14" customWidth="1"/>
    <col min="1803" max="1803" width="13.5703125" customWidth="1"/>
    <col min="1804" max="1804" width="12.28515625" customWidth="1"/>
    <col min="1805" max="1805" width="12.140625" customWidth="1"/>
    <col min="1806" max="1806" width="12.28515625" bestFit="1" customWidth="1"/>
    <col min="1812" max="1812" width="10.5703125" bestFit="1" customWidth="1"/>
    <col min="1813" max="1813" width="16.7109375" customWidth="1"/>
    <col min="1814" max="1814" width="27.7109375" customWidth="1"/>
    <col min="1815" max="1815" width="26" bestFit="1" customWidth="1"/>
    <col min="2055" max="2055" width="21.42578125" customWidth="1"/>
    <col min="2056" max="2056" width="16.42578125" customWidth="1"/>
    <col min="2057" max="2057" width="17.42578125" customWidth="1"/>
    <col min="2058" max="2058" width="14" customWidth="1"/>
    <col min="2059" max="2059" width="13.5703125" customWidth="1"/>
    <col min="2060" max="2060" width="12.28515625" customWidth="1"/>
    <col min="2061" max="2061" width="12.140625" customWidth="1"/>
    <col min="2062" max="2062" width="12.28515625" bestFit="1" customWidth="1"/>
    <col min="2068" max="2068" width="10.5703125" bestFit="1" customWidth="1"/>
    <col min="2069" max="2069" width="16.7109375" customWidth="1"/>
    <col min="2070" max="2070" width="27.7109375" customWidth="1"/>
    <col min="2071" max="2071" width="26" bestFit="1" customWidth="1"/>
    <col min="2311" max="2311" width="21.42578125" customWidth="1"/>
    <col min="2312" max="2312" width="16.42578125" customWidth="1"/>
    <col min="2313" max="2313" width="17.42578125" customWidth="1"/>
    <col min="2314" max="2314" width="14" customWidth="1"/>
    <col min="2315" max="2315" width="13.5703125" customWidth="1"/>
    <col min="2316" max="2316" width="12.28515625" customWidth="1"/>
    <col min="2317" max="2317" width="12.140625" customWidth="1"/>
    <col min="2318" max="2318" width="12.28515625" bestFit="1" customWidth="1"/>
    <col min="2324" max="2324" width="10.5703125" bestFit="1" customWidth="1"/>
    <col min="2325" max="2325" width="16.7109375" customWidth="1"/>
    <col min="2326" max="2326" width="27.7109375" customWidth="1"/>
    <col min="2327" max="2327" width="26" bestFit="1" customWidth="1"/>
    <col min="2567" max="2567" width="21.42578125" customWidth="1"/>
    <col min="2568" max="2568" width="16.42578125" customWidth="1"/>
    <col min="2569" max="2569" width="17.42578125" customWidth="1"/>
    <col min="2570" max="2570" width="14" customWidth="1"/>
    <col min="2571" max="2571" width="13.5703125" customWidth="1"/>
    <col min="2572" max="2572" width="12.28515625" customWidth="1"/>
    <col min="2573" max="2573" width="12.140625" customWidth="1"/>
    <col min="2574" max="2574" width="12.28515625" bestFit="1" customWidth="1"/>
    <col min="2580" max="2580" width="10.5703125" bestFit="1" customWidth="1"/>
    <col min="2581" max="2581" width="16.7109375" customWidth="1"/>
    <col min="2582" max="2582" width="27.7109375" customWidth="1"/>
    <col min="2583" max="2583" width="26" bestFit="1" customWidth="1"/>
    <col min="2823" max="2823" width="21.42578125" customWidth="1"/>
    <col min="2824" max="2824" width="16.42578125" customWidth="1"/>
    <col min="2825" max="2825" width="17.42578125" customWidth="1"/>
    <col min="2826" max="2826" width="14" customWidth="1"/>
    <col min="2827" max="2827" width="13.5703125" customWidth="1"/>
    <col min="2828" max="2828" width="12.28515625" customWidth="1"/>
    <col min="2829" max="2829" width="12.140625" customWidth="1"/>
    <col min="2830" max="2830" width="12.28515625" bestFit="1" customWidth="1"/>
    <col min="2836" max="2836" width="10.5703125" bestFit="1" customWidth="1"/>
    <col min="2837" max="2837" width="16.7109375" customWidth="1"/>
    <col min="2838" max="2838" width="27.7109375" customWidth="1"/>
    <col min="2839" max="2839" width="26" bestFit="1" customWidth="1"/>
    <col min="3079" max="3079" width="21.42578125" customWidth="1"/>
    <col min="3080" max="3080" width="16.42578125" customWidth="1"/>
    <col min="3081" max="3081" width="17.42578125" customWidth="1"/>
    <col min="3082" max="3082" width="14" customWidth="1"/>
    <col min="3083" max="3083" width="13.5703125" customWidth="1"/>
    <col min="3084" max="3084" width="12.28515625" customWidth="1"/>
    <col min="3085" max="3085" width="12.140625" customWidth="1"/>
    <col min="3086" max="3086" width="12.28515625" bestFit="1" customWidth="1"/>
    <col min="3092" max="3092" width="10.5703125" bestFit="1" customWidth="1"/>
    <col min="3093" max="3093" width="16.7109375" customWidth="1"/>
    <col min="3094" max="3094" width="27.7109375" customWidth="1"/>
    <col min="3095" max="3095" width="26" bestFit="1" customWidth="1"/>
    <col min="3335" max="3335" width="21.42578125" customWidth="1"/>
    <col min="3336" max="3336" width="16.42578125" customWidth="1"/>
    <col min="3337" max="3337" width="17.42578125" customWidth="1"/>
    <col min="3338" max="3338" width="14" customWidth="1"/>
    <col min="3339" max="3339" width="13.5703125" customWidth="1"/>
    <col min="3340" max="3340" width="12.28515625" customWidth="1"/>
    <col min="3341" max="3341" width="12.140625" customWidth="1"/>
    <col min="3342" max="3342" width="12.28515625" bestFit="1" customWidth="1"/>
    <col min="3348" max="3348" width="10.5703125" bestFit="1" customWidth="1"/>
    <col min="3349" max="3349" width="16.7109375" customWidth="1"/>
    <col min="3350" max="3350" width="27.7109375" customWidth="1"/>
    <col min="3351" max="3351" width="26" bestFit="1" customWidth="1"/>
    <col min="3591" max="3591" width="21.42578125" customWidth="1"/>
    <col min="3592" max="3592" width="16.42578125" customWidth="1"/>
    <col min="3593" max="3593" width="17.42578125" customWidth="1"/>
    <col min="3594" max="3594" width="14" customWidth="1"/>
    <col min="3595" max="3595" width="13.5703125" customWidth="1"/>
    <col min="3596" max="3596" width="12.28515625" customWidth="1"/>
    <col min="3597" max="3597" width="12.140625" customWidth="1"/>
    <col min="3598" max="3598" width="12.28515625" bestFit="1" customWidth="1"/>
    <col min="3604" max="3604" width="10.5703125" bestFit="1" customWidth="1"/>
    <col min="3605" max="3605" width="16.7109375" customWidth="1"/>
    <col min="3606" max="3606" width="27.7109375" customWidth="1"/>
    <col min="3607" max="3607" width="26" bestFit="1" customWidth="1"/>
    <col min="3847" max="3847" width="21.42578125" customWidth="1"/>
    <col min="3848" max="3848" width="16.42578125" customWidth="1"/>
    <col min="3849" max="3849" width="17.42578125" customWidth="1"/>
    <col min="3850" max="3850" width="14" customWidth="1"/>
    <col min="3851" max="3851" width="13.5703125" customWidth="1"/>
    <col min="3852" max="3852" width="12.28515625" customWidth="1"/>
    <col min="3853" max="3853" width="12.140625" customWidth="1"/>
    <col min="3854" max="3854" width="12.28515625" bestFit="1" customWidth="1"/>
    <col min="3860" max="3860" width="10.5703125" bestFit="1" customWidth="1"/>
    <col min="3861" max="3861" width="16.7109375" customWidth="1"/>
    <col min="3862" max="3862" width="27.7109375" customWidth="1"/>
    <col min="3863" max="3863" width="26" bestFit="1" customWidth="1"/>
    <col min="4103" max="4103" width="21.42578125" customWidth="1"/>
    <col min="4104" max="4104" width="16.42578125" customWidth="1"/>
    <col min="4105" max="4105" width="17.42578125" customWidth="1"/>
    <col min="4106" max="4106" width="14" customWidth="1"/>
    <col min="4107" max="4107" width="13.5703125" customWidth="1"/>
    <col min="4108" max="4108" width="12.28515625" customWidth="1"/>
    <col min="4109" max="4109" width="12.140625" customWidth="1"/>
    <col min="4110" max="4110" width="12.28515625" bestFit="1" customWidth="1"/>
    <col min="4116" max="4116" width="10.5703125" bestFit="1" customWidth="1"/>
    <col min="4117" max="4117" width="16.7109375" customWidth="1"/>
    <col min="4118" max="4118" width="27.7109375" customWidth="1"/>
    <col min="4119" max="4119" width="26" bestFit="1" customWidth="1"/>
    <col min="4359" max="4359" width="21.42578125" customWidth="1"/>
    <col min="4360" max="4360" width="16.42578125" customWidth="1"/>
    <col min="4361" max="4361" width="17.42578125" customWidth="1"/>
    <col min="4362" max="4362" width="14" customWidth="1"/>
    <col min="4363" max="4363" width="13.5703125" customWidth="1"/>
    <col min="4364" max="4364" width="12.28515625" customWidth="1"/>
    <col min="4365" max="4365" width="12.140625" customWidth="1"/>
    <col min="4366" max="4366" width="12.28515625" bestFit="1" customWidth="1"/>
    <col min="4372" max="4372" width="10.5703125" bestFit="1" customWidth="1"/>
    <col min="4373" max="4373" width="16.7109375" customWidth="1"/>
    <col min="4374" max="4374" width="27.7109375" customWidth="1"/>
    <col min="4375" max="4375" width="26" bestFit="1" customWidth="1"/>
    <col min="4615" max="4615" width="21.42578125" customWidth="1"/>
    <col min="4616" max="4616" width="16.42578125" customWidth="1"/>
    <col min="4617" max="4617" width="17.42578125" customWidth="1"/>
    <col min="4618" max="4618" width="14" customWidth="1"/>
    <col min="4619" max="4619" width="13.5703125" customWidth="1"/>
    <col min="4620" max="4620" width="12.28515625" customWidth="1"/>
    <col min="4621" max="4621" width="12.140625" customWidth="1"/>
    <col min="4622" max="4622" width="12.28515625" bestFit="1" customWidth="1"/>
    <col min="4628" max="4628" width="10.5703125" bestFit="1" customWidth="1"/>
    <col min="4629" max="4629" width="16.7109375" customWidth="1"/>
    <col min="4630" max="4630" width="27.7109375" customWidth="1"/>
    <col min="4631" max="4631" width="26" bestFit="1" customWidth="1"/>
    <col min="4871" max="4871" width="21.42578125" customWidth="1"/>
    <col min="4872" max="4872" width="16.42578125" customWidth="1"/>
    <col min="4873" max="4873" width="17.42578125" customWidth="1"/>
    <col min="4874" max="4874" width="14" customWidth="1"/>
    <col min="4875" max="4875" width="13.5703125" customWidth="1"/>
    <col min="4876" max="4876" width="12.28515625" customWidth="1"/>
    <col min="4877" max="4877" width="12.140625" customWidth="1"/>
    <col min="4878" max="4878" width="12.28515625" bestFit="1" customWidth="1"/>
    <col min="4884" max="4884" width="10.5703125" bestFit="1" customWidth="1"/>
    <col min="4885" max="4885" width="16.7109375" customWidth="1"/>
    <col min="4886" max="4886" width="27.7109375" customWidth="1"/>
    <col min="4887" max="4887" width="26" bestFit="1" customWidth="1"/>
    <col min="5127" max="5127" width="21.42578125" customWidth="1"/>
    <col min="5128" max="5128" width="16.42578125" customWidth="1"/>
    <col min="5129" max="5129" width="17.42578125" customWidth="1"/>
    <col min="5130" max="5130" width="14" customWidth="1"/>
    <col min="5131" max="5131" width="13.5703125" customWidth="1"/>
    <col min="5132" max="5132" width="12.28515625" customWidth="1"/>
    <col min="5133" max="5133" width="12.140625" customWidth="1"/>
    <col min="5134" max="5134" width="12.28515625" bestFit="1" customWidth="1"/>
    <col min="5140" max="5140" width="10.5703125" bestFit="1" customWidth="1"/>
    <col min="5141" max="5141" width="16.7109375" customWidth="1"/>
    <col min="5142" max="5142" width="27.7109375" customWidth="1"/>
    <col min="5143" max="5143" width="26" bestFit="1" customWidth="1"/>
    <col min="5383" max="5383" width="21.42578125" customWidth="1"/>
    <col min="5384" max="5384" width="16.42578125" customWidth="1"/>
    <col min="5385" max="5385" width="17.42578125" customWidth="1"/>
    <col min="5386" max="5386" width="14" customWidth="1"/>
    <col min="5387" max="5387" width="13.5703125" customWidth="1"/>
    <col min="5388" max="5388" width="12.28515625" customWidth="1"/>
    <col min="5389" max="5389" width="12.140625" customWidth="1"/>
    <col min="5390" max="5390" width="12.28515625" bestFit="1" customWidth="1"/>
    <col min="5396" max="5396" width="10.5703125" bestFit="1" customWidth="1"/>
    <col min="5397" max="5397" width="16.7109375" customWidth="1"/>
    <col min="5398" max="5398" width="27.7109375" customWidth="1"/>
    <col min="5399" max="5399" width="26" bestFit="1" customWidth="1"/>
    <col min="5639" max="5639" width="21.42578125" customWidth="1"/>
    <col min="5640" max="5640" width="16.42578125" customWidth="1"/>
    <col min="5641" max="5641" width="17.42578125" customWidth="1"/>
    <col min="5642" max="5642" width="14" customWidth="1"/>
    <col min="5643" max="5643" width="13.5703125" customWidth="1"/>
    <col min="5644" max="5644" width="12.28515625" customWidth="1"/>
    <col min="5645" max="5645" width="12.140625" customWidth="1"/>
    <col min="5646" max="5646" width="12.28515625" bestFit="1" customWidth="1"/>
    <col min="5652" max="5652" width="10.5703125" bestFit="1" customWidth="1"/>
    <col min="5653" max="5653" width="16.7109375" customWidth="1"/>
    <col min="5654" max="5654" width="27.7109375" customWidth="1"/>
    <col min="5655" max="5655" width="26" bestFit="1" customWidth="1"/>
    <col min="5895" max="5895" width="21.42578125" customWidth="1"/>
    <col min="5896" max="5896" width="16.42578125" customWidth="1"/>
    <col min="5897" max="5897" width="17.42578125" customWidth="1"/>
    <col min="5898" max="5898" width="14" customWidth="1"/>
    <col min="5899" max="5899" width="13.5703125" customWidth="1"/>
    <col min="5900" max="5900" width="12.28515625" customWidth="1"/>
    <col min="5901" max="5901" width="12.140625" customWidth="1"/>
    <col min="5902" max="5902" width="12.28515625" bestFit="1" customWidth="1"/>
    <col min="5908" max="5908" width="10.5703125" bestFit="1" customWidth="1"/>
    <col min="5909" max="5909" width="16.7109375" customWidth="1"/>
    <col min="5910" max="5910" width="27.7109375" customWidth="1"/>
    <col min="5911" max="5911" width="26" bestFit="1" customWidth="1"/>
    <col min="6151" max="6151" width="21.42578125" customWidth="1"/>
    <col min="6152" max="6152" width="16.42578125" customWidth="1"/>
    <col min="6153" max="6153" width="17.42578125" customWidth="1"/>
    <col min="6154" max="6154" width="14" customWidth="1"/>
    <col min="6155" max="6155" width="13.5703125" customWidth="1"/>
    <col min="6156" max="6156" width="12.28515625" customWidth="1"/>
    <col min="6157" max="6157" width="12.140625" customWidth="1"/>
    <col min="6158" max="6158" width="12.28515625" bestFit="1" customWidth="1"/>
    <col min="6164" max="6164" width="10.5703125" bestFit="1" customWidth="1"/>
    <col min="6165" max="6165" width="16.7109375" customWidth="1"/>
    <col min="6166" max="6166" width="27.7109375" customWidth="1"/>
    <col min="6167" max="6167" width="26" bestFit="1" customWidth="1"/>
    <col min="6407" max="6407" width="21.42578125" customWidth="1"/>
    <col min="6408" max="6408" width="16.42578125" customWidth="1"/>
    <col min="6409" max="6409" width="17.42578125" customWidth="1"/>
    <col min="6410" max="6410" width="14" customWidth="1"/>
    <col min="6411" max="6411" width="13.5703125" customWidth="1"/>
    <col min="6412" max="6412" width="12.28515625" customWidth="1"/>
    <col min="6413" max="6413" width="12.140625" customWidth="1"/>
    <col min="6414" max="6414" width="12.28515625" bestFit="1" customWidth="1"/>
    <col min="6420" max="6420" width="10.5703125" bestFit="1" customWidth="1"/>
    <col min="6421" max="6421" width="16.7109375" customWidth="1"/>
    <col min="6422" max="6422" width="27.7109375" customWidth="1"/>
    <col min="6423" max="6423" width="26" bestFit="1" customWidth="1"/>
    <col min="6663" max="6663" width="21.42578125" customWidth="1"/>
    <col min="6664" max="6664" width="16.42578125" customWidth="1"/>
    <col min="6665" max="6665" width="17.42578125" customWidth="1"/>
    <col min="6666" max="6666" width="14" customWidth="1"/>
    <col min="6667" max="6667" width="13.5703125" customWidth="1"/>
    <col min="6668" max="6668" width="12.28515625" customWidth="1"/>
    <col min="6669" max="6669" width="12.140625" customWidth="1"/>
    <col min="6670" max="6670" width="12.28515625" bestFit="1" customWidth="1"/>
    <col min="6676" max="6676" width="10.5703125" bestFit="1" customWidth="1"/>
    <col min="6677" max="6677" width="16.7109375" customWidth="1"/>
    <col min="6678" max="6678" width="27.7109375" customWidth="1"/>
    <col min="6679" max="6679" width="26" bestFit="1" customWidth="1"/>
    <col min="6919" max="6919" width="21.42578125" customWidth="1"/>
    <col min="6920" max="6920" width="16.42578125" customWidth="1"/>
    <col min="6921" max="6921" width="17.42578125" customWidth="1"/>
    <col min="6922" max="6922" width="14" customWidth="1"/>
    <col min="6923" max="6923" width="13.5703125" customWidth="1"/>
    <col min="6924" max="6924" width="12.28515625" customWidth="1"/>
    <col min="6925" max="6925" width="12.140625" customWidth="1"/>
    <col min="6926" max="6926" width="12.28515625" bestFit="1" customWidth="1"/>
    <col min="6932" max="6932" width="10.5703125" bestFit="1" customWidth="1"/>
    <col min="6933" max="6933" width="16.7109375" customWidth="1"/>
    <col min="6934" max="6934" width="27.7109375" customWidth="1"/>
    <col min="6935" max="6935" width="26" bestFit="1" customWidth="1"/>
    <col min="7175" max="7175" width="21.42578125" customWidth="1"/>
    <col min="7176" max="7176" width="16.42578125" customWidth="1"/>
    <col min="7177" max="7177" width="17.42578125" customWidth="1"/>
    <col min="7178" max="7178" width="14" customWidth="1"/>
    <col min="7179" max="7179" width="13.5703125" customWidth="1"/>
    <col min="7180" max="7180" width="12.28515625" customWidth="1"/>
    <col min="7181" max="7181" width="12.140625" customWidth="1"/>
    <col min="7182" max="7182" width="12.28515625" bestFit="1" customWidth="1"/>
    <col min="7188" max="7188" width="10.5703125" bestFit="1" customWidth="1"/>
    <col min="7189" max="7189" width="16.7109375" customWidth="1"/>
    <col min="7190" max="7190" width="27.7109375" customWidth="1"/>
    <col min="7191" max="7191" width="26" bestFit="1" customWidth="1"/>
    <col min="7431" max="7431" width="21.42578125" customWidth="1"/>
    <col min="7432" max="7432" width="16.42578125" customWidth="1"/>
    <col min="7433" max="7433" width="17.42578125" customWidth="1"/>
    <col min="7434" max="7434" width="14" customWidth="1"/>
    <col min="7435" max="7435" width="13.5703125" customWidth="1"/>
    <col min="7436" max="7436" width="12.28515625" customWidth="1"/>
    <col min="7437" max="7437" width="12.140625" customWidth="1"/>
    <col min="7438" max="7438" width="12.28515625" bestFit="1" customWidth="1"/>
    <col min="7444" max="7444" width="10.5703125" bestFit="1" customWidth="1"/>
    <col min="7445" max="7445" width="16.7109375" customWidth="1"/>
    <col min="7446" max="7446" width="27.7109375" customWidth="1"/>
    <col min="7447" max="7447" width="26" bestFit="1" customWidth="1"/>
    <col min="7687" max="7687" width="21.42578125" customWidth="1"/>
    <col min="7688" max="7688" width="16.42578125" customWidth="1"/>
    <col min="7689" max="7689" width="17.42578125" customWidth="1"/>
    <col min="7690" max="7690" width="14" customWidth="1"/>
    <col min="7691" max="7691" width="13.5703125" customWidth="1"/>
    <col min="7692" max="7692" width="12.28515625" customWidth="1"/>
    <col min="7693" max="7693" width="12.140625" customWidth="1"/>
    <col min="7694" max="7694" width="12.28515625" bestFit="1" customWidth="1"/>
    <col min="7700" max="7700" width="10.5703125" bestFit="1" customWidth="1"/>
    <col min="7701" max="7701" width="16.7109375" customWidth="1"/>
    <col min="7702" max="7702" width="27.7109375" customWidth="1"/>
    <col min="7703" max="7703" width="26" bestFit="1" customWidth="1"/>
    <col min="7943" max="7943" width="21.42578125" customWidth="1"/>
    <col min="7944" max="7944" width="16.42578125" customWidth="1"/>
    <col min="7945" max="7945" width="17.42578125" customWidth="1"/>
    <col min="7946" max="7946" width="14" customWidth="1"/>
    <col min="7947" max="7947" width="13.5703125" customWidth="1"/>
    <col min="7948" max="7948" width="12.28515625" customWidth="1"/>
    <col min="7949" max="7949" width="12.140625" customWidth="1"/>
    <col min="7950" max="7950" width="12.28515625" bestFit="1" customWidth="1"/>
    <col min="7956" max="7956" width="10.5703125" bestFit="1" customWidth="1"/>
    <col min="7957" max="7957" width="16.7109375" customWidth="1"/>
    <col min="7958" max="7958" width="27.7109375" customWidth="1"/>
    <col min="7959" max="7959" width="26" bestFit="1" customWidth="1"/>
    <col min="8199" max="8199" width="21.42578125" customWidth="1"/>
    <col min="8200" max="8200" width="16.42578125" customWidth="1"/>
    <col min="8201" max="8201" width="17.42578125" customWidth="1"/>
    <col min="8202" max="8202" width="14" customWidth="1"/>
    <col min="8203" max="8203" width="13.5703125" customWidth="1"/>
    <col min="8204" max="8204" width="12.28515625" customWidth="1"/>
    <col min="8205" max="8205" width="12.140625" customWidth="1"/>
    <col min="8206" max="8206" width="12.28515625" bestFit="1" customWidth="1"/>
    <col min="8212" max="8212" width="10.5703125" bestFit="1" customWidth="1"/>
    <col min="8213" max="8213" width="16.7109375" customWidth="1"/>
    <col min="8214" max="8214" width="27.7109375" customWidth="1"/>
    <col min="8215" max="8215" width="26" bestFit="1" customWidth="1"/>
    <col min="8455" max="8455" width="21.42578125" customWidth="1"/>
    <col min="8456" max="8456" width="16.42578125" customWidth="1"/>
    <col min="8457" max="8457" width="17.42578125" customWidth="1"/>
    <col min="8458" max="8458" width="14" customWidth="1"/>
    <col min="8459" max="8459" width="13.5703125" customWidth="1"/>
    <col min="8460" max="8460" width="12.28515625" customWidth="1"/>
    <col min="8461" max="8461" width="12.140625" customWidth="1"/>
    <col min="8462" max="8462" width="12.28515625" bestFit="1" customWidth="1"/>
    <col min="8468" max="8468" width="10.5703125" bestFit="1" customWidth="1"/>
    <col min="8469" max="8469" width="16.7109375" customWidth="1"/>
    <col min="8470" max="8470" width="27.7109375" customWidth="1"/>
    <col min="8471" max="8471" width="26" bestFit="1" customWidth="1"/>
    <col min="8711" max="8711" width="21.42578125" customWidth="1"/>
    <col min="8712" max="8712" width="16.42578125" customWidth="1"/>
    <col min="8713" max="8713" width="17.42578125" customWidth="1"/>
    <col min="8714" max="8714" width="14" customWidth="1"/>
    <col min="8715" max="8715" width="13.5703125" customWidth="1"/>
    <col min="8716" max="8716" width="12.28515625" customWidth="1"/>
    <col min="8717" max="8717" width="12.140625" customWidth="1"/>
    <col min="8718" max="8718" width="12.28515625" bestFit="1" customWidth="1"/>
    <col min="8724" max="8724" width="10.5703125" bestFit="1" customWidth="1"/>
    <col min="8725" max="8725" width="16.7109375" customWidth="1"/>
    <col min="8726" max="8726" width="27.7109375" customWidth="1"/>
    <col min="8727" max="8727" width="26" bestFit="1" customWidth="1"/>
    <col min="8967" max="8967" width="21.42578125" customWidth="1"/>
    <col min="8968" max="8968" width="16.42578125" customWidth="1"/>
    <col min="8969" max="8969" width="17.42578125" customWidth="1"/>
    <col min="8970" max="8970" width="14" customWidth="1"/>
    <col min="8971" max="8971" width="13.5703125" customWidth="1"/>
    <col min="8972" max="8972" width="12.28515625" customWidth="1"/>
    <col min="8973" max="8973" width="12.140625" customWidth="1"/>
    <col min="8974" max="8974" width="12.28515625" bestFit="1" customWidth="1"/>
    <col min="8980" max="8980" width="10.5703125" bestFit="1" customWidth="1"/>
    <col min="8981" max="8981" width="16.7109375" customWidth="1"/>
    <col min="8982" max="8982" width="27.7109375" customWidth="1"/>
    <col min="8983" max="8983" width="26" bestFit="1" customWidth="1"/>
    <col min="9223" max="9223" width="21.42578125" customWidth="1"/>
    <col min="9224" max="9224" width="16.42578125" customWidth="1"/>
    <col min="9225" max="9225" width="17.42578125" customWidth="1"/>
    <col min="9226" max="9226" width="14" customWidth="1"/>
    <col min="9227" max="9227" width="13.5703125" customWidth="1"/>
    <col min="9228" max="9228" width="12.28515625" customWidth="1"/>
    <col min="9229" max="9229" width="12.140625" customWidth="1"/>
    <col min="9230" max="9230" width="12.28515625" bestFit="1" customWidth="1"/>
    <col min="9236" max="9236" width="10.5703125" bestFit="1" customWidth="1"/>
    <col min="9237" max="9237" width="16.7109375" customWidth="1"/>
    <col min="9238" max="9238" width="27.7109375" customWidth="1"/>
    <col min="9239" max="9239" width="26" bestFit="1" customWidth="1"/>
    <col min="9479" max="9479" width="21.42578125" customWidth="1"/>
    <col min="9480" max="9480" width="16.42578125" customWidth="1"/>
    <col min="9481" max="9481" width="17.42578125" customWidth="1"/>
    <col min="9482" max="9482" width="14" customWidth="1"/>
    <col min="9483" max="9483" width="13.5703125" customWidth="1"/>
    <col min="9484" max="9484" width="12.28515625" customWidth="1"/>
    <col min="9485" max="9485" width="12.140625" customWidth="1"/>
    <col min="9486" max="9486" width="12.28515625" bestFit="1" customWidth="1"/>
    <col min="9492" max="9492" width="10.5703125" bestFit="1" customWidth="1"/>
    <col min="9493" max="9493" width="16.7109375" customWidth="1"/>
    <col min="9494" max="9494" width="27.7109375" customWidth="1"/>
    <col min="9495" max="9495" width="26" bestFit="1" customWidth="1"/>
    <col min="9735" max="9735" width="21.42578125" customWidth="1"/>
    <col min="9736" max="9736" width="16.42578125" customWidth="1"/>
    <col min="9737" max="9737" width="17.42578125" customWidth="1"/>
    <col min="9738" max="9738" width="14" customWidth="1"/>
    <col min="9739" max="9739" width="13.5703125" customWidth="1"/>
    <col min="9740" max="9740" width="12.28515625" customWidth="1"/>
    <col min="9741" max="9741" width="12.140625" customWidth="1"/>
    <col min="9742" max="9742" width="12.28515625" bestFit="1" customWidth="1"/>
    <col min="9748" max="9748" width="10.5703125" bestFit="1" customWidth="1"/>
    <col min="9749" max="9749" width="16.7109375" customWidth="1"/>
    <col min="9750" max="9750" width="27.7109375" customWidth="1"/>
    <col min="9751" max="9751" width="26" bestFit="1" customWidth="1"/>
    <col min="9991" max="9991" width="21.42578125" customWidth="1"/>
    <col min="9992" max="9992" width="16.42578125" customWidth="1"/>
    <col min="9993" max="9993" width="17.42578125" customWidth="1"/>
    <col min="9994" max="9994" width="14" customWidth="1"/>
    <col min="9995" max="9995" width="13.5703125" customWidth="1"/>
    <col min="9996" max="9996" width="12.28515625" customWidth="1"/>
    <col min="9997" max="9997" width="12.140625" customWidth="1"/>
    <col min="9998" max="9998" width="12.28515625" bestFit="1" customWidth="1"/>
    <col min="10004" max="10004" width="10.5703125" bestFit="1" customWidth="1"/>
    <col min="10005" max="10005" width="16.7109375" customWidth="1"/>
    <col min="10006" max="10006" width="27.7109375" customWidth="1"/>
    <col min="10007" max="10007" width="26" bestFit="1" customWidth="1"/>
    <col min="10247" max="10247" width="21.42578125" customWidth="1"/>
    <col min="10248" max="10248" width="16.42578125" customWidth="1"/>
    <col min="10249" max="10249" width="17.42578125" customWidth="1"/>
    <col min="10250" max="10250" width="14" customWidth="1"/>
    <col min="10251" max="10251" width="13.5703125" customWidth="1"/>
    <col min="10252" max="10252" width="12.28515625" customWidth="1"/>
    <col min="10253" max="10253" width="12.140625" customWidth="1"/>
    <col min="10254" max="10254" width="12.28515625" bestFit="1" customWidth="1"/>
    <col min="10260" max="10260" width="10.5703125" bestFit="1" customWidth="1"/>
    <col min="10261" max="10261" width="16.7109375" customWidth="1"/>
    <col min="10262" max="10262" width="27.7109375" customWidth="1"/>
    <col min="10263" max="10263" width="26" bestFit="1" customWidth="1"/>
    <col min="10503" max="10503" width="21.42578125" customWidth="1"/>
    <col min="10504" max="10504" width="16.42578125" customWidth="1"/>
    <col min="10505" max="10505" width="17.42578125" customWidth="1"/>
    <col min="10506" max="10506" width="14" customWidth="1"/>
    <col min="10507" max="10507" width="13.5703125" customWidth="1"/>
    <col min="10508" max="10508" width="12.28515625" customWidth="1"/>
    <col min="10509" max="10509" width="12.140625" customWidth="1"/>
    <col min="10510" max="10510" width="12.28515625" bestFit="1" customWidth="1"/>
    <col min="10516" max="10516" width="10.5703125" bestFit="1" customWidth="1"/>
    <col min="10517" max="10517" width="16.7109375" customWidth="1"/>
    <col min="10518" max="10518" width="27.7109375" customWidth="1"/>
    <col min="10519" max="10519" width="26" bestFit="1" customWidth="1"/>
    <col min="10759" max="10759" width="21.42578125" customWidth="1"/>
    <col min="10760" max="10760" width="16.42578125" customWidth="1"/>
    <col min="10761" max="10761" width="17.42578125" customWidth="1"/>
    <col min="10762" max="10762" width="14" customWidth="1"/>
    <col min="10763" max="10763" width="13.5703125" customWidth="1"/>
    <col min="10764" max="10764" width="12.28515625" customWidth="1"/>
    <col min="10765" max="10765" width="12.140625" customWidth="1"/>
    <col min="10766" max="10766" width="12.28515625" bestFit="1" customWidth="1"/>
    <col min="10772" max="10772" width="10.5703125" bestFit="1" customWidth="1"/>
    <col min="10773" max="10773" width="16.7109375" customWidth="1"/>
    <col min="10774" max="10774" width="27.7109375" customWidth="1"/>
    <col min="10775" max="10775" width="26" bestFit="1" customWidth="1"/>
    <col min="11015" max="11015" width="21.42578125" customWidth="1"/>
    <col min="11016" max="11016" width="16.42578125" customWidth="1"/>
    <col min="11017" max="11017" width="17.42578125" customWidth="1"/>
    <col min="11018" max="11018" width="14" customWidth="1"/>
    <col min="11019" max="11019" width="13.5703125" customWidth="1"/>
    <col min="11020" max="11020" width="12.28515625" customWidth="1"/>
    <col min="11021" max="11021" width="12.140625" customWidth="1"/>
    <col min="11022" max="11022" width="12.28515625" bestFit="1" customWidth="1"/>
    <col min="11028" max="11028" width="10.5703125" bestFit="1" customWidth="1"/>
    <col min="11029" max="11029" width="16.7109375" customWidth="1"/>
    <col min="11030" max="11030" width="27.7109375" customWidth="1"/>
    <col min="11031" max="11031" width="26" bestFit="1" customWidth="1"/>
    <col min="11271" max="11271" width="21.42578125" customWidth="1"/>
    <col min="11272" max="11272" width="16.42578125" customWidth="1"/>
    <col min="11273" max="11273" width="17.42578125" customWidth="1"/>
    <col min="11274" max="11274" width="14" customWidth="1"/>
    <col min="11275" max="11275" width="13.5703125" customWidth="1"/>
    <col min="11276" max="11276" width="12.28515625" customWidth="1"/>
    <col min="11277" max="11277" width="12.140625" customWidth="1"/>
    <col min="11278" max="11278" width="12.28515625" bestFit="1" customWidth="1"/>
    <col min="11284" max="11284" width="10.5703125" bestFit="1" customWidth="1"/>
    <col min="11285" max="11285" width="16.7109375" customWidth="1"/>
    <col min="11286" max="11286" width="27.7109375" customWidth="1"/>
    <col min="11287" max="11287" width="26" bestFit="1" customWidth="1"/>
    <col min="11527" max="11527" width="21.42578125" customWidth="1"/>
    <col min="11528" max="11528" width="16.42578125" customWidth="1"/>
    <col min="11529" max="11529" width="17.42578125" customWidth="1"/>
    <col min="11530" max="11530" width="14" customWidth="1"/>
    <col min="11531" max="11531" width="13.5703125" customWidth="1"/>
    <col min="11532" max="11532" width="12.28515625" customWidth="1"/>
    <col min="11533" max="11533" width="12.140625" customWidth="1"/>
    <col min="11534" max="11534" width="12.28515625" bestFit="1" customWidth="1"/>
    <col min="11540" max="11540" width="10.5703125" bestFit="1" customWidth="1"/>
    <col min="11541" max="11541" width="16.7109375" customWidth="1"/>
    <col min="11542" max="11542" width="27.7109375" customWidth="1"/>
    <col min="11543" max="11543" width="26" bestFit="1" customWidth="1"/>
    <col min="11783" max="11783" width="21.42578125" customWidth="1"/>
    <col min="11784" max="11784" width="16.42578125" customWidth="1"/>
    <col min="11785" max="11785" width="17.42578125" customWidth="1"/>
    <col min="11786" max="11786" width="14" customWidth="1"/>
    <col min="11787" max="11787" width="13.5703125" customWidth="1"/>
    <col min="11788" max="11788" width="12.28515625" customWidth="1"/>
    <col min="11789" max="11789" width="12.140625" customWidth="1"/>
    <col min="11790" max="11790" width="12.28515625" bestFit="1" customWidth="1"/>
    <col min="11796" max="11796" width="10.5703125" bestFit="1" customWidth="1"/>
    <col min="11797" max="11797" width="16.7109375" customWidth="1"/>
    <col min="11798" max="11798" width="27.7109375" customWidth="1"/>
    <col min="11799" max="11799" width="26" bestFit="1" customWidth="1"/>
    <col min="12039" max="12039" width="21.42578125" customWidth="1"/>
    <col min="12040" max="12040" width="16.42578125" customWidth="1"/>
    <col min="12041" max="12041" width="17.42578125" customWidth="1"/>
    <col min="12042" max="12042" width="14" customWidth="1"/>
    <col min="12043" max="12043" width="13.5703125" customWidth="1"/>
    <col min="12044" max="12044" width="12.28515625" customWidth="1"/>
    <col min="12045" max="12045" width="12.140625" customWidth="1"/>
    <col min="12046" max="12046" width="12.28515625" bestFit="1" customWidth="1"/>
    <col min="12052" max="12052" width="10.5703125" bestFit="1" customWidth="1"/>
    <col min="12053" max="12053" width="16.7109375" customWidth="1"/>
    <col min="12054" max="12054" width="27.7109375" customWidth="1"/>
    <col min="12055" max="12055" width="26" bestFit="1" customWidth="1"/>
    <col min="12295" max="12295" width="21.42578125" customWidth="1"/>
    <col min="12296" max="12296" width="16.42578125" customWidth="1"/>
    <col min="12297" max="12297" width="17.42578125" customWidth="1"/>
    <col min="12298" max="12298" width="14" customWidth="1"/>
    <col min="12299" max="12299" width="13.5703125" customWidth="1"/>
    <col min="12300" max="12300" width="12.28515625" customWidth="1"/>
    <col min="12301" max="12301" width="12.140625" customWidth="1"/>
    <col min="12302" max="12302" width="12.28515625" bestFit="1" customWidth="1"/>
    <col min="12308" max="12308" width="10.5703125" bestFit="1" customWidth="1"/>
    <col min="12309" max="12309" width="16.7109375" customWidth="1"/>
    <col min="12310" max="12310" width="27.7109375" customWidth="1"/>
    <col min="12311" max="12311" width="26" bestFit="1" customWidth="1"/>
    <col min="12551" max="12551" width="21.42578125" customWidth="1"/>
    <col min="12552" max="12552" width="16.42578125" customWidth="1"/>
    <col min="12553" max="12553" width="17.42578125" customWidth="1"/>
    <col min="12554" max="12554" width="14" customWidth="1"/>
    <col min="12555" max="12555" width="13.5703125" customWidth="1"/>
    <col min="12556" max="12556" width="12.28515625" customWidth="1"/>
    <col min="12557" max="12557" width="12.140625" customWidth="1"/>
    <col min="12558" max="12558" width="12.28515625" bestFit="1" customWidth="1"/>
    <col min="12564" max="12564" width="10.5703125" bestFit="1" customWidth="1"/>
    <col min="12565" max="12565" width="16.7109375" customWidth="1"/>
    <col min="12566" max="12566" width="27.7109375" customWidth="1"/>
    <col min="12567" max="12567" width="26" bestFit="1" customWidth="1"/>
    <col min="12807" max="12807" width="21.42578125" customWidth="1"/>
    <col min="12808" max="12808" width="16.42578125" customWidth="1"/>
    <col min="12809" max="12809" width="17.42578125" customWidth="1"/>
    <col min="12810" max="12810" width="14" customWidth="1"/>
    <col min="12811" max="12811" width="13.5703125" customWidth="1"/>
    <col min="12812" max="12812" width="12.28515625" customWidth="1"/>
    <col min="12813" max="12813" width="12.140625" customWidth="1"/>
    <col min="12814" max="12814" width="12.28515625" bestFit="1" customWidth="1"/>
    <col min="12820" max="12820" width="10.5703125" bestFit="1" customWidth="1"/>
    <col min="12821" max="12821" width="16.7109375" customWidth="1"/>
    <col min="12822" max="12822" width="27.7109375" customWidth="1"/>
    <col min="12823" max="12823" width="26" bestFit="1" customWidth="1"/>
    <col min="13063" max="13063" width="21.42578125" customWidth="1"/>
    <col min="13064" max="13064" width="16.42578125" customWidth="1"/>
    <col min="13065" max="13065" width="17.42578125" customWidth="1"/>
    <col min="13066" max="13066" width="14" customWidth="1"/>
    <col min="13067" max="13067" width="13.5703125" customWidth="1"/>
    <col min="13068" max="13068" width="12.28515625" customWidth="1"/>
    <col min="13069" max="13069" width="12.140625" customWidth="1"/>
    <col min="13070" max="13070" width="12.28515625" bestFit="1" customWidth="1"/>
    <col min="13076" max="13076" width="10.5703125" bestFit="1" customWidth="1"/>
    <col min="13077" max="13077" width="16.7109375" customWidth="1"/>
    <col min="13078" max="13078" width="27.7109375" customWidth="1"/>
    <col min="13079" max="13079" width="26" bestFit="1" customWidth="1"/>
    <col min="13319" max="13319" width="21.42578125" customWidth="1"/>
    <col min="13320" max="13320" width="16.42578125" customWidth="1"/>
    <col min="13321" max="13321" width="17.42578125" customWidth="1"/>
    <col min="13322" max="13322" width="14" customWidth="1"/>
    <col min="13323" max="13323" width="13.5703125" customWidth="1"/>
    <col min="13324" max="13324" width="12.28515625" customWidth="1"/>
    <col min="13325" max="13325" width="12.140625" customWidth="1"/>
    <col min="13326" max="13326" width="12.28515625" bestFit="1" customWidth="1"/>
    <col min="13332" max="13332" width="10.5703125" bestFit="1" customWidth="1"/>
    <col min="13333" max="13333" width="16.7109375" customWidth="1"/>
    <col min="13334" max="13334" width="27.7109375" customWidth="1"/>
    <col min="13335" max="13335" width="26" bestFit="1" customWidth="1"/>
    <col min="13575" max="13575" width="21.42578125" customWidth="1"/>
    <col min="13576" max="13576" width="16.42578125" customWidth="1"/>
    <col min="13577" max="13577" width="17.42578125" customWidth="1"/>
    <col min="13578" max="13578" width="14" customWidth="1"/>
    <col min="13579" max="13579" width="13.5703125" customWidth="1"/>
    <col min="13580" max="13580" width="12.28515625" customWidth="1"/>
    <col min="13581" max="13581" width="12.140625" customWidth="1"/>
    <col min="13582" max="13582" width="12.28515625" bestFit="1" customWidth="1"/>
    <col min="13588" max="13588" width="10.5703125" bestFit="1" customWidth="1"/>
    <col min="13589" max="13589" width="16.7109375" customWidth="1"/>
    <col min="13590" max="13590" width="27.7109375" customWidth="1"/>
    <col min="13591" max="13591" width="26" bestFit="1" customWidth="1"/>
    <col min="13831" max="13831" width="21.42578125" customWidth="1"/>
    <col min="13832" max="13832" width="16.42578125" customWidth="1"/>
    <col min="13833" max="13833" width="17.42578125" customWidth="1"/>
    <col min="13834" max="13834" width="14" customWidth="1"/>
    <col min="13835" max="13835" width="13.5703125" customWidth="1"/>
    <col min="13836" max="13836" width="12.28515625" customWidth="1"/>
    <col min="13837" max="13837" width="12.140625" customWidth="1"/>
    <col min="13838" max="13838" width="12.28515625" bestFit="1" customWidth="1"/>
    <col min="13844" max="13844" width="10.5703125" bestFit="1" customWidth="1"/>
    <col min="13845" max="13845" width="16.7109375" customWidth="1"/>
    <col min="13846" max="13846" width="27.7109375" customWidth="1"/>
    <col min="13847" max="13847" width="26" bestFit="1" customWidth="1"/>
    <col min="14087" max="14087" width="21.42578125" customWidth="1"/>
    <col min="14088" max="14088" width="16.42578125" customWidth="1"/>
    <col min="14089" max="14089" width="17.42578125" customWidth="1"/>
    <col min="14090" max="14090" width="14" customWidth="1"/>
    <col min="14091" max="14091" width="13.5703125" customWidth="1"/>
    <col min="14092" max="14092" width="12.28515625" customWidth="1"/>
    <col min="14093" max="14093" width="12.140625" customWidth="1"/>
    <col min="14094" max="14094" width="12.28515625" bestFit="1" customWidth="1"/>
    <col min="14100" max="14100" width="10.5703125" bestFit="1" customWidth="1"/>
    <col min="14101" max="14101" width="16.7109375" customWidth="1"/>
    <col min="14102" max="14102" width="27.7109375" customWidth="1"/>
    <col min="14103" max="14103" width="26" bestFit="1" customWidth="1"/>
    <col min="14343" max="14343" width="21.42578125" customWidth="1"/>
    <col min="14344" max="14344" width="16.42578125" customWidth="1"/>
    <col min="14345" max="14345" width="17.42578125" customWidth="1"/>
    <col min="14346" max="14346" width="14" customWidth="1"/>
    <col min="14347" max="14347" width="13.5703125" customWidth="1"/>
    <col min="14348" max="14348" width="12.28515625" customWidth="1"/>
    <col min="14349" max="14349" width="12.140625" customWidth="1"/>
    <col min="14350" max="14350" width="12.28515625" bestFit="1" customWidth="1"/>
    <col min="14356" max="14356" width="10.5703125" bestFit="1" customWidth="1"/>
    <col min="14357" max="14357" width="16.7109375" customWidth="1"/>
    <col min="14358" max="14358" width="27.7109375" customWidth="1"/>
    <col min="14359" max="14359" width="26" bestFit="1" customWidth="1"/>
    <col min="14599" max="14599" width="21.42578125" customWidth="1"/>
    <col min="14600" max="14600" width="16.42578125" customWidth="1"/>
    <col min="14601" max="14601" width="17.42578125" customWidth="1"/>
    <col min="14602" max="14602" width="14" customWidth="1"/>
    <col min="14603" max="14603" width="13.5703125" customWidth="1"/>
    <col min="14604" max="14604" width="12.28515625" customWidth="1"/>
    <col min="14605" max="14605" width="12.140625" customWidth="1"/>
    <col min="14606" max="14606" width="12.28515625" bestFit="1" customWidth="1"/>
    <col min="14612" max="14612" width="10.5703125" bestFit="1" customWidth="1"/>
    <col min="14613" max="14613" width="16.7109375" customWidth="1"/>
    <col min="14614" max="14614" width="27.7109375" customWidth="1"/>
    <col min="14615" max="14615" width="26" bestFit="1" customWidth="1"/>
    <col min="14855" max="14855" width="21.42578125" customWidth="1"/>
    <col min="14856" max="14856" width="16.42578125" customWidth="1"/>
    <col min="14857" max="14857" width="17.42578125" customWidth="1"/>
    <col min="14858" max="14858" width="14" customWidth="1"/>
    <col min="14859" max="14859" width="13.5703125" customWidth="1"/>
    <col min="14860" max="14860" width="12.28515625" customWidth="1"/>
    <col min="14861" max="14861" width="12.140625" customWidth="1"/>
    <col min="14862" max="14862" width="12.28515625" bestFit="1" customWidth="1"/>
    <col min="14868" max="14868" width="10.5703125" bestFit="1" customWidth="1"/>
    <col min="14869" max="14869" width="16.7109375" customWidth="1"/>
    <col min="14870" max="14870" width="27.7109375" customWidth="1"/>
    <col min="14871" max="14871" width="26" bestFit="1" customWidth="1"/>
    <col min="15111" max="15111" width="21.42578125" customWidth="1"/>
    <col min="15112" max="15112" width="16.42578125" customWidth="1"/>
    <col min="15113" max="15113" width="17.42578125" customWidth="1"/>
    <col min="15114" max="15114" width="14" customWidth="1"/>
    <col min="15115" max="15115" width="13.5703125" customWidth="1"/>
    <col min="15116" max="15116" width="12.28515625" customWidth="1"/>
    <col min="15117" max="15117" width="12.140625" customWidth="1"/>
    <col min="15118" max="15118" width="12.28515625" bestFit="1" customWidth="1"/>
    <col min="15124" max="15124" width="10.5703125" bestFit="1" customWidth="1"/>
    <col min="15125" max="15125" width="16.7109375" customWidth="1"/>
    <col min="15126" max="15126" width="27.7109375" customWidth="1"/>
    <col min="15127" max="15127" width="26" bestFit="1" customWidth="1"/>
    <col min="15367" max="15367" width="21.42578125" customWidth="1"/>
    <col min="15368" max="15368" width="16.42578125" customWidth="1"/>
    <col min="15369" max="15369" width="17.42578125" customWidth="1"/>
    <col min="15370" max="15370" width="14" customWidth="1"/>
    <col min="15371" max="15371" width="13.5703125" customWidth="1"/>
    <col min="15372" max="15372" width="12.28515625" customWidth="1"/>
    <col min="15373" max="15373" width="12.140625" customWidth="1"/>
    <col min="15374" max="15374" width="12.28515625" bestFit="1" customWidth="1"/>
    <col min="15380" max="15380" width="10.5703125" bestFit="1" customWidth="1"/>
    <col min="15381" max="15381" width="16.7109375" customWidth="1"/>
    <col min="15382" max="15382" width="27.7109375" customWidth="1"/>
    <col min="15383" max="15383" width="26" bestFit="1" customWidth="1"/>
    <col min="15623" max="15623" width="21.42578125" customWidth="1"/>
    <col min="15624" max="15624" width="16.42578125" customWidth="1"/>
    <col min="15625" max="15625" width="17.42578125" customWidth="1"/>
    <col min="15626" max="15626" width="14" customWidth="1"/>
    <col min="15627" max="15627" width="13.5703125" customWidth="1"/>
    <col min="15628" max="15628" width="12.28515625" customWidth="1"/>
    <col min="15629" max="15629" width="12.140625" customWidth="1"/>
    <col min="15630" max="15630" width="12.28515625" bestFit="1" customWidth="1"/>
    <col min="15636" max="15636" width="10.5703125" bestFit="1" customWidth="1"/>
    <col min="15637" max="15637" width="16.7109375" customWidth="1"/>
    <col min="15638" max="15638" width="27.7109375" customWidth="1"/>
    <col min="15639" max="15639" width="26" bestFit="1" customWidth="1"/>
    <col min="15879" max="15879" width="21.42578125" customWidth="1"/>
    <col min="15880" max="15880" width="16.42578125" customWidth="1"/>
    <col min="15881" max="15881" width="17.42578125" customWidth="1"/>
    <col min="15882" max="15882" width="14" customWidth="1"/>
    <col min="15883" max="15883" width="13.5703125" customWidth="1"/>
    <col min="15884" max="15884" width="12.28515625" customWidth="1"/>
    <col min="15885" max="15885" width="12.140625" customWidth="1"/>
    <col min="15886" max="15886" width="12.28515625" bestFit="1" customWidth="1"/>
    <col min="15892" max="15892" width="10.5703125" bestFit="1" customWidth="1"/>
    <col min="15893" max="15893" width="16.7109375" customWidth="1"/>
    <col min="15894" max="15894" width="27.7109375" customWidth="1"/>
    <col min="15895" max="15895" width="26" bestFit="1" customWidth="1"/>
    <col min="16135" max="16135" width="21.42578125" customWidth="1"/>
    <col min="16136" max="16136" width="16.42578125" customWidth="1"/>
    <col min="16137" max="16137" width="17.42578125" customWidth="1"/>
    <col min="16138" max="16138" width="14" customWidth="1"/>
    <col min="16139" max="16139" width="13.5703125" customWidth="1"/>
    <col min="16140" max="16140" width="12.28515625" customWidth="1"/>
    <col min="16141" max="16141" width="12.140625" customWidth="1"/>
    <col min="16142" max="16142" width="12.28515625" bestFit="1" customWidth="1"/>
    <col min="16148" max="16148" width="10.5703125" bestFit="1" customWidth="1"/>
    <col min="16149" max="16149" width="16.7109375" customWidth="1"/>
    <col min="16150" max="16150" width="27.7109375" customWidth="1"/>
    <col min="16151" max="16151" width="26" bestFit="1" customWidth="1"/>
  </cols>
  <sheetData>
    <row r="2" spans="1:25" ht="15.75" x14ac:dyDescent="0.3">
      <c r="B2" s="516" t="s">
        <v>0</v>
      </c>
      <c r="C2" s="517"/>
      <c r="D2" s="517"/>
      <c r="E2" s="517"/>
      <c r="F2" s="517"/>
      <c r="G2" s="518"/>
      <c r="H2" s="343"/>
      <c r="I2" s="230"/>
    </row>
    <row r="3" spans="1:25" ht="15.75" x14ac:dyDescent="0.3">
      <c r="B3" s="356"/>
      <c r="C3" s="356"/>
      <c r="D3" s="356"/>
      <c r="E3" s="519" t="s">
        <v>1</v>
      </c>
      <c r="F3" s="519"/>
      <c r="G3" s="519"/>
      <c r="H3" s="343"/>
      <c r="I3" s="230"/>
      <c r="T3" s="332"/>
      <c r="U3" s="15"/>
      <c r="V3" s="15"/>
      <c r="W3" s="15"/>
    </row>
    <row r="4" spans="1:25" ht="15.75" thickBot="1" x14ac:dyDescent="0.3">
      <c r="B4" s="338" t="s">
        <v>2</v>
      </c>
      <c r="C4" s="339" t="s">
        <v>3</v>
      </c>
      <c r="D4" s="340" t="s">
        <v>4</v>
      </c>
      <c r="E4" s="341" t="s">
        <v>5</v>
      </c>
      <c r="F4" s="342" t="s">
        <v>6</v>
      </c>
      <c r="G4" s="340" t="s">
        <v>7</v>
      </c>
      <c r="H4" s="344"/>
      <c r="I4" s="276" t="s">
        <v>213</v>
      </c>
      <c r="J4" s="277" t="s">
        <v>214</v>
      </c>
      <c r="T4" s="489"/>
      <c r="U4" s="489"/>
      <c r="V4" s="7"/>
      <c r="W4" s="7"/>
      <c r="X4" s="40"/>
      <c r="Y4" s="40"/>
    </row>
    <row r="5" spans="1:25" ht="16.5" thickBot="1" x14ac:dyDescent="0.35">
      <c r="A5" s="358">
        <v>1</v>
      </c>
      <c r="B5" s="305" t="s">
        <v>9</v>
      </c>
      <c r="C5" s="44">
        <v>763926.52064643812</v>
      </c>
      <c r="D5" s="44">
        <v>10200</v>
      </c>
      <c r="E5" s="331">
        <v>23322</v>
      </c>
      <c r="F5" s="331">
        <v>4389</v>
      </c>
      <c r="G5" s="270">
        <f>E5+F5</f>
        <v>27711</v>
      </c>
      <c r="H5" s="268"/>
      <c r="I5" s="278">
        <f t="shared" ref="I5:I13" si="0">G5-H5</f>
        <v>27711</v>
      </c>
      <c r="J5" s="279">
        <f t="shared" ref="J5:J13" si="1">C5/G5/3</f>
        <v>9.1892091064491606</v>
      </c>
      <c r="T5" s="9"/>
      <c r="U5" s="10"/>
      <c r="V5" s="15"/>
      <c r="W5" s="20"/>
      <c r="X5" s="40"/>
      <c r="Y5" s="40"/>
    </row>
    <row r="6" spans="1:25" ht="15.75" thickBot="1" x14ac:dyDescent="0.3">
      <c r="A6" s="358">
        <v>2</v>
      </c>
      <c r="B6" s="305" t="s">
        <v>11</v>
      </c>
      <c r="C6" s="45">
        <v>2732991.77</v>
      </c>
      <c r="D6" s="68">
        <v>1050717.8797110701</v>
      </c>
      <c r="E6" s="188">
        <v>95869</v>
      </c>
      <c r="F6" s="188">
        <v>11036</v>
      </c>
      <c r="G6" s="268">
        <f>E6+F6</f>
        <v>106905</v>
      </c>
      <c r="H6" s="268"/>
      <c r="I6" s="278">
        <f t="shared" si="0"/>
        <v>106905</v>
      </c>
      <c r="J6" s="279">
        <f t="shared" si="1"/>
        <v>8.5215589230313515</v>
      </c>
      <c r="T6" s="9"/>
      <c r="U6" s="11"/>
      <c r="V6" s="15"/>
      <c r="W6" s="20"/>
      <c r="X6" s="40"/>
      <c r="Y6" s="40"/>
    </row>
    <row r="7" spans="1:25" ht="15.75" thickBot="1" x14ac:dyDescent="0.3">
      <c r="A7" s="358">
        <v>3</v>
      </c>
      <c r="B7" s="305" t="s">
        <v>13</v>
      </c>
      <c r="C7" s="60">
        <v>1626290</v>
      </c>
      <c r="D7" s="51">
        <v>285154</v>
      </c>
      <c r="E7" s="188">
        <v>78276</v>
      </c>
      <c r="F7" s="188">
        <v>855</v>
      </c>
      <c r="G7" s="268">
        <f>E7+F7</f>
        <v>79131</v>
      </c>
      <c r="H7" s="268"/>
      <c r="I7" s="278">
        <f t="shared" si="0"/>
        <v>79131</v>
      </c>
      <c r="J7" s="279">
        <f t="shared" si="1"/>
        <v>6.8506232281491029</v>
      </c>
      <c r="K7" s="275"/>
      <c r="M7" s="105" t="s">
        <v>98</v>
      </c>
      <c r="N7" s="104" t="s">
        <v>99</v>
      </c>
      <c r="T7" s="9"/>
      <c r="U7" s="11"/>
      <c r="V7" s="15"/>
      <c r="W7" s="41"/>
      <c r="X7" s="40"/>
      <c r="Y7" s="40"/>
    </row>
    <row r="8" spans="1:25" ht="16.5" customHeight="1" thickBot="1" x14ac:dyDescent="0.3">
      <c r="A8" s="358">
        <v>4</v>
      </c>
      <c r="B8" s="305" t="s">
        <v>161</v>
      </c>
      <c r="C8" s="60">
        <v>934670</v>
      </c>
      <c r="D8" s="51">
        <v>377200</v>
      </c>
      <c r="E8" s="188">
        <v>70691</v>
      </c>
      <c r="F8" s="189">
        <v>1801</v>
      </c>
      <c r="G8" s="268">
        <f>E8+F8</f>
        <v>72492</v>
      </c>
      <c r="H8" s="268"/>
      <c r="I8" s="278">
        <f t="shared" si="0"/>
        <v>72492</v>
      </c>
      <c r="J8" s="279">
        <f t="shared" si="1"/>
        <v>4.297807574169104</v>
      </c>
      <c r="T8" s="9"/>
      <c r="U8" s="11"/>
      <c r="V8" s="15"/>
      <c r="W8" s="41"/>
      <c r="X8" s="40"/>
      <c r="Y8" s="40"/>
    </row>
    <row r="9" spans="1:25" ht="15.75" thickBot="1" x14ac:dyDescent="0.3">
      <c r="A9" s="358">
        <v>5</v>
      </c>
      <c r="B9" s="305" t="s">
        <v>16</v>
      </c>
      <c r="C9" s="60">
        <v>2363</v>
      </c>
      <c r="D9" s="60">
        <v>960</v>
      </c>
      <c r="E9" s="190">
        <v>380</v>
      </c>
      <c r="F9" s="190">
        <v>22</v>
      </c>
      <c r="G9" s="268">
        <f t="shared" ref="G9:G22" si="2">E9+F9</f>
        <v>402</v>
      </c>
      <c r="H9" s="268"/>
      <c r="I9" s="278">
        <f t="shared" si="0"/>
        <v>402</v>
      </c>
      <c r="J9" s="279">
        <f t="shared" si="1"/>
        <v>1.9593698175787726</v>
      </c>
      <c r="K9" s="14"/>
      <c r="T9" s="9"/>
      <c r="U9" s="11"/>
      <c r="V9" s="15"/>
      <c r="W9" s="9"/>
      <c r="X9" s="40"/>
      <c r="Y9" s="40"/>
    </row>
    <row r="10" spans="1:25" ht="15.75" customHeight="1" thickBot="1" x14ac:dyDescent="0.3">
      <c r="A10" s="358">
        <v>6</v>
      </c>
      <c r="B10" s="304" t="s">
        <v>226</v>
      </c>
      <c r="C10" s="60">
        <v>10433</v>
      </c>
      <c r="D10" s="60">
        <v>1000</v>
      </c>
      <c r="E10" s="188">
        <v>446</v>
      </c>
      <c r="F10" s="189">
        <v>0</v>
      </c>
      <c r="G10" s="268">
        <f t="shared" si="2"/>
        <v>446</v>
      </c>
      <c r="H10" s="269"/>
      <c r="I10" s="278">
        <f t="shared" si="0"/>
        <v>446</v>
      </c>
      <c r="J10" s="279">
        <f t="shared" si="1"/>
        <v>7.7974588938714504</v>
      </c>
      <c r="K10" s="179"/>
      <c r="L10" s="179"/>
      <c r="M10" s="182" t="s">
        <v>233</v>
      </c>
      <c r="N10" s="182" t="s">
        <v>117</v>
      </c>
      <c r="T10" s="9"/>
      <c r="U10" s="11"/>
      <c r="V10" s="15"/>
      <c r="W10" s="9"/>
      <c r="X10" s="40"/>
      <c r="Y10" s="40"/>
    </row>
    <row r="11" spans="1:25" ht="15.75" thickBot="1" x14ac:dyDescent="0.3">
      <c r="A11" s="358">
        <v>7</v>
      </c>
      <c r="B11" s="306" t="s">
        <v>19</v>
      </c>
      <c r="C11" s="60">
        <v>2802.83</v>
      </c>
      <c r="D11" s="51">
        <v>678.26</v>
      </c>
      <c r="E11" s="190">
        <v>81</v>
      </c>
      <c r="F11" s="189">
        <v>0</v>
      </c>
      <c r="G11" s="268">
        <f t="shared" si="2"/>
        <v>81</v>
      </c>
      <c r="H11" s="268"/>
      <c r="I11" s="278">
        <f t="shared" si="0"/>
        <v>81</v>
      </c>
      <c r="J11" s="279">
        <f t="shared" si="1"/>
        <v>11.534279835390947</v>
      </c>
      <c r="M11" s="104" t="s">
        <v>188</v>
      </c>
      <c r="N11" s="104" t="s">
        <v>189</v>
      </c>
      <c r="T11" s="332"/>
      <c r="U11" s="333"/>
      <c r="V11" s="15"/>
      <c r="W11" s="7"/>
      <c r="X11" s="40"/>
      <c r="Y11" s="40"/>
    </row>
    <row r="12" spans="1:25" ht="15.75" thickBot="1" x14ac:dyDescent="0.3">
      <c r="A12" s="358">
        <v>8</v>
      </c>
      <c r="B12" s="305" t="s">
        <v>23</v>
      </c>
      <c r="C12" s="362">
        <v>198943.27</v>
      </c>
      <c r="D12" s="365">
        <v>163141.97</v>
      </c>
      <c r="E12" s="189">
        <v>7212</v>
      </c>
      <c r="F12" s="189">
        <v>30</v>
      </c>
      <c r="G12" s="268">
        <f t="shared" si="2"/>
        <v>7242</v>
      </c>
      <c r="H12" s="268"/>
      <c r="I12" s="278">
        <f t="shared" si="0"/>
        <v>7242</v>
      </c>
      <c r="J12" s="279">
        <f t="shared" si="1"/>
        <v>9.1569212004050442</v>
      </c>
      <c r="K12" s="358"/>
      <c r="L12" s="358"/>
      <c r="T12" s="489"/>
      <c r="U12" s="489"/>
      <c r="V12" s="16"/>
      <c r="W12" s="20"/>
      <c r="X12" s="40"/>
      <c r="Y12" s="40"/>
    </row>
    <row r="13" spans="1:25" ht="15.75" thickBot="1" x14ac:dyDescent="0.3">
      <c r="A13" s="358">
        <v>9</v>
      </c>
      <c r="B13" s="304" t="s">
        <v>94</v>
      </c>
      <c r="C13" s="51">
        <v>16200</v>
      </c>
      <c r="D13" s="51">
        <v>156360</v>
      </c>
      <c r="E13" s="188">
        <v>1300</v>
      </c>
      <c r="F13" s="189">
        <v>80</v>
      </c>
      <c r="G13" s="268">
        <f t="shared" si="2"/>
        <v>1380</v>
      </c>
      <c r="H13" s="269"/>
      <c r="I13" s="278">
        <f t="shared" si="0"/>
        <v>1380</v>
      </c>
      <c r="J13" s="279">
        <f t="shared" si="1"/>
        <v>3.9130434782608696</v>
      </c>
      <c r="K13" s="358"/>
      <c r="L13" s="358"/>
      <c r="M13" s="104" t="s">
        <v>190</v>
      </c>
      <c r="N13" s="104" t="s">
        <v>191</v>
      </c>
      <c r="T13" s="9"/>
      <c r="U13" s="11"/>
      <c r="V13" s="11"/>
      <c r="W13" s="42"/>
      <c r="X13" s="40"/>
    </row>
    <row r="14" spans="1:25" ht="15.75" thickBot="1" x14ac:dyDescent="0.3">
      <c r="A14" s="358">
        <v>10</v>
      </c>
      <c r="B14" s="304" t="s">
        <v>229</v>
      </c>
      <c r="C14" s="51">
        <v>38897</v>
      </c>
      <c r="D14" s="51">
        <v>37143</v>
      </c>
      <c r="E14" s="188">
        <v>995</v>
      </c>
      <c r="F14" s="189">
        <v>3</v>
      </c>
      <c r="G14" s="268">
        <f t="shared" si="2"/>
        <v>998</v>
      </c>
      <c r="H14" s="269"/>
      <c r="I14" s="278"/>
      <c r="J14" s="279"/>
      <c r="K14" s="179"/>
      <c r="L14" s="179"/>
      <c r="M14" s="182"/>
      <c r="N14" s="182"/>
      <c r="T14" s="9"/>
      <c r="U14" s="11"/>
      <c r="V14" s="11"/>
      <c r="W14" s="42"/>
      <c r="X14" s="40"/>
    </row>
    <row r="15" spans="1:25" ht="15.75" thickBot="1" x14ac:dyDescent="0.3">
      <c r="A15" s="358">
        <v>11</v>
      </c>
      <c r="B15" s="305" t="s">
        <v>24</v>
      </c>
      <c r="C15" s="60">
        <v>2167.88</v>
      </c>
      <c r="D15" s="51">
        <v>1234.49</v>
      </c>
      <c r="E15" s="189">
        <v>83</v>
      </c>
      <c r="F15" s="189">
        <v>5</v>
      </c>
      <c r="G15" s="268">
        <f t="shared" si="2"/>
        <v>88</v>
      </c>
      <c r="H15" s="268"/>
      <c r="I15" s="278">
        <f t="shared" ref="I15:I22" si="3">G15-H15</f>
        <v>88</v>
      </c>
      <c r="J15" s="279">
        <f t="shared" ref="J15:J22" si="4">C15/G15/3</f>
        <v>8.2116666666666678</v>
      </c>
      <c r="K15" s="179"/>
      <c r="L15" s="179"/>
      <c r="M15" s="109" t="s">
        <v>162</v>
      </c>
      <c r="N15" s="109" t="s">
        <v>163</v>
      </c>
      <c r="T15" s="9"/>
      <c r="U15" s="11"/>
      <c r="V15" s="11"/>
      <c r="W15" s="9"/>
      <c r="X15" s="40"/>
    </row>
    <row r="16" spans="1:25" ht="15.75" thickBot="1" x14ac:dyDescent="0.3">
      <c r="A16" s="358">
        <v>12</v>
      </c>
      <c r="B16" s="305" t="s">
        <v>66</v>
      </c>
      <c r="C16" s="191"/>
      <c r="D16" s="188"/>
      <c r="E16" s="189"/>
      <c r="F16" s="189"/>
      <c r="G16" s="270">
        <f t="shared" si="2"/>
        <v>0</v>
      </c>
      <c r="H16" s="270"/>
      <c r="I16" s="278">
        <f t="shared" si="3"/>
        <v>0</v>
      </c>
      <c r="J16" s="279" t="e">
        <f t="shared" si="4"/>
        <v>#DIV/0!</v>
      </c>
      <c r="L16" t="s">
        <v>237</v>
      </c>
      <c r="M16" s="109" t="s">
        <v>102</v>
      </c>
      <c r="N16" s="109" t="s">
        <v>103</v>
      </c>
      <c r="T16" s="9"/>
      <c r="U16" s="11"/>
      <c r="V16" s="11"/>
      <c r="W16" s="9"/>
      <c r="X16" s="40"/>
    </row>
    <row r="17" spans="1:23" ht="15.75" thickBot="1" x14ac:dyDescent="0.3">
      <c r="A17" s="358">
        <v>13</v>
      </c>
      <c r="B17" s="305" t="s">
        <v>28</v>
      </c>
      <c r="C17" s="60">
        <v>4207</v>
      </c>
      <c r="D17" s="294"/>
      <c r="E17" s="189">
        <v>69</v>
      </c>
      <c r="F17" s="189">
        <v>23</v>
      </c>
      <c r="G17" s="268">
        <f t="shared" si="2"/>
        <v>92</v>
      </c>
      <c r="H17" s="270"/>
      <c r="I17" s="278">
        <f t="shared" si="3"/>
        <v>92</v>
      </c>
      <c r="J17" s="279">
        <f t="shared" si="4"/>
        <v>15.242753623188406</v>
      </c>
      <c r="M17" s="109" t="s">
        <v>107</v>
      </c>
      <c r="N17" s="109" t="s">
        <v>108</v>
      </c>
      <c r="T17" s="332"/>
      <c r="U17" s="18"/>
      <c r="V17" s="15"/>
      <c r="W17" s="18"/>
    </row>
    <row r="18" spans="1:23" ht="15.75" thickBot="1" x14ac:dyDescent="0.3">
      <c r="A18" s="358">
        <v>14</v>
      </c>
      <c r="B18" s="305" t="s">
        <v>29</v>
      </c>
      <c r="C18" s="45">
        <v>5262.7</v>
      </c>
      <c r="D18" s="186"/>
      <c r="E18" s="189">
        <v>356</v>
      </c>
      <c r="F18" s="189">
        <v>7</v>
      </c>
      <c r="G18" s="268">
        <f t="shared" si="2"/>
        <v>363</v>
      </c>
      <c r="H18" s="270"/>
      <c r="I18" s="278">
        <f t="shared" si="3"/>
        <v>363</v>
      </c>
      <c r="J18" s="279">
        <f t="shared" si="4"/>
        <v>4.8325987144168963</v>
      </c>
      <c r="T18" s="334"/>
      <c r="U18" s="355"/>
      <c r="V18" s="15"/>
      <c r="W18" s="7"/>
    </row>
    <row r="19" spans="1:23" ht="15.75" thickBot="1" x14ac:dyDescent="0.3">
      <c r="A19" s="358">
        <v>15</v>
      </c>
      <c r="B19" s="305" t="s">
        <v>33</v>
      </c>
      <c r="C19" s="60">
        <v>43988.98</v>
      </c>
      <c r="D19" s="188"/>
      <c r="E19" s="189">
        <v>2511</v>
      </c>
      <c r="F19" s="189">
        <v>1</v>
      </c>
      <c r="G19" s="268">
        <f t="shared" si="2"/>
        <v>2512</v>
      </c>
      <c r="H19" s="270"/>
      <c r="I19" s="278">
        <f t="shared" si="3"/>
        <v>2512</v>
      </c>
      <c r="J19" s="279">
        <f t="shared" si="4"/>
        <v>5.8371788747346081</v>
      </c>
      <c r="T19" s="355"/>
      <c r="U19" s="355"/>
      <c r="V19" s="15"/>
      <c r="W19" s="7"/>
    </row>
    <row r="20" spans="1:23" ht="15.75" thickBot="1" x14ac:dyDescent="0.3">
      <c r="A20" s="358">
        <v>16</v>
      </c>
      <c r="B20" s="305" t="s">
        <v>34</v>
      </c>
      <c r="C20" s="60">
        <v>15400</v>
      </c>
      <c r="D20" s="51">
        <v>4850</v>
      </c>
      <c r="E20" s="189">
        <v>540</v>
      </c>
      <c r="F20" s="189">
        <v>5</v>
      </c>
      <c r="G20" s="268">
        <f t="shared" si="2"/>
        <v>545</v>
      </c>
      <c r="H20" s="270"/>
      <c r="I20" s="278">
        <f t="shared" si="3"/>
        <v>545</v>
      </c>
      <c r="J20" s="279">
        <f t="shared" si="4"/>
        <v>9.4189602446483178</v>
      </c>
      <c r="K20" s="179"/>
      <c r="L20" s="179"/>
      <c r="M20" s="109" t="s">
        <v>167</v>
      </c>
      <c r="N20" s="109" t="s">
        <v>168</v>
      </c>
      <c r="T20" s="355"/>
      <c r="U20" s="355"/>
      <c r="V20" s="15"/>
      <c r="W20" s="7"/>
    </row>
    <row r="21" spans="1:23" ht="15.75" thickBot="1" x14ac:dyDescent="0.3">
      <c r="A21" s="358">
        <v>17</v>
      </c>
      <c r="B21" s="305" t="s">
        <v>210</v>
      </c>
      <c r="C21" s="60">
        <v>3200</v>
      </c>
      <c r="D21" s="51">
        <v>1000</v>
      </c>
      <c r="E21" s="189">
        <v>210</v>
      </c>
      <c r="F21" s="189">
        <v>0</v>
      </c>
      <c r="G21" s="268">
        <f t="shared" si="2"/>
        <v>210</v>
      </c>
      <c r="H21" s="270"/>
      <c r="I21" s="278">
        <f t="shared" si="3"/>
        <v>210</v>
      </c>
      <c r="J21" s="281">
        <f t="shared" si="4"/>
        <v>5.0793650793650791</v>
      </c>
      <c r="K21" s="183"/>
      <c r="L21" s="183"/>
      <c r="M21" s="184" t="s">
        <v>169</v>
      </c>
      <c r="N21" s="184" t="s">
        <v>170</v>
      </c>
      <c r="T21" s="355"/>
      <c r="U21" s="11"/>
      <c r="V21" s="15"/>
      <c r="W21" s="17"/>
    </row>
    <row r="22" spans="1:23" ht="15.75" thickBot="1" x14ac:dyDescent="0.3">
      <c r="A22" s="358">
        <v>18</v>
      </c>
      <c r="B22" s="305" t="s">
        <v>35</v>
      </c>
      <c r="C22" s="60">
        <v>2119</v>
      </c>
      <c r="D22" s="188"/>
      <c r="E22" s="189">
        <v>205</v>
      </c>
      <c r="F22" s="189">
        <v>4</v>
      </c>
      <c r="G22" s="268">
        <f t="shared" si="2"/>
        <v>209</v>
      </c>
      <c r="H22" s="270"/>
      <c r="I22" s="278">
        <f t="shared" si="3"/>
        <v>209</v>
      </c>
      <c r="J22" s="280">
        <f t="shared" si="4"/>
        <v>3.3795853269537481</v>
      </c>
      <c r="K22" s="183"/>
      <c r="L22" s="183"/>
      <c r="M22" s="184">
        <v>49420024</v>
      </c>
      <c r="N22" s="184" t="s">
        <v>109</v>
      </c>
      <c r="T22" s="9"/>
      <c r="U22" s="11"/>
      <c r="V22" s="18"/>
      <c r="W22" s="17"/>
    </row>
    <row r="23" spans="1:23" ht="15.75" thickBot="1" x14ac:dyDescent="0.3">
      <c r="A23" s="358">
        <v>19</v>
      </c>
      <c r="B23" s="305" t="s">
        <v>231</v>
      </c>
      <c r="C23" s="187"/>
      <c r="D23" s="188"/>
      <c r="E23" s="189"/>
      <c r="F23" s="189"/>
      <c r="G23" s="270"/>
      <c r="H23" s="270"/>
      <c r="I23" s="278"/>
      <c r="J23" s="280"/>
      <c r="K23" s="183"/>
      <c r="L23" s="183"/>
      <c r="M23" s="184"/>
      <c r="N23" s="184"/>
      <c r="T23" s="9"/>
      <c r="U23" s="11"/>
      <c r="V23" s="18"/>
      <c r="W23" s="17"/>
    </row>
    <row r="24" spans="1:23" ht="15.75" thickBot="1" x14ac:dyDescent="0.3">
      <c r="A24" s="358">
        <v>20</v>
      </c>
      <c r="B24" s="305" t="s">
        <v>36</v>
      </c>
      <c r="C24" s="60">
        <v>130611.86</v>
      </c>
      <c r="D24" s="51">
        <v>72100</v>
      </c>
      <c r="E24" s="189">
        <v>3880</v>
      </c>
      <c r="F24" s="189">
        <v>50</v>
      </c>
      <c r="G24" s="268">
        <f t="shared" ref="G24:G49" si="5">E24+F24</f>
        <v>3930</v>
      </c>
      <c r="H24" s="270"/>
      <c r="I24" s="278">
        <f t="shared" ref="I24:I44" si="6">G24-H24</f>
        <v>3930</v>
      </c>
      <c r="J24" s="279">
        <f t="shared" ref="J24:J44" si="7">C24/G24/3</f>
        <v>11.078189991518236</v>
      </c>
      <c r="K24" s="179"/>
      <c r="L24" s="179"/>
      <c r="M24" s="109"/>
      <c r="N24" s="109"/>
      <c r="T24" s="9"/>
      <c r="U24" s="11"/>
      <c r="V24" s="18"/>
      <c r="W24" s="23"/>
    </row>
    <row r="25" spans="1:23" ht="15.75" thickBot="1" x14ac:dyDescent="0.3">
      <c r="A25" s="358">
        <v>21</v>
      </c>
      <c r="B25" s="305" t="s">
        <v>232</v>
      </c>
      <c r="C25" s="60">
        <v>1380</v>
      </c>
      <c r="D25" s="188">
        <v>0</v>
      </c>
      <c r="E25" s="189">
        <v>47</v>
      </c>
      <c r="F25" s="189">
        <v>7</v>
      </c>
      <c r="G25" s="268">
        <f t="shared" si="5"/>
        <v>54</v>
      </c>
      <c r="H25" s="270"/>
      <c r="I25" s="278">
        <f t="shared" si="6"/>
        <v>54</v>
      </c>
      <c r="J25" s="279">
        <f t="shared" si="7"/>
        <v>8.518518518518519</v>
      </c>
      <c r="K25" s="179"/>
      <c r="L25" s="179"/>
      <c r="M25" s="109"/>
      <c r="N25" s="109"/>
      <c r="T25" s="9"/>
      <c r="U25" s="11"/>
      <c r="V25" s="18"/>
      <c r="W25" s="23"/>
    </row>
    <row r="26" spans="1:23" ht="15.75" thickBot="1" x14ac:dyDescent="0.3">
      <c r="A26" s="358">
        <v>22</v>
      </c>
      <c r="B26" s="304" t="s">
        <v>74</v>
      </c>
      <c r="C26" s="60">
        <v>12830</v>
      </c>
      <c r="D26" s="51">
        <v>4541</v>
      </c>
      <c r="E26" s="189">
        <v>377</v>
      </c>
      <c r="F26" s="189"/>
      <c r="G26" s="268">
        <f t="shared" si="5"/>
        <v>377</v>
      </c>
      <c r="H26" s="269"/>
      <c r="I26" s="278">
        <f t="shared" si="6"/>
        <v>377</v>
      </c>
      <c r="J26" s="279">
        <f t="shared" si="7"/>
        <v>11.34394341290893</v>
      </c>
      <c r="K26" s="179"/>
      <c r="L26" s="179"/>
      <c r="M26" s="109">
        <v>45677260</v>
      </c>
      <c r="N26" s="109" t="s">
        <v>110</v>
      </c>
      <c r="T26" s="9"/>
      <c r="U26" s="11"/>
      <c r="V26" s="18"/>
      <c r="W26" s="17"/>
    </row>
    <row r="27" spans="1:23" ht="16.5" thickBot="1" x14ac:dyDescent="0.35">
      <c r="A27" s="358">
        <v>23</v>
      </c>
      <c r="B27" s="304" t="s">
        <v>37</v>
      </c>
      <c r="C27" s="60">
        <v>19714</v>
      </c>
      <c r="D27" s="51">
        <v>3200</v>
      </c>
      <c r="E27" s="189">
        <v>710</v>
      </c>
      <c r="F27" s="189">
        <v>0</v>
      </c>
      <c r="G27" s="268">
        <f t="shared" si="5"/>
        <v>710</v>
      </c>
      <c r="H27" s="269"/>
      <c r="I27" s="278">
        <f t="shared" si="6"/>
        <v>710</v>
      </c>
      <c r="J27" s="279">
        <f t="shared" si="7"/>
        <v>9.2553990610328629</v>
      </c>
      <c r="M27" s="110"/>
      <c r="T27" s="335"/>
      <c r="U27" s="18"/>
      <c r="V27" s="24"/>
      <c r="W27" s="19"/>
    </row>
    <row r="28" spans="1:23" ht="15.75" thickBot="1" x14ac:dyDescent="0.3">
      <c r="A28" s="358">
        <v>24</v>
      </c>
      <c r="B28" s="304" t="s">
        <v>38</v>
      </c>
      <c r="C28" s="363">
        <v>4480</v>
      </c>
      <c r="D28" s="51">
        <v>9500</v>
      </c>
      <c r="E28" s="189">
        <v>560</v>
      </c>
      <c r="F28" s="189">
        <v>0</v>
      </c>
      <c r="G28" s="268">
        <f t="shared" si="5"/>
        <v>560</v>
      </c>
      <c r="H28" s="269"/>
      <c r="I28" s="278">
        <f t="shared" si="6"/>
        <v>560</v>
      </c>
      <c r="J28" s="279">
        <f t="shared" si="7"/>
        <v>2.6666666666666665</v>
      </c>
      <c r="M28" s="104" t="s">
        <v>192</v>
      </c>
      <c r="N28" s="104" t="s">
        <v>193</v>
      </c>
      <c r="T28" s="335"/>
      <c r="U28" s="15"/>
      <c r="V28" s="15"/>
      <c r="W28" s="15"/>
    </row>
    <row r="29" spans="1:23" ht="15.75" thickBot="1" x14ac:dyDescent="0.3">
      <c r="A29" s="358">
        <v>25</v>
      </c>
      <c r="B29" s="304" t="s">
        <v>225</v>
      </c>
      <c r="C29" s="363">
        <v>5366.6</v>
      </c>
      <c r="D29" s="188"/>
      <c r="E29" s="188">
        <v>615</v>
      </c>
      <c r="F29" s="189">
        <v>19</v>
      </c>
      <c r="G29" s="268">
        <f t="shared" si="5"/>
        <v>634</v>
      </c>
      <c r="H29" s="269"/>
      <c r="I29" s="278">
        <f t="shared" si="6"/>
        <v>634</v>
      </c>
      <c r="J29" s="279">
        <f t="shared" si="7"/>
        <v>2.82155625657203</v>
      </c>
    </row>
    <row r="30" spans="1:23" ht="15.75" thickBot="1" x14ac:dyDescent="0.3">
      <c r="A30" s="358">
        <v>26</v>
      </c>
      <c r="B30" s="305" t="s">
        <v>39</v>
      </c>
      <c r="C30" s="187"/>
      <c r="D30" s="188"/>
      <c r="E30" s="189"/>
      <c r="F30" s="189"/>
      <c r="G30" s="270">
        <f t="shared" si="5"/>
        <v>0</v>
      </c>
      <c r="H30" s="269"/>
      <c r="I30" s="278">
        <f t="shared" si="6"/>
        <v>0</v>
      </c>
      <c r="J30" s="279" t="e">
        <f t="shared" si="7"/>
        <v>#DIV/0!</v>
      </c>
    </row>
    <row r="31" spans="1:23" ht="15.75" thickBot="1" x14ac:dyDescent="0.3">
      <c r="A31" s="358">
        <v>27</v>
      </c>
      <c r="B31" s="304" t="s">
        <v>217</v>
      </c>
      <c r="C31" s="187"/>
      <c r="D31" s="188"/>
      <c r="E31" s="188"/>
      <c r="F31" s="189"/>
      <c r="G31" s="270">
        <f t="shared" si="5"/>
        <v>0</v>
      </c>
      <c r="H31" s="269"/>
      <c r="I31" s="278">
        <f t="shared" si="6"/>
        <v>0</v>
      </c>
      <c r="J31" s="280" t="e">
        <f t="shared" si="7"/>
        <v>#DIV/0!</v>
      </c>
    </row>
    <row r="32" spans="1:23" ht="15.75" thickBot="1" x14ac:dyDescent="0.3">
      <c r="A32" s="358">
        <v>28</v>
      </c>
      <c r="B32" s="305" t="s">
        <v>41</v>
      </c>
      <c r="C32" s="187"/>
      <c r="D32" s="188"/>
      <c r="E32" s="189"/>
      <c r="F32" s="189"/>
      <c r="G32" s="270">
        <f t="shared" si="5"/>
        <v>0</v>
      </c>
      <c r="H32" s="269"/>
      <c r="I32" s="278">
        <f t="shared" si="6"/>
        <v>0</v>
      </c>
      <c r="J32" s="279" t="e">
        <f t="shared" si="7"/>
        <v>#DIV/0!</v>
      </c>
      <c r="K32" s="179"/>
      <c r="L32" s="179"/>
      <c r="M32" s="182" t="s">
        <v>174</v>
      </c>
      <c r="N32" s="182" t="s">
        <v>175</v>
      </c>
    </row>
    <row r="33" spans="1:20" s="358" customFormat="1" ht="15.75" thickBot="1" x14ac:dyDescent="0.3">
      <c r="A33" s="358">
        <v>29</v>
      </c>
      <c r="B33" s="305" t="s">
        <v>234</v>
      </c>
      <c r="C33" s="60">
        <v>8766.4500000000007</v>
      </c>
      <c r="D33" s="51">
        <v>630</v>
      </c>
      <c r="E33" s="189">
        <v>345</v>
      </c>
      <c r="F33" s="189">
        <v>0</v>
      </c>
      <c r="G33" s="268">
        <f t="shared" si="5"/>
        <v>345</v>
      </c>
      <c r="H33" s="269"/>
      <c r="I33" s="278">
        <f t="shared" si="6"/>
        <v>345</v>
      </c>
      <c r="J33" s="279">
        <f t="shared" si="7"/>
        <v>8.4700000000000006</v>
      </c>
      <c r="K33" s="179"/>
      <c r="L33" s="179"/>
      <c r="M33" s="182"/>
      <c r="N33" s="182"/>
    </row>
    <row r="34" spans="1:20" ht="15.75" thickBot="1" x14ac:dyDescent="0.3">
      <c r="A34" s="358">
        <v>30</v>
      </c>
      <c r="B34" s="305" t="s">
        <v>81</v>
      </c>
      <c r="C34" s="60">
        <v>25351</v>
      </c>
      <c r="D34" s="366">
        <v>10.8</v>
      </c>
      <c r="E34" s="189">
        <v>1282</v>
      </c>
      <c r="F34" s="189"/>
      <c r="G34" s="268">
        <f t="shared" si="5"/>
        <v>1282</v>
      </c>
      <c r="H34" s="269"/>
      <c r="I34" s="278">
        <f t="shared" si="6"/>
        <v>1282</v>
      </c>
      <c r="J34" s="279">
        <f t="shared" si="7"/>
        <v>6.5915236609464385</v>
      </c>
      <c r="M34" s="104">
        <v>44991992</v>
      </c>
      <c r="N34" s="104" t="s">
        <v>194</v>
      </c>
    </row>
    <row r="35" spans="1:20" ht="15.75" thickBot="1" x14ac:dyDescent="0.3">
      <c r="A35" s="358">
        <v>31</v>
      </c>
      <c r="B35" s="305" t="s">
        <v>44</v>
      </c>
      <c r="C35" s="60">
        <v>5310</v>
      </c>
      <c r="D35" s="186"/>
      <c r="E35" s="189">
        <v>118</v>
      </c>
      <c r="F35" s="189">
        <v>0</v>
      </c>
      <c r="G35" s="268">
        <f t="shared" si="5"/>
        <v>118</v>
      </c>
      <c r="H35" s="269"/>
      <c r="I35" s="278">
        <f t="shared" si="6"/>
        <v>118</v>
      </c>
      <c r="J35" s="279">
        <f t="shared" si="7"/>
        <v>15</v>
      </c>
      <c r="M35" s="104" t="s">
        <v>196</v>
      </c>
      <c r="N35" s="104" t="s">
        <v>195</v>
      </c>
    </row>
    <row r="36" spans="1:20" ht="15.75" thickBot="1" x14ac:dyDescent="0.3">
      <c r="A36" s="358">
        <v>32</v>
      </c>
      <c r="B36" s="305" t="s">
        <v>45</v>
      </c>
      <c r="C36" s="60">
        <v>3770</v>
      </c>
      <c r="D36" s="51">
        <v>657</v>
      </c>
      <c r="E36" s="189">
        <v>121</v>
      </c>
      <c r="F36" s="189"/>
      <c r="G36" s="268">
        <f t="shared" si="5"/>
        <v>121</v>
      </c>
      <c r="H36" s="269"/>
      <c r="I36" s="278">
        <f t="shared" si="6"/>
        <v>121</v>
      </c>
      <c r="J36" s="281">
        <f t="shared" si="7"/>
        <v>10.385674931129477</v>
      </c>
      <c r="K36" s="179"/>
      <c r="L36" s="179"/>
      <c r="M36" s="109" t="s">
        <v>178</v>
      </c>
      <c r="N36" s="109" t="s">
        <v>177</v>
      </c>
    </row>
    <row r="37" spans="1:20" ht="15.75" thickBot="1" x14ac:dyDescent="0.3">
      <c r="A37" s="358">
        <v>33</v>
      </c>
      <c r="B37" s="305" t="s">
        <v>82</v>
      </c>
      <c r="C37" s="60">
        <v>5241.53</v>
      </c>
      <c r="D37" s="51">
        <v>350</v>
      </c>
      <c r="E37" s="189">
        <v>147</v>
      </c>
      <c r="F37" s="189">
        <v>19</v>
      </c>
      <c r="G37" s="268">
        <f t="shared" si="5"/>
        <v>166</v>
      </c>
      <c r="H37" s="269"/>
      <c r="I37" s="278">
        <f t="shared" si="6"/>
        <v>166</v>
      </c>
      <c r="J37" s="279">
        <f t="shared" si="7"/>
        <v>10.525160642570281</v>
      </c>
      <c r="K37" s="25"/>
    </row>
    <row r="38" spans="1:20" ht="15.75" thickBot="1" x14ac:dyDescent="0.3">
      <c r="A38" s="358">
        <v>34</v>
      </c>
      <c r="B38" s="305" t="s">
        <v>47</v>
      </c>
      <c r="C38" s="60">
        <v>28008</v>
      </c>
      <c r="D38" s="44">
        <v>9802</v>
      </c>
      <c r="E38" s="189">
        <v>1617</v>
      </c>
      <c r="F38" s="189">
        <v>13</v>
      </c>
      <c r="G38" s="268">
        <f t="shared" si="5"/>
        <v>1630</v>
      </c>
      <c r="H38" s="269"/>
      <c r="I38" s="278">
        <f t="shared" si="6"/>
        <v>1630</v>
      </c>
      <c r="J38" s="279">
        <f t="shared" si="7"/>
        <v>5.72760736196319</v>
      </c>
      <c r="L38" t="s">
        <v>236</v>
      </c>
    </row>
    <row r="39" spans="1:20" ht="15.75" thickBot="1" x14ac:dyDescent="0.3">
      <c r="A39" s="358">
        <v>35</v>
      </c>
      <c r="B39" s="311" t="s">
        <v>48</v>
      </c>
      <c r="C39" s="60">
        <v>2982</v>
      </c>
      <c r="D39" s="186"/>
      <c r="E39" s="194">
        <v>115</v>
      </c>
      <c r="F39" s="194">
        <v>1</v>
      </c>
      <c r="G39" s="268">
        <f t="shared" si="5"/>
        <v>116</v>
      </c>
      <c r="H39" s="269"/>
      <c r="I39" s="278">
        <f t="shared" si="6"/>
        <v>116</v>
      </c>
      <c r="J39" s="279">
        <f t="shared" si="7"/>
        <v>8.568965517241379</v>
      </c>
    </row>
    <row r="40" spans="1:20" ht="15.75" thickBot="1" x14ac:dyDescent="0.3">
      <c r="A40" s="358">
        <v>36</v>
      </c>
      <c r="B40" s="305" t="s">
        <v>49</v>
      </c>
      <c r="C40" s="45">
        <v>85568</v>
      </c>
      <c r="D40" s="44">
        <v>38378.46</v>
      </c>
      <c r="E40" s="189">
        <v>1191</v>
      </c>
      <c r="F40" s="189">
        <v>650</v>
      </c>
      <c r="G40" s="268">
        <f t="shared" si="5"/>
        <v>1841</v>
      </c>
      <c r="H40" s="269"/>
      <c r="I40" s="278">
        <f t="shared" si="6"/>
        <v>1841</v>
      </c>
      <c r="J40" s="279">
        <f t="shared" si="7"/>
        <v>15.493029150823828</v>
      </c>
    </row>
    <row r="41" spans="1:20" ht="15.75" thickBot="1" x14ac:dyDescent="0.3">
      <c r="A41" s="358">
        <v>37</v>
      </c>
      <c r="B41" s="305" t="s">
        <v>228</v>
      </c>
      <c r="C41" s="361">
        <v>3250</v>
      </c>
      <c r="D41" s="361">
        <v>19986</v>
      </c>
      <c r="E41" s="305">
        <v>110</v>
      </c>
      <c r="F41" s="305"/>
      <c r="G41" s="361">
        <f t="shared" si="5"/>
        <v>110</v>
      </c>
      <c r="H41" s="269"/>
      <c r="I41" s="278">
        <f t="shared" si="6"/>
        <v>110</v>
      </c>
      <c r="J41" s="279">
        <f t="shared" si="7"/>
        <v>9.8484848484848495</v>
      </c>
    </row>
    <row r="42" spans="1:20" ht="15.75" thickBot="1" x14ac:dyDescent="0.3">
      <c r="A42" s="358">
        <v>38</v>
      </c>
      <c r="B42" s="304" t="s">
        <v>83</v>
      </c>
      <c r="C42" s="80">
        <v>178712</v>
      </c>
      <c r="D42" s="195"/>
      <c r="E42" s="195">
        <v>5452</v>
      </c>
      <c r="F42" s="197"/>
      <c r="G42" s="268">
        <f t="shared" si="5"/>
        <v>5452</v>
      </c>
      <c r="H42" s="269"/>
      <c r="I42" s="278">
        <f t="shared" si="6"/>
        <v>5452</v>
      </c>
      <c r="J42" s="279">
        <f t="shared" si="7"/>
        <v>10.926387869894839</v>
      </c>
      <c r="M42" s="104" t="s">
        <v>198</v>
      </c>
      <c r="N42" s="104" t="s">
        <v>197</v>
      </c>
    </row>
    <row r="43" spans="1:20" ht="15.75" thickBot="1" x14ac:dyDescent="0.3">
      <c r="A43" s="358">
        <v>39</v>
      </c>
      <c r="B43" s="305" t="s">
        <v>52</v>
      </c>
      <c r="C43" s="51">
        <v>2950</v>
      </c>
      <c r="D43" s="186"/>
      <c r="E43" s="190">
        <v>120</v>
      </c>
      <c r="F43" s="190">
        <v>20</v>
      </c>
      <c r="G43" s="268">
        <f t="shared" si="5"/>
        <v>140</v>
      </c>
      <c r="H43" s="271"/>
      <c r="I43" s="278">
        <f t="shared" si="6"/>
        <v>140</v>
      </c>
      <c r="J43" s="279">
        <f t="shared" si="7"/>
        <v>7.0238095238095246</v>
      </c>
      <c r="M43" s="104" t="s">
        <v>199</v>
      </c>
      <c r="N43" s="104" t="s">
        <v>113</v>
      </c>
      <c r="O43" t="s">
        <v>206</v>
      </c>
    </row>
    <row r="44" spans="1:20" s="181" customFormat="1" ht="15.75" thickBot="1" x14ac:dyDescent="0.3">
      <c r="A44" s="358">
        <v>40</v>
      </c>
      <c r="B44" s="304" t="s">
        <v>187</v>
      </c>
      <c r="C44" s="60">
        <v>5015</v>
      </c>
      <c r="D44" s="188"/>
      <c r="E44" s="188">
        <v>88</v>
      </c>
      <c r="F44" s="190">
        <v>0</v>
      </c>
      <c r="G44" s="268">
        <f t="shared" si="5"/>
        <v>88</v>
      </c>
      <c r="H44" s="274"/>
      <c r="I44" s="278">
        <f t="shared" si="6"/>
        <v>88</v>
      </c>
      <c r="J44" s="279">
        <f t="shared" si="7"/>
        <v>18.996212121212121</v>
      </c>
      <c r="M44" s="182" t="s">
        <v>200</v>
      </c>
      <c r="N44" s="182" t="s">
        <v>201</v>
      </c>
      <c r="T44"/>
    </row>
    <row r="45" spans="1:20" ht="15.75" thickBot="1" x14ac:dyDescent="0.3">
      <c r="A45" s="358">
        <v>41</v>
      </c>
      <c r="B45" s="304" t="s">
        <v>227</v>
      </c>
      <c r="C45" s="46">
        <v>3560</v>
      </c>
      <c r="D45" s="60">
        <v>14505</v>
      </c>
      <c r="E45" s="190">
        <v>190</v>
      </c>
      <c r="F45" s="189"/>
      <c r="G45" s="270">
        <f t="shared" si="5"/>
        <v>190</v>
      </c>
      <c r="H45" s="272"/>
      <c r="I45" s="278"/>
      <c r="J45" s="279"/>
      <c r="T45" s="181"/>
    </row>
    <row r="46" spans="1:20" ht="15.75" thickBot="1" x14ac:dyDescent="0.3">
      <c r="A46" s="358">
        <v>42</v>
      </c>
      <c r="B46" s="304" t="s">
        <v>53</v>
      </c>
      <c r="C46" s="46">
        <v>22716</v>
      </c>
      <c r="D46" s="60">
        <v>4521</v>
      </c>
      <c r="E46" s="190">
        <v>1787</v>
      </c>
      <c r="F46" s="189"/>
      <c r="G46" s="270">
        <f t="shared" si="5"/>
        <v>1787</v>
      </c>
      <c r="H46" s="272"/>
      <c r="I46" s="278">
        <f>G46-H46</f>
        <v>1787</v>
      </c>
      <c r="J46" s="279">
        <f>C46/G46/3</f>
        <v>4.2372691662003357</v>
      </c>
      <c r="M46" s="104" t="s">
        <v>202</v>
      </c>
      <c r="N46" s="104" t="s">
        <v>203</v>
      </c>
    </row>
    <row r="47" spans="1:20" ht="15.75" thickBot="1" x14ac:dyDescent="0.3">
      <c r="A47" s="358">
        <v>43</v>
      </c>
      <c r="B47" s="305" t="s">
        <v>54</v>
      </c>
      <c r="C47" s="60">
        <v>392362.71</v>
      </c>
      <c r="D47" s="60">
        <v>196294.74</v>
      </c>
      <c r="E47" s="187">
        <v>14262</v>
      </c>
      <c r="F47" s="189">
        <v>756</v>
      </c>
      <c r="G47" s="270">
        <f t="shared" si="5"/>
        <v>15018</v>
      </c>
      <c r="H47" s="272"/>
      <c r="I47" s="278">
        <f>G47-H47</f>
        <v>15018</v>
      </c>
      <c r="J47" s="279">
        <f>C47/G47/3</f>
        <v>8.708720868291385</v>
      </c>
    </row>
    <row r="48" spans="1:20" ht="15.75" thickBot="1" x14ac:dyDescent="0.3">
      <c r="A48" s="358">
        <v>44</v>
      </c>
      <c r="B48" s="305" t="s">
        <v>55</v>
      </c>
      <c r="C48" s="187">
        <v>0</v>
      </c>
      <c r="D48" s="191"/>
      <c r="E48" s="190">
        <v>0</v>
      </c>
      <c r="F48" s="189">
        <v>0</v>
      </c>
      <c r="G48" s="270">
        <f t="shared" si="5"/>
        <v>0</v>
      </c>
      <c r="H48" s="272"/>
      <c r="I48" s="278">
        <f>G48-H48</f>
        <v>0</v>
      </c>
      <c r="J48" s="279" t="e">
        <f>C48/G48/3</f>
        <v>#DIV/0!</v>
      </c>
    </row>
    <row r="49" spans="1:16" ht="15.75" thickBot="1" x14ac:dyDescent="0.3">
      <c r="A49" s="358">
        <v>45</v>
      </c>
      <c r="B49" s="304" t="s">
        <v>61</v>
      </c>
      <c r="C49" s="60">
        <v>3307</v>
      </c>
      <c r="D49" s="187"/>
      <c r="E49" s="190">
        <v>74</v>
      </c>
      <c r="F49" s="189">
        <v>5</v>
      </c>
      <c r="G49" s="270">
        <f t="shared" si="5"/>
        <v>79</v>
      </c>
      <c r="H49" s="272"/>
      <c r="I49" s="278">
        <f>G49-H49</f>
        <v>79</v>
      </c>
      <c r="J49" s="279">
        <f>C49/G49/3</f>
        <v>13.953586497890294</v>
      </c>
      <c r="M49" s="104" t="s">
        <v>205</v>
      </c>
      <c r="N49" s="104" t="s">
        <v>204</v>
      </c>
    </row>
    <row r="50" spans="1:16" ht="15.75" thickBot="1" x14ac:dyDescent="0.3">
      <c r="A50" s="358">
        <v>46</v>
      </c>
      <c r="B50" s="312" t="s">
        <v>230</v>
      </c>
      <c r="C50" s="187">
        <v>0</v>
      </c>
      <c r="D50" s="200"/>
      <c r="E50" s="190"/>
      <c r="F50" s="189">
        <v>0</v>
      </c>
      <c r="G50" s="270">
        <v>0</v>
      </c>
      <c r="H50" s="272"/>
      <c r="I50" s="278"/>
      <c r="J50" s="281"/>
      <c r="K50" s="179"/>
      <c r="L50" s="179" t="s">
        <v>235</v>
      </c>
    </row>
    <row r="51" spans="1:16" ht="15.75" thickBot="1" x14ac:dyDescent="0.3">
      <c r="A51" s="358">
        <v>47</v>
      </c>
      <c r="B51" s="305" t="s">
        <v>59</v>
      </c>
      <c r="C51" s="45">
        <v>129558.75</v>
      </c>
      <c r="D51" s="45">
        <v>84131.97</v>
      </c>
      <c r="E51" s="190">
        <v>5643</v>
      </c>
      <c r="F51" s="189">
        <v>274</v>
      </c>
      <c r="G51" s="270">
        <f t="shared" ref="G51:G57" si="8">E51+F51</f>
        <v>5917</v>
      </c>
      <c r="H51" s="357"/>
      <c r="I51" s="278">
        <f>G51-H51</f>
        <v>5917</v>
      </c>
      <c r="J51" s="281">
        <f>C51/G51/3</f>
        <v>7.2986733141794824</v>
      </c>
      <c r="K51" s="179"/>
      <c r="M51" s="182" t="s">
        <v>182</v>
      </c>
      <c r="N51" s="182" t="s">
        <v>183</v>
      </c>
      <c r="O51" s="181"/>
      <c r="P51" s="181"/>
    </row>
    <row r="52" spans="1:16" ht="15.75" thickBot="1" x14ac:dyDescent="0.3">
      <c r="A52" s="358">
        <v>48</v>
      </c>
      <c r="B52" s="313" t="s">
        <v>79</v>
      </c>
      <c r="C52" s="60">
        <v>393937.73</v>
      </c>
      <c r="D52" s="60">
        <v>81538.210000000006</v>
      </c>
      <c r="E52" s="187">
        <v>3434</v>
      </c>
      <c r="F52" s="189">
        <v>329</v>
      </c>
      <c r="G52" s="270">
        <f t="shared" si="8"/>
        <v>3763</v>
      </c>
      <c r="H52" s="272"/>
      <c r="I52" s="278">
        <f>G52-H52</f>
        <v>3763</v>
      </c>
      <c r="J52" s="279"/>
      <c r="K52" s="179"/>
      <c r="L52" s="179"/>
      <c r="M52" s="182"/>
      <c r="N52" s="182"/>
      <c r="O52" s="181"/>
      <c r="P52" s="181"/>
    </row>
    <row r="53" spans="1:16" ht="15.75" thickBot="1" x14ac:dyDescent="0.3">
      <c r="A53" s="358">
        <v>49</v>
      </c>
      <c r="B53" s="304" t="s">
        <v>60</v>
      </c>
      <c r="C53" s="60">
        <v>34278.1</v>
      </c>
      <c r="D53" s="60">
        <v>50755</v>
      </c>
      <c r="E53" s="190">
        <v>915</v>
      </c>
      <c r="F53" s="189">
        <v>0</v>
      </c>
      <c r="G53" s="270">
        <f t="shared" si="8"/>
        <v>915</v>
      </c>
      <c r="H53" s="272"/>
      <c r="I53" s="278"/>
      <c r="J53" s="279"/>
    </row>
    <row r="54" spans="1:16" ht="15.75" thickBot="1" x14ac:dyDescent="0.3">
      <c r="A54" s="358">
        <v>50</v>
      </c>
      <c r="B54" s="304" t="s">
        <v>218</v>
      </c>
      <c r="C54" s="60">
        <v>9900</v>
      </c>
      <c r="D54" s="60">
        <v>150</v>
      </c>
      <c r="E54" s="187">
        <v>387</v>
      </c>
      <c r="F54" s="189">
        <v>3</v>
      </c>
      <c r="G54" s="270">
        <f t="shared" si="8"/>
        <v>390</v>
      </c>
      <c r="H54" s="272"/>
      <c r="I54" s="278"/>
      <c r="J54" s="279"/>
    </row>
    <row r="55" spans="1:16" ht="15.75" thickBot="1" x14ac:dyDescent="0.3">
      <c r="A55" s="358">
        <v>51</v>
      </c>
      <c r="B55" s="304" t="s">
        <v>80</v>
      </c>
      <c r="C55" s="45">
        <v>1019.5</v>
      </c>
      <c r="D55" s="60">
        <v>150</v>
      </c>
      <c r="E55" s="190">
        <v>89</v>
      </c>
      <c r="F55" s="189">
        <v>0</v>
      </c>
      <c r="G55" s="270">
        <f t="shared" si="8"/>
        <v>89</v>
      </c>
      <c r="H55" s="273"/>
      <c r="I55" s="278"/>
      <c r="J55" s="279"/>
    </row>
    <row r="56" spans="1:16" ht="15.75" thickBot="1" x14ac:dyDescent="0.3">
      <c r="A56" s="358">
        <v>52</v>
      </c>
      <c r="B56" s="304" t="s">
        <v>63</v>
      </c>
      <c r="C56" s="60">
        <v>75000</v>
      </c>
      <c r="D56" s="60">
        <v>27000</v>
      </c>
      <c r="E56" s="201">
        <v>2707</v>
      </c>
      <c r="F56" s="257">
        <v>218</v>
      </c>
      <c r="G56" s="270">
        <f t="shared" si="8"/>
        <v>2925</v>
      </c>
      <c r="H56" s="273"/>
      <c r="I56" s="278"/>
      <c r="J56" s="279"/>
    </row>
    <row r="57" spans="1:16" ht="15.75" thickBot="1" x14ac:dyDescent="0.3">
      <c r="A57" s="358">
        <v>53</v>
      </c>
      <c r="B57" s="313" t="s">
        <v>129</v>
      </c>
      <c r="C57" s="60">
        <v>5325.41</v>
      </c>
      <c r="D57" s="201"/>
      <c r="E57" s="201">
        <v>950</v>
      </c>
      <c r="F57" s="257">
        <v>0</v>
      </c>
      <c r="G57" s="270">
        <f t="shared" si="8"/>
        <v>950</v>
      </c>
      <c r="H57" s="272"/>
      <c r="I57" s="278"/>
      <c r="J57" s="279"/>
    </row>
    <row r="58" spans="1:16" x14ac:dyDescent="0.25">
      <c r="A58" s="358">
        <v>54</v>
      </c>
      <c r="B58" s="336" t="s">
        <v>64</v>
      </c>
      <c r="C58" s="337">
        <f>SUM(C5:C57)</f>
        <v>8004134.5906464383</v>
      </c>
      <c r="D58" s="337">
        <f>SUM(D5:D57)</f>
        <v>2707840.77971107</v>
      </c>
      <c r="E58" s="337">
        <f>SUM(E5:E57)</f>
        <v>329879</v>
      </c>
      <c r="F58" s="337">
        <f>SUM(F5:F57)</f>
        <v>20625</v>
      </c>
      <c r="G58" s="337">
        <f>SUM(G5:G57)</f>
        <v>350504</v>
      </c>
      <c r="H58" s="274"/>
      <c r="I58" s="282"/>
      <c r="J58" s="283">
        <f>C45/G45/3</f>
        <v>6.2456140350877192</v>
      </c>
    </row>
    <row r="59" spans="1:16" x14ac:dyDescent="0.25">
      <c r="B59" s="26"/>
      <c r="C59" s="28" t="e">
        <f>SUM(C9:C57)-C52-C43-C40-#REF!-C11</f>
        <v>#REF!</v>
      </c>
      <c r="D59" s="28">
        <f>SUM(D9:D57)</f>
        <v>984568.89999999991</v>
      </c>
      <c r="E59" s="28">
        <f>SUM(E9:E57)</f>
        <v>61721</v>
      </c>
      <c r="F59" s="28">
        <f>SUM(F9:F57)</f>
        <v>2544</v>
      </c>
      <c r="G59" s="199" t="e">
        <f>SUM(G9:G57)-G43-G40-G52-G11-#REF!</f>
        <v>#REF!</v>
      </c>
      <c r="H59" s="199"/>
      <c r="I59" s="234"/>
      <c r="J59" s="86">
        <f>C47/G47/3</f>
        <v>8.708720868291385</v>
      </c>
      <c r="L59" s="358">
        <v>196294.74</v>
      </c>
    </row>
    <row r="60" spans="1:16" x14ac:dyDescent="0.25">
      <c r="B60" s="178" t="s">
        <v>65</v>
      </c>
      <c r="C60" s="29"/>
      <c r="D60" s="29"/>
      <c r="F60" s="32"/>
      <c r="G60" s="21" t="e">
        <f>G59/G58</f>
        <v>#REF!</v>
      </c>
      <c r="H60" s="21"/>
      <c r="I60" s="235"/>
    </row>
    <row r="61" spans="1:16" x14ac:dyDescent="0.25">
      <c r="B61" s="180"/>
      <c r="C61" s="260">
        <f>C58*2</f>
        <v>16008269.181292877</v>
      </c>
      <c r="D61" s="201">
        <f>D58*2</f>
        <v>5415681.55942214</v>
      </c>
      <c r="E61" s="263"/>
      <c r="F61" s="263"/>
      <c r="G61" s="264">
        <f>G58*2</f>
        <v>701008</v>
      </c>
      <c r="H61" s="266" t="s">
        <v>220</v>
      </c>
      <c r="I61" s="236"/>
    </row>
    <row r="62" spans="1:16" x14ac:dyDescent="0.25">
      <c r="B62" s="180"/>
      <c r="C62" s="33"/>
      <c r="D62" s="29"/>
      <c r="G62" s="34"/>
      <c r="H62" s="34"/>
      <c r="I62" s="236"/>
      <c r="K62" s="14"/>
    </row>
    <row r="63" spans="1:16" x14ac:dyDescent="0.25">
      <c r="B63" s="180"/>
      <c r="C63" s="260"/>
      <c r="D63" s="262"/>
      <c r="E63" s="263"/>
      <c r="F63" s="263"/>
      <c r="G63" s="261"/>
      <c r="H63" s="267"/>
      <c r="K63" s="29"/>
      <c r="L63" s="40"/>
      <c r="M63" s="106"/>
      <c r="N63" s="106"/>
      <c r="O63" s="40"/>
    </row>
    <row r="64" spans="1:16" x14ac:dyDescent="0.25">
      <c r="B64" s="180"/>
      <c r="C64" s="29"/>
      <c r="D64" s="29"/>
      <c r="G64" s="34"/>
      <c r="H64" s="267"/>
      <c r="L64">
        <v>25804</v>
      </c>
    </row>
    <row r="65" spans="2:22" x14ac:dyDescent="0.25">
      <c r="B65" s="180"/>
      <c r="C65" s="29"/>
      <c r="D65" s="29"/>
    </row>
    <row r="66" spans="2:22" x14ac:dyDescent="0.25">
      <c r="B66" s="180"/>
      <c r="C66" s="29">
        <v>16008272.699999999</v>
      </c>
      <c r="D66" s="29">
        <v>5415622.9199999999</v>
      </c>
      <c r="G66" s="30">
        <v>350504</v>
      </c>
      <c r="H66" s="30" t="s">
        <v>223</v>
      </c>
    </row>
    <row r="67" spans="2:22" x14ac:dyDescent="0.25">
      <c r="B67" s="180"/>
      <c r="C67" s="364">
        <f>C58*2</f>
        <v>16008269.181292877</v>
      </c>
      <c r="D67" s="265">
        <f>D58*2</f>
        <v>5415681.55942214</v>
      </c>
      <c r="G67" s="34">
        <f>G58</f>
        <v>350504</v>
      </c>
      <c r="H67" s="34" t="s">
        <v>222</v>
      </c>
      <c r="I67" s="236"/>
      <c r="L67" s="50"/>
      <c r="M67" s="107"/>
      <c r="N67" s="107"/>
      <c r="O67" s="50"/>
    </row>
    <row r="68" spans="2:22" x14ac:dyDescent="0.25">
      <c r="B68" s="180"/>
      <c r="C68" s="308">
        <f>C66-C67</f>
        <v>3.5187071226537228</v>
      </c>
      <c r="D68" s="29">
        <f>D66-D67</f>
        <v>-58.639422140084207</v>
      </c>
      <c r="G68" s="309">
        <f>G66-G67</f>
        <v>0</v>
      </c>
      <c r="H68" s="30" t="s">
        <v>221</v>
      </c>
    </row>
    <row r="69" spans="2:22" x14ac:dyDescent="0.25">
      <c r="B69" s="180"/>
      <c r="D69" s="28">
        <f>D68/2</f>
        <v>-29.319711070042104</v>
      </c>
      <c r="G69" s="82">
        <f>G14</f>
        <v>998</v>
      </c>
      <c r="H69" s="82"/>
      <c r="I69" s="238"/>
    </row>
    <row r="70" spans="2:22" x14ac:dyDescent="0.25">
      <c r="B70" s="180"/>
      <c r="F70" s="49"/>
      <c r="G70" s="82"/>
      <c r="H70" s="85"/>
      <c r="I70" s="239"/>
    </row>
    <row r="71" spans="2:22" x14ac:dyDescent="0.25">
      <c r="B71" s="180"/>
      <c r="G71" s="34"/>
      <c r="H71" s="34"/>
      <c r="I71" s="236"/>
    </row>
    <row r="72" spans="2:22" x14ac:dyDescent="0.25">
      <c r="B72" s="180"/>
    </row>
    <row r="73" spans="2:22" x14ac:dyDescent="0.25">
      <c r="B73" s="179"/>
      <c r="V73" s="355"/>
    </row>
    <row r="74" spans="2:22" x14ac:dyDescent="0.25">
      <c r="J74">
        <f>G73-G74</f>
        <v>0</v>
      </c>
      <c r="U74" s="355"/>
      <c r="V74" s="10"/>
    </row>
    <row r="75" spans="2:22" x14ac:dyDescent="0.25">
      <c r="G75" s="21"/>
      <c r="H75" s="21"/>
      <c r="I75" s="235"/>
      <c r="U75" s="9"/>
      <c r="V75" s="11"/>
    </row>
    <row r="76" spans="2:22" x14ac:dyDescent="0.25">
      <c r="U76" s="9"/>
      <c r="V76" s="11"/>
    </row>
    <row r="77" spans="2:22" x14ac:dyDescent="0.25">
      <c r="U77" s="9"/>
      <c r="V77" s="11"/>
    </row>
    <row r="78" spans="2:22" x14ac:dyDescent="0.25">
      <c r="U78" s="9"/>
    </row>
    <row r="83" spans="21:22" ht="15.75" thickBot="1" x14ac:dyDescent="0.3"/>
    <row r="84" spans="21:22" ht="15.75" thickBot="1" x14ac:dyDescent="0.3">
      <c r="V84" s="72"/>
    </row>
    <row r="85" spans="21:22" ht="15.75" thickBot="1" x14ac:dyDescent="0.3">
      <c r="U85" s="71"/>
    </row>
  </sheetData>
  <sortState ref="B9:N57">
    <sortCondition ref="B9"/>
  </sortState>
  <mergeCells count="4">
    <mergeCell ref="B2:G2"/>
    <mergeCell ref="E3:G3"/>
    <mergeCell ref="T4:U4"/>
    <mergeCell ref="T12:U12"/>
  </mergeCells>
  <hyperlinks>
    <hyperlink ref="B11" r:id="rId1"/>
  </hyperlinks>
  <pageMargins left="0.7" right="0.7" top="0.75" bottom="0.75" header="0.3" footer="0.3"/>
  <pageSetup orientation="portrait" horizontalDpi="300" verticalDpi="300"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87"/>
  <sheetViews>
    <sheetView topLeftCell="A34" zoomScale="110" zoomScaleNormal="110" workbookViewId="0">
      <selection activeCell="D25" sqref="D25"/>
    </sheetView>
  </sheetViews>
  <sheetFormatPr defaultRowHeight="15" x14ac:dyDescent="0.25"/>
  <cols>
    <col min="1" max="1" width="6.42578125" style="358" customWidth="1"/>
    <col min="2" max="2" width="21.42578125" style="175" customWidth="1"/>
    <col min="3" max="3" width="25.85546875" style="30" bestFit="1" customWidth="1"/>
    <col min="4" max="4" width="23.42578125" style="30" customWidth="1"/>
    <col min="5" max="5" width="16.140625" style="31" bestFit="1" customWidth="1"/>
    <col min="6" max="6" width="15.28515625" style="31" bestFit="1" customWidth="1"/>
    <col min="7" max="8" width="12.28515625" style="30" customWidth="1"/>
    <col min="9" max="9" width="12.28515625" style="237" customWidth="1"/>
    <col min="10" max="10" width="13.42578125" style="358" customWidth="1"/>
    <col min="11" max="11" width="12.28515625" style="358" bestFit="1" customWidth="1"/>
    <col min="12" max="12" width="37.28515625" style="358" customWidth="1"/>
    <col min="13" max="13" width="25.42578125" style="104" customWidth="1"/>
    <col min="14" max="14" width="19" style="104" customWidth="1"/>
    <col min="15" max="15" width="18.85546875" style="358" customWidth="1"/>
    <col min="16" max="19" width="9.140625" style="358"/>
    <col min="20" max="20" width="18.5703125" style="358" customWidth="1"/>
    <col min="21" max="21" width="16.7109375" style="358" customWidth="1"/>
    <col min="22" max="22" width="25.28515625" style="358" customWidth="1"/>
    <col min="23" max="23" width="26" style="358" bestFit="1" customWidth="1"/>
    <col min="24" max="24" width="9.140625" style="358"/>
    <col min="25" max="25" width="13.28515625" style="358" customWidth="1"/>
    <col min="26" max="262" width="9.140625" style="358"/>
    <col min="263" max="263" width="21.42578125" style="358" customWidth="1"/>
    <col min="264" max="264" width="16.42578125" style="358" customWidth="1"/>
    <col min="265" max="265" width="17.42578125" style="358" customWidth="1"/>
    <col min="266" max="266" width="14" style="358" customWidth="1"/>
    <col min="267" max="267" width="13.5703125" style="358" customWidth="1"/>
    <col min="268" max="268" width="12.28515625" style="358" customWidth="1"/>
    <col min="269" max="269" width="12.140625" style="358" customWidth="1"/>
    <col min="270" max="270" width="12.28515625" style="358" bestFit="1" customWidth="1"/>
    <col min="271" max="275" width="9.140625" style="358"/>
    <col min="276" max="276" width="10.5703125" style="358" bestFit="1" customWidth="1"/>
    <col min="277" max="277" width="16.7109375" style="358" customWidth="1"/>
    <col min="278" max="278" width="27.7109375" style="358" customWidth="1"/>
    <col min="279" max="279" width="26" style="358" bestFit="1" customWidth="1"/>
    <col min="280" max="518" width="9.140625" style="358"/>
    <col min="519" max="519" width="21.42578125" style="358" customWidth="1"/>
    <col min="520" max="520" width="16.42578125" style="358" customWidth="1"/>
    <col min="521" max="521" width="17.42578125" style="358" customWidth="1"/>
    <col min="522" max="522" width="14" style="358" customWidth="1"/>
    <col min="523" max="523" width="13.5703125" style="358" customWidth="1"/>
    <col min="524" max="524" width="12.28515625" style="358" customWidth="1"/>
    <col min="525" max="525" width="12.140625" style="358" customWidth="1"/>
    <col min="526" max="526" width="12.28515625" style="358" bestFit="1" customWidth="1"/>
    <col min="527" max="531" width="9.140625" style="358"/>
    <col min="532" max="532" width="10.5703125" style="358" bestFit="1" customWidth="1"/>
    <col min="533" max="533" width="16.7109375" style="358" customWidth="1"/>
    <col min="534" max="534" width="27.7109375" style="358" customWidth="1"/>
    <col min="535" max="535" width="26" style="358" bestFit="1" customWidth="1"/>
    <col min="536" max="774" width="9.140625" style="358"/>
    <col min="775" max="775" width="21.42578125" style="358" customWidth="1"/>
    <col min="776" max="776" width="16.42578125" style="358" customWidth="1"/>
    <col min="777" max="777" width="17.42578125" style="358" customWidth="1"/>
    <col min="778" max="778" width="14" style="358" customWidth="1"/>
    <col min="779" max="779" width="13.5703125" style="358" customWidth="1"/>
    <col min="780" max="780" width="12.28515625" style="358" customWidth="1"/>
    <col min="781" max="781" width="12.140625" style="358" customWidth="1"/>
    <col min="782" max="782" width="12.28515625" style="358" bestFit="1" customWidth="1"/>
    <col min="783" max="787" width="9.140625" style="358"/>
    <col min="788" max="788" width="10.5703125" style="358" bestFit="1" customWidth="1"/>
    <col min="789" max="789" width="16.7109375" style="358" customWidth="1"/>
    <col min="790" max="790" width="27.7109375" style="358" customWidth="1"/>
    <col min="791" max="791" width="26" style="358" bestFit="1" customWidth="1"/>
    <col min="792" max="1030" width="9.140625" style="358"/>
    <col min="1031" max="1031" width="21.42578125" style="358" customWidth="1"/>
    <col min="1032" max="1032" width="16.42578125" style="358" customWidth="1"/>
    <col min="1033" max="1033" width="17.42578125" style="358" customWidth="1"/>
    <col min="1034" max="1034" width="14" style="358" customWidth="1"/>
    <col min="1035" max="1035" width="13.5703125" style="358" customWidth="1"/>
    <col min="1036" max="1036" width="12.28515625" style="358" customWidth="1"/>
    <col min="1037" max="1037" width="12.140625" style="358" customWidth="1"/>
    <col min="1038" max="1038" width="12.28515625" style="358" bestFit="1" customWidth="1"/>
    <col min="1039" max="1043" width="9.140625" style="358"/>
    <col min="1044" max="1044" width="10.5703125" style="358" bestFit="1" customWidth="1"/>
    <col min="1045" max="1045" width="16.7109375" style="358" customWidth="1"/>
    <col min="1046" max="1046" width="27.7109375" style="358" customWidth="1"/>
    <col min="1047" max="1047" width="26" style="358" bestFit="1" customWidth="1"/>
    <col min="1048" max="1286" width="9.140625" style="358"/>
    <col min="1287" max="1287" width="21.42578125" style="358" customWidth="1"/>
    <col min="1288" max="1288" width="16.42578125" style="358" customWidth="1"/>
    <col min="1289" max="1289" width="17.42578125" style="358" customWidth="1"/>
    <col min="1290" max="1290" width="14" style="358" customWidth="1"/>
    <col min="1291" max="1291" width="13.5703125" style="358" customWidth="1"/>
    <col min="1292" max="1292" width="12.28515625" style="358" customWidth="1"/>
    <col min="1293" max="1293" width="12.140625" style="358" customWidth="1"/>
    <col min="1294" max="1294" width="12.28515625" style="358" bestFit="1" customWidth="1"/>
    <col min="1295" max="1299" width="9.140625" style="358"/>
    <col min="1300" max="1300" width="10.5703125" style="358" bestFit="1" customWidth="1"/>
    <col min="1301" max="1301" width="16.7109375" style="358" customWidth="1"/>
    <col min="1302" max="1302" width="27.7109375" style="358" customWidth="1"/>
    <col min="1303" max="1303" width="26" style="358" bestFit="1" customWidth="1"/>
    <col min="1304" max="1542" width="9.140625" style="358"/>
    <col min="1543" max="1543" width="21.42578125" style="358" customWidth="1"/>
    <col min="1544" max="1544" width="16.42578125" style="358" customWidth="1"/>
    <col min="1545" max="1545" width="17.42578125" style="358" customWidth="1"/>
    <col min="1546" max="1546" width="14" style="358" customWidth="1"/>
    <col min="1547" max="1547" width="13.5703125" style="358" customWidth="1"/>
    <col min="1548" max="1548" width="12.28515625" style="358" customWidth="1"/>
    <col min="1549" max="1549" width="12.140625" style="358" customWidth="1"/>
    <col min="1550" max="1550" width="12.28515625" style="358" bestFit="1" customWidth="1"/>
    <col min="1551" max="1555" width="9.140625" style="358"/>
    <col min="1556" max="1556" width="10.5703125" style="358" bestFit="1" customWidth="1"/>
    <col min="1557" max="1557" width="16.7109375" style="358" customWidth="1"/>
    <col min="1558" max="1558" width="27.7109375" style="358" customWidth="1"/>
    <col min="1559" max="1559" width="26" style="358" bestFit="1" customWidth="1"/>
    <col min="1560" max="1798" width="9.140625" style="358"/>
    <col min="1799" max="1799" width="21.42578125" style="358" customWidth="1"/>
    <col min="1800" max="1800" width="16.42578125" style="358" customWidth="1"/>
    <col min="1801" max="1801" width="17.42578125" style="358" customWidth="1"/>
    <col min="1802" max="1802" width="14" style="358" customWidth="1"/>
    <col min="1803" max="1803" width="13.5703125" style="358" customWidth="1"/>
    <col min="1804" max="1804" width="12.28515625" style="358" customWidth="1"/>
    <col min="1805" max="1805" width="12.140625" style="358" customWidth="1"/>
    <col min="1806" max="1806" width="12.28515625" style="358" bestFit="1" customWidth="1"/>
    <col min="1807" max="1811" width="9.140625" style="358"/>
    <col min="1812" max="1812" width="10.5703125" style="358" bestFit="1" customWidth="1"/>
    <col min="1813" max="1813" width="16.7109375" style="358" customWidth="1"/>
    <col min="1814" max="1814" width="27.7109375" style="358" customWidth="1"/>
    <col min="1815" max="1815" width="26" style="358" bestFit="1" customWidth="1"/>
    <col min="1816" max="2054" width="9.140625" style="358"/>
    <col min="2055" max="2055" width="21.42578125" style="358" customWidth="1"/>
    <col min="2056" max="2056" width="16.42578125" style="358" customWidth="1"/>
    <col min="2057" max="2057" width="17.42578125" style="358" customWidth="1"/>
    <col min="2058" max="2058" width="14" style="358" customWidth="1"/>
    <col min="2059" max="2059" width="13.5703125" style="358" customWidth="1"/>
    <col min="2060" max="2060" width="12.28515625" style="358" customWidth="1"/>
    <col min="2061" max="2061" width="12.140625" style="358" customWidth="1"/>
    <col min="2062" max="2062" width="12.28515625" style="358" bestFit="1" customWidth="1"/>
    <col min="2063" max="2067" width="9.140625" style="358"/>
    <col min="2068" max="2068" width="10.5703125" style="358" bestFit="1" customWidth="1"/>
    <col min="2069" max="2069" width="16.7109375" style="358" customWidth="1"/>
    <col min="2070" max="2070" width="27.7109375" style="358" customWidth="1"/>
    <col min="2071" max="2071" width="26" style="358" bestFit="1" customWidth="1"/>
    <col min="2072" max="2310" width="9.140625" style="358"/>
    <col min="2311" max="2311" width="21.42578125" style="358" customWidth="1"/>
    <col min="2312" max="2312" width="16.42578125" style="358" customWidth="1"/>
    <col min="2313" max="2313" width="17.42578125" style="358" customWidth="1"/>
    <col min="2314" max="2314" width="14" style="358" customWidth="1"/>
    <col min="2315" max="2315" width="13.5703125" style="358" customWidth="1"/>
    <col min="2316" max="2316" width="12.28515625" style="358" customWidth="1"/>
    <col min="2317" max="2317" width="12.140625" style="358" customWidth="1"/>
    <col min="2318" max="2318" width="12.28515625" style="358" bestFit="1" customWidth="1"/>
    <col min="2319" max="2323" width="9.140625" style="358"/>
    <col min="2324" max="2324" width="10.5703125" style="358" bestFit="1" customWidth="1"/>
    <col min="2325" max="2325" width="16.7109375" style="358" customWidth="1"/>
    <col min="2326" max="2326" width="27.7109375" style="358" customWidth="1"/>
    <col min="2327" max="2327" width="26" style="358" bestFit="1" customWidth="1"/>
    <col min="2328" max="2566" width="9.140625" style="358"/>
    <col min="2567" max="2567" width="21.42578125" style="358" customWidth="1"/>
    <col min="2568" max="2568" width="16.42578125" style="358" customWidth="1"/>
    <col min="2569" max="2569" width="17.42578125" style="358" customWidth="1"/>
    <col min="2570" max="2570" width="14" style="358" customWidth="1"/>
    <col min="2571" max="2571" width="13.5703125" style="358" customWidth="1"/>
    <col min="2572" max="2572" width="12.28515625" style="358" customWidth="1"/>
    <col min="2573" max="2573" width="12.140625" style="358" customWidth="1"/>
    <col min="2574" max="2574" width="12.28515625" style="358" bestFit="1" customWidth="1"/>
    <col min="2575" max="2579" width="9.140625" style="358"/>
    <col min="2580" max="2580" width="10.5703125" style="358" bestFit="1" customWidth="1"/>
    <col min="2581" max="2581" width="16.7109375" style="358" customWidth="1"/>
    <col min="2582" max="2582" width="27.7109375" style="358" customWidth="1"/>
    <col min="2583" max="2583" width="26" style="358" bestFit="1" customWidth="1"/>
    <col min="2584" max="2822" width="9.140625" style="358"/>
    <col min="2823" max="2823" width="21.42578125" style="358" customWidth="1"/>
    <col min="2824" max="2824" width="16.42578125" style="358" customWidth="1"/>
    <col min="2825" max="2825" width="17.42578125" style="358" customWidth="1"/>
    <col min="2826" max="2826" width="14" style="358" customWidth="1"/>
    <col min="2827" max="2827" width="13.5703125" style="358" customWidth="1"/>
    <col min="2828" max="2828" width="12.28515625" style="358" customWidth="1"/>
    <col min="2829" max="2829" width="12.140625" style="358" customWidth="1"/>
    <col min="2830" max="2830" width="12.28515625" style="358" bestFit="1" customWidth="1"/>
    <col min="2831" max="2835" width="9.140625" style="358"/>
    <col min="2836" max="2836" width="10.5703125" style="358" bestFit="1" customWidth="1"/>
    <col min="2837" max="2837" width="16.7109375" style="358" customWidth="1"/>
    <col min="2838" max="2838" width="27.7109375" style="358" customWidth="1"/>
    <col min="2839" max="2839" width="26" style="358" bestFit="1" customWidth="1"/>
    <col min="2840" max="3078" width="9.140625" style="358"/>
    <col min="3079" max="3079" width="21.42578125" style="358" customWidth="1"/>
    <col min="3080" max="3080" width="16.42578125" style="358" customWidth="1"/>
    <col min="3081" max="3081" width="17.42578125" style="358" customWidth="1"/>
    <col min="3082" max="3082" width="14" style="358" customWidth="1"/>
    <col min="3083" max="3083" width="13.5703125" style="358" customWidth="1"/>
    <col min="3084" max="3084" width="12.28515625" style="358" customWidth="1"/>
    <col min="3085" max="3085" width="12.140625" style="358" customWidth="1"/>
    <col min="3086" max="3086" width="12.28515625" style="358" bestFit="1" customWidth="1"/>
    <col min="3087" max="3091" width="9.140625" style="358"/>
    <col min="3092" max="3092" width="10.5703125" style="358" bestFit="1" customWidth="1"/>
    <col min="3093" max="3093" width="16.7109375" style="358" customWidth="1"/>
    <col min="3094" max="3094" width="27.7109375" style="358" customWidth="1"/>
    <col min="3095" max="3095" width="26" style="358" bestFit="1" customWidth="1"/>
    <col min="3096" max="3334" width="9.140625" style="358"/>
    <col min="3335" max="3335" width="21.42578125" style="358" customWidth="1"/>
    <col min="3336" max="3336" width="16.42578125" style="358" customWidth="1"/>
    <col min="3337" max="3337" width="17.42578125" style="358" customWidth="1"/>
    <col min="3338" max="3338" width="14" style="358" customWidth="1"/>
    <col min="3339" max="3339" width="13.5703125" style="358" customWidth="1"/>
    <col min="3340" max="3340" width="12.28515625" style="358" customWidth="1"/>
    <col min="3341" max="3341" width="12.140625" style="358" customWidth="1"/>
    <col min="3342" max="3342" width="12.28515625" style="358" bestFit="1" customWidth="1"/>
    <col min="3343" max="3347" width="9.140625" style="358"/>
    <col min="3348" max="3348" width="10.5703125" style="358" bestFit="1" customWidth="1"/>
    <col min="3349" max="3349" width="16.7109375" style="358" customWidth="1"/>
    <col min="3350" max="3350" width="27.7109375" style="358" customWidth="1"/>
    <col min="3351" max="3351" width="26" style="358" bestFit="1" customWidth="1"/>
    <col min="3352" max="3590" width="9.140625" style="358"/>
    <col min="3591" max="3591" width="21.42578125" style="358" customWidth="1"/>
    <col min="3592" max="3592" width="16.42578125" style="358" customWidth="1"/>
    <col min="3593" max="3593" width="17.42578125" style="358" customWidth="1"/>
    <col min="3594" max="3594" width="14" style="358" customWidth="1"/>
    <col min="3595" max="3595" width="13.5703125" style="358" customWidth="1"/>
    <col min="3596" max="3596" width="12.28515625" style="358" customWidth="1"/>
    <col min="3597" max="3597" width="12.140625" style="358" customWidth="1"/>
    <col min="3598" max="3598" width="12.28515625" style="358" bestFit="1" customWidth="1"/>
    <col min="3599" max="3603" width="9.140625" style="358"/>
    <col min="3604" max="3604" width="10.5703125" style="358" bestFit="1" customWidth="1"/>
    <col min="3605" max="3605" width="16.7109375" style="358" customWidth="1"/>
    <col min="3606" max="3606" width="27.7109375" style="358" customWidth="1"/>
    <col min="3607" max="3607" width="26" style="358" bestFit="1" customWidth="1"/>
    <col min="3608" max="3846" width="9.140625" style="358"/>
    <col min="3847" max="3847" width="21.42578125" style="358" customWidth="1"/>
    <col min="3848" max="3848" width="16.42578125" style="358" customWidth="1"/>
    <col min="3849" max="3849" width="17.42578125" style="358" customWidth="1"/>
    <col min="3850" max="3850" width="14" style="358" customWidth="1"/>
    <col min="3851" max="3851" width="13.5703125" style="358" customWidth="1"/>
    <col min="3852" max="3852" width="12.28515625" style="358" customWidth="1"/>
    <col min="3853" max="3853" width="12.140625" style="358" customWidth="1"/>
    <col min="3854" max="3854" width="12.28515625" style="358" bestFit="1" customWidth="1"/>
    <col min="3855" max="3859" width="9.140625" style="358"/>
    <col min="3860" max="3860" width="10.5703125" style="358" bestFit="1" customWidth="1"/>
    <col min="3861" max="3861" width="16.7109375" style="358" customWidth="1"/>
    <col min="3862" max="3862" width="27.7109375" style="358" customWidth="1"/>
    <col min="3863" max="3863" width="26" style="358" bestFit="1" customWidth="1"/>
    <col min="3864" max="4102" width="9.140625" style="358"/>
    <col min="4103" max="4103" width="21.42578125" style="358" customWidth="1"/>
    <col min="4104" max="4104" width="16.42578125" style="358" customWidth="1"/>
    <col min="4105" max="4105" width="17.42578125" style="358" customWidth="1"/>
    <col min="4106" max="4106" width="14" style="358" customWidth="1"/>
    <col min="4107" max="4107" width="13.5703125" style="358" customWidth="1"/>
    <col min="4108" max="4108" width="12.28515625" style="358" customWidth="1"/>
    <col min="4109" max="4109" width="12.140625" style="358" customWidth="1"/>
    <col min="4110" max="4110" width="12.28515625" style="358" bestFit="1" customWidth="1"/>
    <col min="4111" max="4115" width="9.140625" style="358"/>
    <col min="4116" max="4116" width="10.5703125" style="358" bestFit="1" customWidth="1"/>
    <col min="4117" max="4117" width="16.7109375" style="358" customWidth="1"/>
    <col min="4118" max="4118" width="27.7109375" style="358" customWidth="1"/>
    <col min="4119" max="4119" width="26" style="358" bestFit="1" customWidth="1"/>
    <col min="4120" max="4358" width="9.140625" style="358"/>
    <col min="4359" max="4359" width="21.42578125" style="358" customWidth="1"/>
    <col min="4360" max="4360" width="16.42578125" style="358" customWidth="1"/>
    <col min="4361" max="4361" width="17.42578125" style="358" customWidth="1"/>
    <col min="4362" max="4362" width="14" style="358" customWidth="1"/>
    <col min="4363" max="4363" width="13.5703125" style="358" customWidth="1"/>
    <col min="4364" max="4364" width="12.28515625" style="358" customWidth="1"/>
    <col min="4365" max="4365" width="12.140625" style="358" customWidth="1"/>
    <col min="4366" max="4366" width="12.28515625" style="358" bestFit="1" customWidth="1"/>
    <col min="4367" max="4371" width="9.140625" style="358"/>
    <col min="4372" max="4372" width="10.5703125" style="358" bestFit="1" customWidth="1"/>
    <col min="4373" max="4373" width="16.7109375" style="358" customWidth="1"/>
    <col min="4374" max="4374" width="27.7109375" style="358" customWidth="1"/>
    <col min="4375" max="4375" width="26" style="358" bestFit="1" customWidth="1"/>
    <col min="4376" max="4614" width="9.140625" style="358"/>
    <col min="4615" max="4615" width="21.42578125" style="358" customWidth="1"/>
    <col min="4616" max="4616" width="16.42578125" style="358" customWidth="1"/>
    <col min="4617" max="4617" width="17.42578125" style="358" customWidth="1"/>
    <col min="4618" max="4618" width="14" style="358" customWidth="1"/>
    <col min="4619" max="4619" width="13.5703125" style="358" customWidth="1"/>
    <col min="4620" max="4620" width="12.28515625" style="358" customWidth="1"/>
    <col min="4621" max="4621" width="12.140625" style="358" customWidth="1"/>
    <col min="4622" max="4622" width="12.28515625" style="358" bestFit="1" customWidth="1"/>
    <col min="4623" max="4627" width="9.140625" style="358"/>
    <col min="4628" max="4628" width="10.5703125" style="358" bestFit="1" customWidth="1"/>
    <col min="4629" max="4629" width="16.7109375" style="358" customWidth="1"/>
    <col min="4630" max="4630" width="27.7109375" style="358" customWidth="1"/>
    <col min="4631" max="4631" width="26" style="358" bestFit="1" customWidth="1"/>
    <col min="4632" max="4870" width="9.140625" style="358"/>
    <col min="4871" max="4871" width="21.42578125" style="358" customWidth="1"/>
    <col min="4872" max="4872" width="16.42578125" style="358" customWidth="1"/>
    <col min="4873" max="4873" width="17.42578125" style="358" customWidth="1"/>
    <col min="4874" max="4874" width="14" style="358" customWidth="1"/>
    <col min="4875" max="4875" width="13.5703125" style="358" customWidth="1"/>
    <col min="4876" max="4876" width="12.28515625" style="358" customWidth="1"/>
    <col min="4877" max="4877" width="12.140625" style="358" customWidth="1"/>
    <col min="4878" max="4878" width="12.28515625" style="358" bestFit="1" customWidth="1"/>
    <col min="4879" max="4883" width="9.140625" style="358"/>
    <col min="4884" max="4884" width="10.5703125" style="358" bestFit="1" customWidth="1"/>
    <col min="4885" max="4885" width="16.7109375" style="358" customWidth="1"/>
    <col min="4886" max="4886" width="27.7109375" style="358" customWidth="1"/>
    <col min="4887" max="4887" width="26" style="358" bestFit="1" customWidth="1"/>
    <col min="4888" max="5126" width="9.140625" style="358"/>
    <col min="5127" max="5127" width="21.42578125" style="358" customWidth="1"/>
    <col min="5128" max="5128" width="16.42578125" style="358" customWidth="1"/>
    <col min="5129" max="5129" width="17.42578125" style="358" customWidth="1"/>
    <col min="5130" max="5130" width="14" style="358" customWidth="1"/>
    <col min="5131" max="5131" width="13.5703125" style="358" customWidth="1"/>
    <col min="5132" max="5132" width="12.28515625" style="358" customWidth="1"/>
    <col min="5133" max="5133" width="12.140625" style="358" customWidth="1"/>
    <col min="5134" max="5134" width="12.28515625" style="358" bestFit="1" customWidth="1"/>
    <col min="5135" max="5139" width="9.140625" style="358"/>
    <col min="5140" max="5140" width="10.5703125" style="358" bestFit="1" customWidth="1"/>
    <col min="5141" max="5141" width="16.7109375" style="358" customWidth="1"/>
    <col min="5142" max="5142" width="27.7109375" style="358" customWidth="1"/>
    <col min="5143" max="5143" width="26" style="358" bestFit="1" customWidth="1"/>
    <col min="5144" max="5382" width="9.140625" style="358"/>
    <col min="5383" max="5383" width="21.42578125" style="358" customWidth="1"/>
    <col min="5384" max="5384" width="16.42578125" style="358" customWidth="1"/>
    <col min="5385" max="5385" width="17.42578125" style="358" customWidth="1"/>
    <col min="5386" max="5386" width="14" style="358" customWidth="1"/>
    <col min="5387" max="5387" width="13.5703125" style="358" customWidth="1"/>
    <col min="5388" max="5388" width="12.28515625" style="358" customWidth="1"/>
    <col min="5389" max="5389" width="12.140625" style="358" customWidth="1"/>
    <col min="5390" max="5390" width="12.28515625" style="358" bestFit="1" customWidth="1"/>
    <col min="5391" max="5395" width="9.140625" style="358"/>
    <col min="5396" max="5396" width="10.5703125" style="358" bestFit="1" customWidth="1"/>
    <col min="5397" max="5397" width="16.7109375" style="358" customWidth="1"/>
    <col min="5398" max="5398" width="27.7109375" style="358" customWidth="1"/>
    <col min="5399" max="5399" width="26" style="358" bestFit="1" customWidth="1"/>
    <col min="5400" max="5638" width="9.140625" style="358"/>
    <col min="5639" max="5639" width="21.42578125" style="358" customWidth="1"/>
    <col min="5640" max="5640" width="16.42578125" style="358" customWidth="1"/>
    <col min="5641" max="5641" width="17.42578125" style="358" customWidth="1"/>
    <col min="5642" max="5642" width="14" style="358" customWidth="1"/>
    <col min="5643" max="5643" width="13.5703125" style="358" customWidth="1"/>
    <col min="5644" max="5644" width="12.28515625" style="358" customWidth="1"/>
    <col min="5645" max="5645" width="12.140625" style="358" customWidth="1"/>
    <col min="5646" max="5646" width="12.28515625" style="358" bestFit="1" customWidth="1"/>
    <col min="5647" max="5651" width="9.140625" style="358"/>
    <col min="5652" max="5652" width="10.5703125" style="358" bestFit="1" customWidth="1"/>
    <col min="5653" max="5653" width="16.7109375" style="358" customWidth="1"/>
    <col min="5654" max="5654" width="27.7109375" style="358" customWidth="1"/>
    <col min="5655" max="5655" width="26" style="358" bestFit="1" customWidth="1"/>
    <col min="5656" max="5894" width="9.140625" style="358"/>
    <col min="5895" max="5895" width="21.42578125" style="358" customWidth="1"/>
    <col min="5896" max="5896" width="16.42578125" style="358" customWidth="1"/>
    <col min="5897" max="5897" width="17.42578125" style="358" customWidth="1"/>
    <col min="5898" max="5898" width="14" style="358" customWidth="1"/>
    <col min="5899" max="5899" width="13.5703125" style="358" customWidth="1"/>
    <col min="5900" max="5900" width="12.28515625" style="358" customWidth="1"/>
    <col min="5901" max="5901" width="12.140625" style="358" customWidth="1"/>
    <col min="5902" max="5902" width="12.28515625" style="358" bestFit="1" customWidth="1"/>
    <col min="5903" max="5907" width="9.140625" style="358"/>
    <col min="5908" max="5908" width="10.5703125" style="358" bestFit="1" customWidth="1"/>
    <col min="5909" max="5909" width="16.7109375" style="358" customWidth="1"/>
    <col min="5910" max="5910" width="27.7109375" style="358" customWidth="1"/>
    <col min="5911" max="5911" width="26" style="358" bestFit="1" customWidth="1"/>
    <col min="5912" max="6150" width="9.140625" style="358"/>
    <col min="6151" max="6151" width="21.42578125" style="358" customWidth="1"/>
    <col min="6152" max="6152" width="16.42578125" style="358" customWidth="1"/>
    <col min="6153" max="6153" width="17.42578125" style="358" customWidth="1"/>
    <col min="6154" max="6154" width="14" style="358" customWidth="1"/>
    <col min="6155" max="6155" width="13.5703125" style="358" customWidth="1"/>
    <col min="6156" max="6156" width="12.28515625" style="358" customWidth="1"/>
    <col min="6157" max="6157" width="12.140625" style="358" customWidth="1"/>
    <col min="6158" max="6158" width="12.28515625" style="358" bestFit="1" customWidth="1"/>
    <col min="6159" max="6163" width="9.140625" style="358"/>
    <col min="6164" max="6164" width="10.5703125" style="358" bestFit="1" customWidth="1"/>
    <col min="6165" max="6165" width="16.7109375" style="358" customWidth="1"/>
    <col min="6166" max="6166" width="27.7109375" style="358" customWidth="1"/>
    <col min="6167" max="6167" width="26" style="358" bestFit="1" customWidth="1"/>
    <col min="6168" max="6406" width="9.140625" style="358"/>
    <col min="6407" max="6407" width="21.42578125" style="358" customWidth="1"/>
    <col min="6408" max="6408" width="16.42578125" style="358" customWidth="1"/>
    <col min="6409" max="6409" width="17.42578125" style="358" customWidth="1"/>
    <col min="6410" max="6410" width="14" style="358" customWidth="1"/>
    <col min="6411" max="6411" width="13.5703125" style="358" customWidth="1"/>
    <col min="6412" max="6412" width="12.28515625" style="358" customWidth="1"/>
    <col min="6413" max="6413" width="12.140625" style="358" customWidth="1"/>
    <col min="6414" max="6414" width="12.28515625" style="358" bestFit="1" customWidth="1"/>
    <col min="6415" max="6419" width="9.140625" style="358"/>
    <col min="6420" max="6420" width="10.5703125" style="358" bestFit="1" customWidth="1"/>
    <col min="6421" max="6421" width="16.7109375" style="358" customWidth="1"/>
    <col min="6422" max="6422" width="27.7109375" style="358" customWidth="1"/>
    <col min="6423" max="6423" width="26" style="358" bestFit="1" customWidth="1"/>
    <col min="6424" max="6662" width="9.140625" style="358"/>
    <col min="6663" max="6663" width="21.42578125" style="358" customWidth="1"/>
    <col min="6664" max="6664" width="16.42578125" style="358" customWidth="1"/>
    <col min="6665" max="6665" width="17.42578125" style="358" customWidth="1"/>
    <col min="6666" max="6666" width="14" style="358" customWidth="1"/>
    <col min="6667" max="6667" width="13.5703125" style="358" customWidth="1"/>
    <col min="6668" max="6668" width="12.28515625" style="358" customWidth="1"/>
    <col min="6669" max="6669" width="12.140625" style="358" customWidth="1"/>
    <col min="6670" max="6670" width="12.28515625" style="358" bestFit="1" customWidth="1"/>
    <col min="6671" max="6675" width="9.140625" style="358"/>
    <col min="6676" max="6676" width="10.5703125" style="358" bestFit="1" customWidth="1"/>
    <col min="6677" max="6677" width="16.7109375" style="358" customWidth="1"/>
    <col min="6678" max="6678" width="27.7109375" style="358" customWidth="1"/>
    <col min="6679" max="6679" width="26" style="358" bestFit="1" customWidth="1"/>
    <col min="6680" max="6918" width="9.140625" style="358"/>
    <col min="6919" max="6919" width="21.42578125" style="358" customWidth="1"/>
    <col min="6920" max="6920" width="16.42578125" style="358" customWidth="1"/>
    <col min="6921" max="6921" width="17.42578125" style="358" customWidth="1"/>
    <col min="6922" max="6922" width="14" style="358" customWidth="1"/>
    <col min="6923" max="6923" width="13.5703125" style="358" customWidth="1"/>
    <col min="6924" max="6924" width="12.28515625" style="358" customWidth="1"/>
    <col min="6925" max="6925" width="12.140625" style="358" customWidth="1"/>
    <col min="6926" max="6926" width="12.28515625" style="358" bestFit="1" customWidth="1"/>
    <col min="6927" max="6931" width="9.140625" style="358"/>
    <col min="6932" max="6932" width="10.5703125" style="358" bestFit="1" customWidth="1"/>
    <col min="6933" max="6933" width="16.7109375" style="358" customWidth="1"/>
    <col min="6934" max="6934" width="27.7109375" style="358" customWidth="1"/>
    <col min="6935" max="6935" width="26" style="358" bestFit="1" customWidth="1"/>
    <col min="6936" max="7174" width="9.140625" style="358"/>
    <col min="7175" max="7175" width="21.42578125" style="358" customWidth="1"/>
    <col min="7176" max="7176" width="16.42578125" style="358" customWidth="1"/>
    <col min="7177" max="7177" width="17.42578125" style="358" customWidth="1"/>
    <col min="7178" max="7178" width="14" style="358" customWidth="1"/>
    <col min="7179" max="7179" width="13.5703125" style="358" customWidth="1"/>
    <col min="7180" max="7180" width="12.28515625" style="358" customWidth="1"/>
    <col min="7181" max="7181" width="12.140625" style="358" customWidth="1"/>
    <col min="7182" max="7182" width="12.28515625" style="358" bestFit="1" customWidth="1"/>
    <col min="7183" max="7187" width="9.140625" style="358"/>
    <col min="7188" max="7188" width="10.5703125" style="358" bestFit="1" customWidth="1"/>
    <col min="7189" max="7189" width="16.7109375" style="358" customWidth="1"/>
    <col min="7190" max="7190" width="27.7109375" style="358" customWidth="1"/>
    <col min="7191" max="7191" width="26" style="358" bestFit="1" customWidth="1"/>
    <col min="7192" max="7430" width="9.140625" style="358"/>
    <col min="7431" max="7431" width="21.42578125" style="358" customWidth="1"/>
    <col min="7432" max="7432" width="16.42578125" style="358" customWidth="1"/>
    <col min="7433" max="7433" width="17.42578125" style="358" customWidth="1"/>
    <col min="7434" max="7434" width="14" style="358" customWidth="1"/>
    <col min="7435" max="7435" width="13.5703125" style="358" customWidth="1"/>
    <col min="7436" max="7436" width="12.28515625" style="358" customWidth="1"/>
    <col min="7437" max="7437" width="12.140625" style="358" customWidth="1"/>
    <col min="7438" max="7438" width="12.28515625" style="358" bestFit="1" customWidth="1"/>
    <col min="7439" max="7443" width="9.140625" style="358"/>
    <col min="7444" max="7444" width="10.5703125" style="358" bestFit="1" customWidth="1"/>
    <col min="7445" max="7445" width="16.7109375" style="358" customWidth="1"/>
    <col min="7446" max="7446" width="27.7109375" style="358" customWidth="1"/>
    <col min="7447" max="7447" width="26" style="358" bestFit="1" customWidth="1"/>
    <col min="7448" max="7686" width="9.140625" style="358"/>
    <col min="7687" max="7687" width="21.42578125" style="358" customWidth="1"/>
    <col min="7688" max="7688" width="16.42578125" style="358" customWidth="1"/>
    <col min="7689" max="7689" width="17.42578125" style="358" customWidth="1"/>
    <col min="7690" max="7690" width="14" style="358" customWidth="1"/>
    <col min="7691" max="7691" width="13.5703125" style="358" customWidth="1"/>
    <col min="7692" max="7692" width="12.28515625" style="358" customWidth="1"/>
    <col min="7693" max="7693" width="12.140625" style="358" customWidth="1"/>
    <col min="7694" max="7694" width="12.28515625" style="358" bestFit="1" customWidth="1"/>
    <col min="7695" max="7699" width="9.140625" style="358"/>
    <col min="7700" max="7700" width="10.5703125" style="358" bestFit="1" customWidth="1"/>
    <col min="7701" max="7701" width="16.7109375" style="358" customWidth="1"/>
    <col min="7702" max="7702" width="27.7109375" style="358" customWidth="1"/>
    <col min="7703" max="7703" width="26" style="358" bestFit="1" customWidth="1"/>
    <col min="7704" max="7942" width="9.140625" style="358"/>
    <col min="7943" max="7943" width="21.42578125" style="358" customWidth="1"/>
    <col min="7944" max="7944" width="16.42578125" style="358" customWidth="1"/>
    <col min="7945" max="7945" width="17.42578125" style="358" customWidth="1"/>
    <col min="7946" max="7946" width="14" style="358" customWidth="1"/>
    <col min="7947" max="7947" width="13.5703125" style="358" customWidth="1"/>
    <col min="7948" max="7948" width="12.28515625" style="358" customWidth="1"/>
    <col min="7949" max="7949" width="12.140625" style="358" customWidth="1"/>
    <col min="7950" max="7950" width="12.28515625" style="358" bestFit="1" customWidth="1"/>
    <col min="7951" max="7955" width="9.140625" style="358"/>
    <col min="7956" max="7956" width="10.5703125" style="358" bestFit="1" customWidth="1"/>
    <col min="7957" max="7957" width="16.7109375" style="358" customWidth="1"/>
    <col min="7958" max="7958" width="27.7109375" style="358" customWidth="1"/>
    <col min="7959" max="7959" width="26" style="358" bestFit="1" customWidth="1"/>
    <col min="7960" max="8198" width="9.140625" style="358"/>
    <col min="8199" max="8199" width="21.42578125" style="358" customWidth="1"/>
    <col min="8200" max="8200" width="16.42578125" style="358" customWidth="1"/>
    <col min="8201" max="8201" width="17.42578125" style="358" customWidth="1"/>
    <col min="8202" max="8202" width="14" style="358" customWidth="1"/>
    <col min="8203" max="8203" width="13.5703125" style="358" customWidth="1"/>
    <col min="8204" max="8204" width="12.28515625" style="358" customWidth="1"/>
    <col min="8205" max="8205" width="12.140625" style="358" customWidth="1"/>
    <col min="8206" max="8206" width="12.28515625" style="358" bestFit="1" customWidth="1"/>
    <col min="8207" max="8211" width="9.140625" style="358"/>
    <col min="8212" max="8212" width="10.5703125" style="358" bestFit="1" customWidth="1"/>
    <col min="8213" max="8213" width="16.7109375" style="358" customWidth="1"/>
    <col min="8214" max="8214" width="27.7109375" style="358" customWidth="1"/>
    <col min="8215" max="8215" width="26" style="358" bestFit="1" customWidth="1"/>
    <col min="8216" max="8454" width="9.140625" style="358"/>
    <col min="8455" max="8455" width="21.42578125" style="358" customWidth="1"/>
    <col min="8456" max="8456" width="16.42578125" style="358" customWidth="1"/>
    <col min="8457" max="8457" width="17.42578125" style="358" customWidth="1"/>
    <col min="8458" max="8458" width="14" style="358" customWidth="1"/>
    <col min="8459" max="8459" width="13.5703125" style="358" customWidth="1"/>
    <col min="8460" max="8460" width="12.28515625" style="358" customWidth="1"/>
    <col min="8461" max="8461" width="12.140625" style="358" customWidth="1"/>
    <col min="8462" max="8462" width="12.28515625" style="358" bestFit="1" customWidth="1"/>
    <col min="8463" max="8467" width="9.140625" style="358"/>
    <col min="8468" max="8468" width="10.5703125" style="358" bestFit="1" customWidth="1"/>
    <col min="8469" max="8469" width="16.7109375" style="358" customWidth="1"/>
    <col min="8470" max="8470" width="27.7109375" style="358" customWidth="1"/>
    <col min="8471" max="8471" width="26" style="358" bestFit="1" customWidth="1"/>
    <col min="8472" max="8710" width="9.140625" style="358"/>
    <col min="8711" max="8711" width="21.42578125" style="358" customWidth="1"/>
    <col min="8712" max="8712" width="16.42578125" style="358" customWidth="1"/>
    <col min="8713" max="8713" width="17.42578125" style="358" customWidth="1"/>
    <col min="8714" max="8714" width="14" style="358" customWidth="1"/>
    <col min="8715" max="8715" width="13.5703125" style="358" customWidth="1"/>
    <col min="8716" max="8716" width="12.28515625" style="358" customWidth="1"/>
    <col min="8717" max="8717" width="12.140625" style="358" customWidth="1"/>
    <col min="8718" max="8718" width="12.28515625" style="358" bestFit="1" customWidth="1"/>
    <col min="8719" max="8723" width="9.140625" style="358"/>
    <col min="8724" max="8724" width="10.5703125" style="358" bestFit="1" customWidth="1"/>
    <col min="8725" max="8725" width="16.7109375" style="358" customWidth="1"/>
    <col min="8726" max="8726" width="27.7109375" style="358" customWidth="1"/>
    <col min="8727" max="8727" width="26" style="358" bestFit="1" customWidth="1"/>
    <col min="8728" max="8966" width="9.140625" style="358"/>
    <col min="8967" max="8967" width="21.42578125" style="358" customWidth="1"/>
    <col min="8968" max="8968" width="16.42578125" style="358" customWidth="1"/>
    <col min="8969" max="8969" width="17.42578125" style="358" customWidth="1"/>
    <col min="8970" max="8970" width="14" style="358" customWidth="1"/>
    <col min="8971" max="8971" width="13.5703125" style="358" customWidth="1"/>
    <col min="8972" max="8972" width="12.28515625" style="358" customWidth="1"/>
    <col min="8973" max="8973" width="12.140625" style="358" customWidth="1"/>
    <col min="8974" max="8974" width="12.28515625" style="358" bestFit="1" customWidth="1"/>
    <col min="8975" max="8979" width="9.140625" style="358"/>
    <col min="8980" max="8980" width="10.5703125" style="358" bestFit="1" customWidth="1"/>
    <col min="8981" max="8981" width="16.7109375" style="358" customWidth="1"/>
    <col min="8982" max="8982" width="27.7109375" style="358" customWidth="1"/>
    <col min="8983" max="8983" width="26" style="358" bestFit="1" customWidth="1"/>
    <col min="8984" max="9222" width="9.140625" style="358"/>
    <col min="9223" max="9223" width="21.42578125" style="358" customWidth="1"/>
    <col min="9224" max="9224" width="16.42578125" style="358" customWidth="1"/>
    <col min="9225" max="9225" width="17.42578125" style="358" customWidth="1"/>
    <col min="9226" max="9226" width="14" style="358" customWidth="1"/>
    <col min="9227" max="9227" width="13.5703125" style="358" customWidth="1"/>
    <col min="9228" max="9228" width="12.28515625" style="358" customWidth="1"/>
    <col min="9229" max="9229" width="12.140625" style="358" customWidth="1"/>
    <col min="9230" max="9230" width="12.28515625" style="358" bestFit="1" customWidth="1"/>
    <col min="9231" max="9235" width="9.140625" style="358"/>
    <col min="9236" max="9236" width="10.5703125" style="358" bestFit="1" customWidth="1"/>
    <col min="9237" max="9237" width="16.7109375" style="358" customWidth="1"/>
    <col min="9238" max="9238" width="27.7109375" style="358" customWidth="1"/>
    <col min="9239" max="9239" width="26" style="358" bestFit="1" customWidth="1"/>
    <col min="9240" max="9478" width="9.140625" style="358"/>
    <col min="9479" max="9479" width="21.42578125" style="358" customWidth="1"/>
    <col min="9480" max="9480" width="16.42578125" style="358" customWidth="1"/>
    <col min="9481" max="9481" width="17.42578125" style="358" customWidth="1"/>
    <col min="9482" max="9482" width="14" style="358" customWidth="1"/>
    <col min="9483" max="9483" width="13.5703125" style="358" customWidth="1"/>
    <col min="9484" max="9484" width="12.28515625" style="358" customWidth="1"/>
    <col min="9485" max="9485" width="12.140625" style="358" customWidth="1"/>
    <col min="9486" max="9486" width="12.28515625" style="358" bestFit="1" customWidth="1"/>
    <col min="9487" max="9491" width="9.140625" style="358"/>
    <col min="9492" max="9492" width="10.5703125" style="358" bestFit="1" customWidth="1"/>
    <col min="9493" max="9493" width="16.7109375" style="358" customWidth="1"/>
    <col min="9494" max="9494" width="27.7109375" style="358" customWidth="1"/>
    <col min="9495" max="9495" width="26" style="358" bestFit="1" customWidth="1"/>
    <col min="9496" max="9734" width="9.140625" style="358"/>
    <col min="9735" max="9735" width="21.42578125" style="358" customWidth="1"/>
    <col min="9736" max="9736" width="16.42578125" style="358" customWidth="1"/>
    <col min="9737" max="9737" width="17.42578125" style="358" customWidth="1"/>
    <col min="9738" max="9738" width="14" style="358" customWidth="1"/>
    <col min="9739" max="9739" width="13.5703125" style="358" customWidth="1"/>
    <col min="9740" max="9740" width="12.28515625" style="358" customWidth="1"/>
    <col min="9741" max="9741" width="12.140625" style="358" customWidth="1"/>
    <col min="9742" max="9742" width="12.28515625" style="358" bestFit="1" customWidth="1"/>
    <col min="9743" max="9747" width="9.140625" style="358"/>
    <col min="9748" max="9748" width="10.5703125" style="358" bestFit="1" customWidth="1"/>
    <col min="9749" max="9749" width="16.7109375" style="358" customWidth="1"/>
    <col min="9750" max="9750" width="27.7109375" style="358" customWidth="1"/>
    <col min="9751" max="9751" width="26" style="358" bestFit="1" customWidth="1"/>
    <col min="9752" max="9990" width="9.140625" style="358"/>
    <col min="9991" max="9991" width="21.42578125" style="358" customWidth="1"/>
    <col min="9992" max="9992" width="16.42578125" style="358" customWidth="1"/>
    <col min="9993" max="9993" width="17.42578125" style="358" customWidth="1"/>
    <col min="9994" max="9994" width="14" style="358" customWidth="1"/>
    <col min="9995" max="9995" width="13.5703125" style="358" customWidth="1"/>
    <col min="9996" max="9996" width="12.28515625" style="358" customWidth="1"/>
    <col min="9997" max="9997" width="12.140625" style="358" customWidth="1"/>
    <col min="9998" max="9998" width="12.28515625" style="358" bestFit="1" customWidth="1"/>
    <col min="9999" max="10003" width="9.140625" style="358"/>
    <col min="10004" max="10004" width="10.5703125" style="358" bestFit="1" customWidth="1"/>
    <col min="10005" max="10005" width="16.7109375" style="358" customWidth="1"/>
    <col min="10006" max="10006" width="27.7109375" style="358" customWidth="1"/>
    <col min="10007" max="10007" width="26" style="358" bestFit="1" customWidth="1"/>
    <col min="10008" max="10246" width="9.140625" style="358"/>
    <col min="10247" max="10247" width="21.42578125" style="358" customWidth="1"/>
    <col min="10248" max="10248" width="16.42578125" style="358" customWidth="1"/>
    <col min="10249" max="10249" width="17.42578125" style="358" customWidth="1"/>
    <col min="10250" max="10250" width="14" style="358" customWidth="1"/>
    <col min="10251" max="10251" width="13.5703125" style="358" customWidth="1"/>
    <col min="10252" max="10252" width="12.28515625" style="358" customWidth="1"/>
    <col min="10253" max="10253" width="12.140625" style="358" customWidth="1"/>
    <col min="10254" max="10254" width="12.28515625" style="358" bestFit="1" customWidth="1"/>
    <col min="10255" max="10259" width="9.140625" style="358"/>
    <col min="10260" max="10260" width="10.5703125" style="358" bestFit="1" customWidth="1"/>
    <col min="10261" max="10261" width="16.7109375" style="358" customWidth="1"/>
    <col min="10262" max="10262" width="27.7109375" style="358" customWidth="1"/>
    <col min="10263" max="10263" width="26" style="358" bestFit="1" customWidth="1"/>
    <col min="10264" max="10502" width="9.140625" style="358"/>
    <col min="10503" max="10503" width="21.42578125" style="358" customWidth="1"/>
    <col min="10504" max="10504" width="16.42578125" style="358" customWidth="1"/>
    <col min="10505" max="10505" width="17.42578125" style="358" customWidth="1"/>
    <col min="10506" max="10506" width="14" style="358" customWidth="1"/>
    <col min="10507" max="10507" width="13.5703125" style="358" customWidth="1"/>
    <col min="10508" max="10508" width="12.28515625" style="358" customWidth="1"/>
    <col min="10509" max="10509" width="12.140625" style="358" customWidth="1"/>
    <col min="10510" max="10510" width="12.28515625" style="358" bestFit="1" customWidth="1"/>
    <col min="10511" max="10515" width="9.140625" style="358"/>
    <col min="10516" max="10516" width="10.5703125" style="358" bestFit="1" customWidth="1"/>
    <col min="10517" max="10517" width="16.7109375" style="358" customWidth="1"/>
    <col min="10518" max="10518" width="27.7109375" style="358" customWidth="1"/>
    <col min="10519" max="10519" width="26" style="358" bestFit="1" customWidth="1"/>
    <col min="10520" max="10758" width="9.140625" style="358"/>
    <col min="10759" max="10759" width="21.42578125" style="358" customWidth="1"/>
    <col min="10760" max="10760" width="16.42578125" style="358" customWidth="1"/>
    <col min="10761" max="10761" width="17.42578125" style="358" customWidth="1"/>
    <col min="10762" max="10762" width="14" style="358" customWidth="1"/>
    <col min="10763" max="10763" width="13.5703125" style="358" customWidth="1"/>
    <col min="10764" max="10764" width="12.28515625" style="358" customWidth="1"/>
    <col min="10765" max="10765" width="12.140625" style="358" customWidth="1"/>
    <col min="10766" max="10766" width="12.28515625" style="358" bestFit="1" customWidth="1"/>
    <col min="10767" max="10771" width="9.140625" style="358"/>
    <col min="10772" max="10772" width="10.5703125" style="358" bestFit="1" customWidth="1"/>
    <col min="10773" max="10773" width="16.7109375" style="358" customWidth="1"/>
    <col min="10774" max="10774" width="27.7109375" style="358" customWidth="1"/>
    <col min="10775" max="10775" width="26" style="358" bestFit="1" customWidth="1"/>
    <col min="10776" max="11014" width="9.140625" style="358"/>
    <col min="11015" max="11015" width="21.42578125" style="358" customWidth="1"/>
    <col min="11016" max="11016" width="16.42578125" style="358" customWidth="1"/>
    <col min="11017" max="11017" width="17.42578125" style="358" customWidth="1"/>
    <col min="11018" max="11018" width="14" style="358" customWidth="1"/>
    <col min="11019" max="11019" width="13.5703125" style="358" customWidth="1"/>
    <col min="11020" max="11020" width="12.28515625" style="358" customWidth="1"/>
    <col min="11021" max="11021" width="12.140625" style="358" customWidth="1"/>
    <col min="11022" max="11022" width="12.28515625" style="358" bestFit="1" customWidth="1"/>
    <col min="11023" max="11027" width="9.140625" style="358"/>
    <col min="11028" max="11028" width="10.5703125" style="358" bestFit="1" customWidth="1"/>
    <col min="11029" max="11029" width="16.7109375" style="358" customWidth="1"/>
    <col min="11030" max="11030" width="27.7109375" style="358" customWidth="1"/>
    <col min="11031" max="11031" width="26" style="358" bestFit="1" customWidth="1"/>
    <col min="11032" max="11270" width="9.140625" style="358"/>
    <col min="11271" max="11271" width="21.42578125" style="358" customWidth="1"/>
    <col min="11272" max="11272" width="16.42578125" style="358" customWidth="1"/>
    <col min="11273" max="11273" width="17.42578125" style="358" customWidth="1"/>
    <col min="11274" max="11274" width="14" style="358" customWidth="1"/>
    <col min="11275" max="11275" width="13.5703125" style="358" customWidth="1"/>
    <col min="11276" max="11276" width="12.28515625" style="358" customWidth="1"/>
    <col min="11277" max="11277" width="12.140625" style="358" customWidth="1"/>
    <col min="11278" max="11278" width="12.28515625" style="358" bestFit="1" customWidth="1"/>
    <col min="11279" max="11283" width="9.140625" style="358"/>
    <col min="11284" max="11284" width="10.5703125" style="358" bestFit="1" customWidth="1"/>
    <col min="11285" max="11285" width="16.7109375" style="358" customWidth="1"/>
    <col min="11286" max="11286" width="27.7109375" style="358" customWidth="1"/>
    <col min="11287" max="11287" width="26" style="358" bestFit="1" customWidth="1"/>
    <col min="11288" max="11526" width="9.140625" style="358"/>
    <col min="11527" max="11527" width="21.42578125" style="358" customWidth="1"/>
    <col min="11528" max="11528" width="16.42578125" style="358" customWidth="1"/>
    <col min="11529" max="11529" width="17.42578125" style="358" customWidth="1"/>
    <col min="11530" max="11530" width="14" style="358" customWidth="1"/>
    <col min="11531" max="11531" width="13.5703125" style="358" customWidth="1"/>
    <col min="11532" max="11532" width="12.28515625" style="358" customWidth="1"/>
    <col min="11533" max="11533" width="12.140625" style="358" customWidth="1"/>
    <col min="11534" max="11534" width="12.28515625" style="358" bestFit="1" customWidth="1"/>
    <col min="11535" max="11539" width="9.140625" style="358"/>
    <col min="11540" max="11540" width="10.5703125" style="358" bestFit="1" customWidth="1"/>
    <col min="11541" max="11541" width="16.7109375" style="358" customWidth="1"/>
    <col min="11542" max="11542" width="27.7109375" style="358" customWidth="1"/>
    <col min="11543" max="11543" width="26" style="358" bestFit="1" customWidth="1"/>
    <col min="11544" max="11782" width="9.140625" style="358"/>
    <col min="11783" max="11783" width="21.42578125" style="358" customWidth="1"/>
    <col min="11784" max="11784" width="16.42578125" style="358" customWidth="1"/>
    <col min="11785" max="11785" width="17.42578125" style="358" customWidth="1"/>
    <col min="11786" max="11786" width="14" style="358" customWidth="1"/>
    <col min="11787" max="11787" width="13.5703125" style="358" customWidth="1"/>
    <col min="11788" max="11788" width="12.28515625" style="358" customWidth="1"/>
    <col min="11789" max="11789" width="12.140625" style="358" customWidth="1"/>
    <col min="11790" max="11790" width="12.28515625" style="358" bestFit="1" customWidth="1"/>
    <col min="11791" max="11795" width="9.140625" style="358"/>
    <col min="11796" max="11796" width="10.5703125" style="358" bestFit="1" customWidth="1"/>
    <col min="11797" max="11797" width="16.7109375" style="358" customWidth="1"/>
    <col min="11798" max="11798" width="27.7109375" style="358" customWidth="1"/>
    <col min="11799" max="11799" width="26" style="358" bestFit="1" customWidth="1"/>
    <col min="11800" max="12038" width="9.140625" style="358"/>
    <col min="12039" max="12039" width="21.42578125" style="358" customWidth="1"/>
    <col min="12040" max="12040" width="16.42578125" style="358" customWidth="1"/>
    <col min="12041" max="12041" width="17.42578125" style="358" customWidth="1"/>
    <col min="12042" max="12042" width="14" style="358" customWidth="1"/>
    <col min="12043" max="12043" width="13.5703125" style="358" customWidth="1"/>
    <col min="12044" max="12044" width="12.28515625" style="358" customWidth="1"/>
    <col min="12045" max="12045" width="12.140625" style="358" customWidth="1"/>
    <col min="12046" max="12046" width="12.28515625" style="358" bestFit="1" customWidth="1"/>
    <col min="12047" max="12051" width="9.140625" style="358"/>
    <col min="12052" max="12052" width="10.5703125" style="358" bestFit="1" customWidth="1"/>
    <col min="12053" max="12053" width="16.7109375" style="358" customWidth="1"/>
    <col min="12054" max="12054" width="27.7109375" style="358" customWidth="1"/>
    <col min="12055" max="12055" width="26" style="358" bestFit="1" customWidth="1"/>
    <col min="12056" max="12294" width="9.140625" style="358"/>
    <col min="12295" max="12295" width="21.42578125" style="358" customWidth="1"/>
    <col min="12296" max="12296" width="16.42578125" style="358" customWidth="1"/>
    <col min="12297" max="12297" width="17.42578125" style="358" customWidth="1"/>
    <col min="12298" max="12298" width="14" style="358" customWidth="1"/>
    <col min="12299" max="12299" width="13.5703125" style="358" customWidth="1"/>
    <col min="12300" max="12300" width="12.28515625" style="358" customWidth="1"/>
    <col min="12301" max="12301" width="12.140625" style="358" customWidth="1"/>
    <col min="12302" max="12302" width="12.28515625" style="358" bestFit="1" customWidth="1"/>
    <col min="12303" max="12307" width="9.140625" style="358"/>
    <col min="12308" max="12308" width="10.5703125" style="358" bestFit="1" customWidth="1"/>
    <col min="12309" max="12309" width="16.7109375" style="358" customWidth="1"/>
    <col min="12310" max="12310" width="27.7109375" style="358" customWidth="1"/>
    <col min="12311" max="12311" width="26" style="358" bestFit="1" customWidth="1"/>
    <col min="12312" max="12550" width="9.140625" style="358"/>
    <col min="12551" max="12551" width="21.42578125" style="358" customWidth="1"/>
    <col min="12552" max="12552" width="16.42578125" style="358" customWidth="1"/>
    <col min="12553" max="12553" width="17.42578125" style="358" customWidth="1"/>
    <col min="12554" max="12554" width="14" style="358" customWidth="1"/>
    <col min="12555" max="12555" width="13.5703125" style="358" customWidth="1"/>
    <col min="12556" max="12556" width="12.28515625" style="358" customWidth="1"/>
    <col min="12557" max="12557" width="12.140625" style="358" customWidth="1"/>
    <col min="12558" max="12558" width="12.28515625" style="358" bestFit="1" customWidth="1"/>
    <col min="12559" max="12563" width="9.140625" style="358"/>
    <col min="12564" max="12564" width="10.5703125" style="358" bestFit="1" customWidth="1"/>
    <col min="12565" max="12565" width="16.7109375" style="358" customWidth="1"/>
    <col min="12566" max="12566" width="27.7109375" style="358" customWidth="1"/>
    <col min="12567" max="12567" width="26" style="358" bestFit="1" customWidth="1"/>
    <col min="12568" max="12806" width="9.140625" style="358"/>
    <col min="12807" max="12807" width="21.42578125" style="358" customWidth="1"/>
    <col min="12808" max="12808" width="16.42578125" style="358" customWidth="1"/>
    <col min="12809" max="12809" width="17.42578125" style="358" customWidth="1"/>
    <col min="12810" max="12810" width="14" style="358" customWidth="1"/>
    <col min="12811" max="12811" width="13.5703125" style="358" customWidth="1"/>
    <col min="12812" max="12812" width="12.28515625" style="358" customWidth="1"/>
    <col min="12813" max="12813" width="12.140625" style="358" customWidth="1"/>
    <col min="12814" max="12814" width="12.28515625" style="358" bestFit="1" customWidth="1"/>
    <col min="12815" max="12819" width="9.140625" style="358"/>
    <col min="12820" max="12820" width="10.5703125" style="358" bestFit="1" customWidth="1"/>
    <col min="12821" max="12821" width="16.7109375" style="358" customWidth="1"/>
    <col min="12822" max="12822" width="27.7109375" style="358" customWidth="1"/>
    <col min="12823" max="12823" width="26" style="358" bestFit="1" customWidth="1"/>
    <col min="12824" max="13062" width="9.140625" style="358"/>
    <col min="13063" max="13063" width="21.42578125" style="358" customWidth="1"/>
    <col min="13064" max="13064" width="16.42578125" style="358" customWidth="1"/>
    <col min="13065" max="13065" width="17.42578125" style="358" customWidth="1"/>
    <col min="13066" max="13066" width="14" style="358" customWidth="1"/>
    <col min="13067" max="13067" width="13.5703125" style="358" customWidth="1"/>
    <col min="13068" max="13068" width="12.28515625" style="358" customWidth="1"/>
    <col min="13069" max="13069" width="12.140625" style="358" customWidth="1"/>
    <col min="13070" max="13070" width="12.28515625" style="358" bestFit="1" customWidth="1"/>
    <col min="13071" max="13075" width="9.140625" style="358"/>
    <col min="13076" max="13076" width="10.5703125" style="358" bestFit="1" customWidth="1"/>
    <col min="13077" max="13077" width="16.7109375" style="358" customWidth="1"/>
    <col min="13078" max="13078" width="27.7109375" style="358" customWidth="1"/>
    <col min="13079" max="13079" width="26" style="358" bestFit="1" customWidth="1"/>
    <col min="13080" max="13318" width="9.140625" style="358"/>
    <col min="13319" max="13319" width="21.42578125" style="358" customWidth="1"/>
    <col min="13320" max="13320" width="16.42578125" style="358" customWidth="1"/>
    <col min="13321" max="13321" width="17.42578125" style="358" customWidth="1"/>
    <col min="13322" max="13322" width="14" style="358" customWidth="1"/>
    <col min="13323" max="13323" width="13.5703125" style="358" customWidth="1"/>
    <col min="13324" max="13324" width="12.28515625" style="358" customWidth="1"/>
    <col min="13325" max="13325" width="12.140625" style="358" customWidth="1"/>
    <col min="13326" max="13326" width="12.28515625" style="358" bestFit="1" customWidth="1"/>
    <col min="13327" max="13331" width="9.140625" style="358"/>
    <col min="13332" max="13332" width="10.5703125" style="358" bestFit="1" customWidth="1"/>
    <col min="13333" max="13333" width="16.7109375" style="358" customWidth="1"/>
    <col min="13334" max="13334" width="27.7109375" style="358" customWidth="1"/>
    <col min="13335" max="13335" width="26" style="358" bestFit="1" customWidth="1"/>
    <col min="13336" max="13574" width="9.140625" style="358"/>
    <col min="13575" max="13575" width="21.42578125" style="358" customWidth="1"/>
    <col min="13576" max="13576" width="16.42578125" style="358" customWidth="1"/>
    <col min="13577" max="13577" width="17.42578125" style="358" customWidth="1"/>
    <col min="13578" max="13578" width="14" style="358" customWidth="1"/>
    <col min="13579" max="13579" width="13.5703125" style="358" customWidth="1"/>
    <col min="13580" max="13580" width="12.28515625" style="358" customWidth="1"/>
    <col min="13581" max="13581" width="12.140625" style="358" customWidth="1"/>
    <col min="13582" max="13582" width="12.28515625" style="358" bestFit="1" customWidth="1"/>
    <col min="13583" max="13587" width="9.140625" style="358"/>
    <col min="13588" max="13588" width="10.5703125" style="358" bestFit="1" customWidth="1"/>
    <col min="13589" max="13589" width="16.7109375" style="358" customWidth="1"/>
    <col min="13590" max="13590" width="27.7109375" style="358" customWidth="1"/>
    <col min="13591" max="13591" width="26" style="358" bestFit="1" customWidth="1"/>
    <col min="13592" max="13830" width="9.140625" style="358"/>
    <col min="13831" max="13831" width="21.42578125" style="358" customWidth="1"/>
    <col min="13832" max="13832" width="16.42578125" style="358" customWidth="1"/>
    <col min="13833" max="13833" width="17.42578125" style="358" customWidth="1"/>
    <col min="13834" max="13834" width="14" style="358" customWidth="1"/>
    <col min="13835" max="13835" width="13.5703125" style="358" customWidth="1"/>
    <col min="13836" max="13836" width="12.28515625" style="358" customWidth="1"/>
    <col min="13837" max="13837" width="12.140625" style="358" customWidth="1"/>
    <col min="13838" max="13838" width="12.28515625" style="358" bestFit="1" customWidth="1"/>
    <col min="13839" max="13843" width="9.140625" style="358"/>
    <col min="13844" max="13844" width="10.5703125" style="358" bestFit="1" customWidth="1"/>
    <col min="13845" max="13845" width="16.7109375" style="358" customWidth="1"/>
    <col min="13846" max="13846" width="27.7109375" style="358" customWidth="1"/>
    <col min="13847" max="13847" width="26" style="358" bestFit="1" customWidth="1"/>
    <col min="13848" max="14086" width="9.140625" style="358"/>
    <col min="14087" max="14087" width="21.42578125" style="358" customWidth="1"/>
    <col min="14088" max="14088" width="16.42578125" style="358" customWidth="1"/>
    <col min="14089" max="14089" width="17.42578125" style="358" customWidth="1"/>
    <col min="14090" max="14090" width="14" style="358" customWidth="1"/>
    <col min="14091" max="14091" width="13.5703125" style="358" customWidth="1"/>
    <col min="14092" max="14092" width="12.28515625" style="358" customWidth="1"/>
    <col min="14093" max="14093" width="12.140625" style="358" customWidth="1"/>
    <col min="14094" max="14094" width="12.28515625" style="358" bestFit="1" customWidth="1"/>
    <col min="14095" max="14099" width="9.140625" style="358"/>
    <col min="14100" max="14100" width="10.5703125" style="358" bestFit="1" customWidth="1"/>
    <col min="14101" max="14101" width="16.7109375" style="358" customWidth="1"/>
    <col min="14102" max="14102" width="27.7109375" style="358" customWidth="1"/>
    <col min="14103" max="14103" width="26" style="358" bestFit="1" customWidth="1"/>
    <col min="14104" max="14342" width="9.140625" style="358"/>
    <col min="14343" max="14343" width="21.42578125" style="358" customWidth="1"/>
    <col min="14344" max="14344" width="16.42578125" style="358" customWidth="1"/>
    <col min="14345" max="14345" width="17.42578125" style="358" customWidth="1"/>
    <col min="14346" max="14346" width="14" style="358" customWidth="1"/>
    <col min="14347" max="14347" width="13.5703125" style="358" customWidth="1"/>
    <col min="14348" max="14348" width="12.28515625" style="358" customWidth="1"/>
    <col min="14349" max="14349" width="12.140625" style="358" customWidth="1"/>
    <col min="14350" max="14350" width="12.28515625" style="358" bestFit="1" customWidth="1"/>
    <col min="14351" max="14355" width="9.140625" style="358"/>
    <col min="14356" max="14356" width="10.5703125" style="358" bestFit="1" customWidth="1"/>
    <col min="14357" max="14357" width="16.7109375" style="358" customWidth="1"/>
    <col min="14358" max="14358" width="27.7109375" style="358" customWidth="1"/>
    <col min="14359" max="14359" width="26" style="358" bestFit="1" customWidth="1"/>
    <col min="14360" max="14598" width="9.140625" style="358"/>
    <col min="14599" max="14599" width="21.42578125" style="358" customWidth="1"/>
    <col min="14600" max="14600" width="16.42578125" style="358" customWidth="1"/>
    <col min="14601" max="14601" width="17.42578125" style="358" customWidth="1"/>
    <col min="14602" max="14602" width="14" style="358" customWidth="1"/>
    <col min="14603" max="14603" width="13.5703125" style="358" customWidth="1"/>
    <col min="14604" max="14604" width="12.28515625" style="358" customWidth="1"/>
    <col min="14605" max="14605" width="12.140625" style="358" customWidth="1"/>
    <col min="14606" max="14606" width="12.28515625" style="358" bestFit="1" customWidth="1"/>
    <col min="14607" max="14611" width="9.140625" style="358"/>
    <col min="14612" max="14612" width="10.5703125" style="358" bestFit="1" customWidth="1"/>
    <col min="14613" max="14613" width="16.7109375" style="358" customWidth="1"/>
    <col min="14614" max="14614" width="27.7109375" style="358" customWidth="1"/>
    <col min="14615" max="14615" width="26" style="358" bestFit="1" customWidth="1"/>
    <col min="14616" max="14854" width="9.140625" style="358"/>
    <col min="14855" max="14855" width="21.42578125" style="358" customWidth="1"/>
    <col min="14856" max="14856" width="16.42578125" style="358" customWidth="1"/>
    <col min="14857" max="14857" width="17.42578125" style="358" customWidth="1"/>
    <col min="14858" max="14858" width="14" style="358" customWidth="1"/>
    <col min="14859" max="14859" width="13.5703125" style="358" customWidth="1"/>
    <col min="14860" max="14860" width="12.28515625" style="358" customWidth="1"/>
    <col min="14861" max="14861" width="12.140625" style="358" customWidth="1"/>
    <col min="14862" max="14862" width="12.28515625" style="358" bestFit="1" customWidth="1"/>
    <col min="14863" max="14867" width="9.140625" style="358"/>
    <col min="14868" max="14868" width="10.5703125" style="358" bestFit="1" customWidth="1"/>
    <col min="14869" max="14869" width="16.7109375" style="358" customWidth="1"/>
    <col min="14870" max="14870" width="27.7109375" style="358" customWidth="1"/>
    <col min="14871" max="14871" width="26" style="358" bestFit="1" customWidth="1"/>
    <col min="14872" max="15110" width="9.140625" style="358"/>
    <col min="15111" max="15111" width="21.42578125" style="358" customWidth="1"/>
    <col min="15112" max="15112" width="16.42578125" style="358" customWidth="1"/>
    <col min="15113" max="15113" width="17.42578125" style="358" customWidth="1"/>
    <col min="15114" max="15114" width="14" style="358" customWidth="1"/>
    <col min="15115" max="15115" width="13.5703125" style="358" customWidth="1"/>
    <col min="15116" max="15116" width="12.28515625" style="358" customWidth="1"/>
    <col min="15117" max="15117" width="12.140625" style="358" customWidth="1"/>
    <col min="15118" max="15118" width="12.28515625" style="358" bestFit="1" customWidth="1"/>
    <col min="15119" max="15123" width="9.140625" style="358"/>
    <col min="15124" max="15124" width="10.5703125" style="358" bestFit="1" customWidth="1"/>
    <col min="15125" max="15125" width="16.7109375" style="358" customWidth="1"/>
    <col min="15126" max="15126" width="27.7109375" style="358" customWidth="1"/>
    <col min="15127" max="15127" width="26" style="358" bestFit="1" customWidth="1"/>
    <col min="15128" max="15366" width="9.140625" style="358"/>
    <col min="15367" max="15367" width="21.42578125" style="358" customWidth="1"/>
    <col min="15368" max="15368" width="16.42578125" style="358" customWidth="1"/>
    <col min="15369" max="15369" width="17.42578125" style="358" customWidth="1"/>
    <col min="15370" max="15370" width="14" style="358" customWidth="1"/>
    <col min="15371" max="15371" width="13.5703125" style="358" customWidth="1"/>
    <col min="15372" max="15372" width="12.28515625" style="358" customWidth="1"/>
    <col min="15373" max="15373" width="12.140625" style="358" customWidth="1"/>
    <col min="15374" max="15374" width="12.28515625" style="358" bestFit="1" customWidth="1"/>
    <col min="15375" max="15379" width="9.140625" style="358"/>
    <col min="15380" max="15380" width="10.5703125" style="358" bestFit="1" customWidth="1"/>
    <col min="15381" max="15381" width="16.7109375" style="358" customWidth="1"/>
    <col min="15382" max="15382" width="27.7109375" style="358" customWidth="1"/>
    <col min="15383" max="15383" width="26" style="358" bestFit="1" customWidth="1"/>
    <col min="15384" max="15622" width="9.140625" style="358"/>
    <col min="15623" max="15623" width="21.42578125" style="358" customWidth="1"/>
    <col min="15624" max="15624" width="16.42578125" style="358" customWidth="1"/>
    <col min="15625" max="15625" width="17.42578125" style="358" customWidth="1"/>
    <col min="15626" max="15626" width="14" style="358" customWidth="1"/>
    <col min="15627" max="15627" width="13.5703125" style="358" customWidth="1"/>
    <col min="15628" max="15628" width="12.28515625" style="358" customWidth="1"/>
    <col min="15629" max="15629" width="12.140625" style="358" customWidth="1"/>
    <col min="15630" max="15630" width="12.28515625" style="358" bestFit="1" customWidth="1"/>
    <col min="15631" max="15635" width="9.140625" style="358"/>
    <col min="15636" max="15636" width="10.5703125" style="358" bestFit="1" customWidth="1"/>
    <col min="15637" max="15637" width="16.7109375" style="358" customWidth="1"/>
    <col min="15638" max="15638" width="27.7109375" style="358" customWidth="1"/>
    <col min="15639" max="15639" width="26" style="358" bestFit="1" customWidth="1"/>
    <col min="15640" max="15878" width="9.140625" style="358"/>
    <col min="15879" max="15879" width="21.42578125" style="358" customWidth="1"/>
    <col min="15880" max="15880" width="16.42578125" style="358" customWidth="1"/>
    <col min="15881" max="15881" width="17.42578125" style="358" customWidth="1"/>
    <col min="15882" max="15882" width="14" style="358" customWidth="1"/>
    <col min="15883" max="15883" width="13.5703125" style="358" customWidth="1"/>
    <col min="15884" max="15884" width="12.28515625" style="358" customWidth="1"/>
    <col min="15885" max="15885" width="12.140625" style="358" customWidth="1"/>
    <col min="15886" max="15886" width="12.28515625" style="358" bestFit="1" customWidth="1"/>
    <col min="15887" max="15891" width="9.140625" style="358"/>
    <col min="15892" max="15892" width="10.5703125" style="358" bestFit="1" customWidth="1"/>
    <col min="15893" max="15893" width="16.7109375" style="358" customWidth="1"/>
    <col min="15894" max="15894" width="27.7109375" style="358" customWidth="1"/>
    <col min="15895" max="15895" width="26" style="358" bestFit="1" customWidth="1"/>
    <col min="15896" max="16134" width="9.140625" style="358"/>
    <col min="16135" max="16135" width="21.42578125" style="358" customWidth="1"/>
    <col min="16136" max="16136" width="16.42578125" style="358" customWidth="1"/>
    <col min="16137" max="16137" width="17.42578125" style="358" customWidth="1"/>
    <col min="16138" max="16138" width="14" style="358" customWidth="1"/>
    <col min="16139" max="16139" width="13.5703125" style="358" customWidth="1"/>
    <col min="16140" max="16140" width="12.28515625" style="358" customWidth="1"/>
    <col min="16141" max="16141" width="12.140625" style="358" customWidth="1"/>
    <col min="16142" max="16142" width="12.28515625" style="358" bestFit="1" customWidth="1"/>
    <col min="16143" max="16147" width="9.140625" style="358"/>
    <col min="16148" max="16148" width="10.5703125" style="358" bestFit="1" customWidth="1"/>
    <col min="16149" max="16149" width="16.7109375" style="358" customWidth="1"/>
    <col min="16150" max="16150" width="27.7109375" style="358" customWidth="1"/>
    <col min="16151" max="16151" width="26" style="358" bestFit="1" customWidth="1"/>
    <col min="16152" max="16384" width="9.140625" style="358"/>
  </cols>
  <sheetData>
    <row r="2" spans="1:25" ht="15.75" x14ac:dyDescent="0.3">
      <c r="B2" s="516" t="s">
        <v>0</v>
      </c>
      <c r="C2" s="517"/>
      <c r="D2" s="517"/>
      <c r="E2" s="517"/>
      <c r="F2" s="517"/>
      <c r="G2" s="518"/>
      <c r="H2" s="343"/>
      <c r="I2" s="230"/>
    </row>
    <row r="3" spans="1:25" ht="15.75" x14ac:dyDescent="0.3">
      <c r="B3" s="360"/>
      <c r="C3" s="360"/>
      <c r="D3" s="360"/>
      <c r="E3" s="519" t="s">
        <v>1</v>
      </c>
      <c r="F3" s="519"/>
      <c r="G3" s="519"/>
      <c r="H3" s="343"/>
      <c r="I3" s="230"/>
      <c r="T3" s="332"/>
      <c r="U3" s="15"/>
      <c r="V3" s="15"/>
      <c r="W3" s="15"/>
    </row>
    <row r="4" spans="1:25" ht="15.75" thickBot="1" x14ac:dyDescent="0.3">
      <c r="B4" s="338" t="s">
        <v>2</v>
      </c>
      <c r="C4" s="339" t="s">
        <v>3</v>
      </c>
      <c r="D4" s="340" t="s">
        <v>4</v>
      </c>
      <c r="E4" s="341" t="s">
        <v>5</v>
      </c>
      <c r="F4" s="342" t="s">
        <v>6</v>
      </c>
      <c r="G4" s="340" t="s">
        <v>7</v>
      </c>
      <c r="H4" s="344"/>
      <c r="I4" s="276" t="s">
        <v>213</v>
      </c>
      <c r="J4" s="277" t="s">
        <v>214</v>
      </c>
      <c r="T4" s="489"/>
      <c r="U4" s="489"/>
      <c r="V4" s="7"/>
      <c r="W4" s="7"/>
      <c r="X4" s="40"/>
      <c r="Y4" s="40"/>
    </row>
    <row r="5" spans="1:25" ht="16.5" thickBot="1" x14ac:dyDescent="0.35">
      <c r="A5" s="358">
        <v>1</v>
      </c>
      <c r="B5" s="305" t="s">
        <v>9</v>
      </c>
      <c r="C5" s="44">
        <v>779342.75</v>
      </c>
      <c r="D5" s="44">
        <v>197093.12</v>
      </c>
      <c r="E5" s="370">
        <v>24932</v>
      </c>
      <c r="F5" s="370">
        <v>4237</v>
      </c>
      <c r="G5" s="268">
        <f>E5+F5</f>
        <v>29169</v>
      </c>
      <c r="H5" s="268"/>
      <c r="I5" s="278">
        <f t="shared" ref="I5:I13" si="0">G5-H5</f>
        <v>29169</v>
      </c>
      <c r="J5" s="279">
        <f>C5/G5/3</f>
        <v>8.9060618007702246</v>
      </c>
      <c r="T5" s="9"/>
      <c r="U5" s="10"/>
      <c r="V5" s="15"/>
      <c r="W5" s="20"/>
      <c r="X5" s="40"/>
      <c r="Y5" s="40"/>
    </row>
    <row r="6" spans="1:25" ht="16.5" thickBot="1" x14ac:dyDescent="0.35">
      <c r="A6" s="358">
        <v>2</v>
      </c>
      <c r="B6" s="305" t="s">
        <v>11</v>
      </c>
      <c r="C6" s="44">
        <v>2488876.39</v>
      </c>
      <c r="D6" s="44">
        <v>1138972.0900000001</v>
      </c>
      <c r="E6" s="370">
        <v>86077</v>
      </c>
      <c r="F6" s="370">
        <v>10851</v>
      </c>
      <c r="G6" s="268">
        <f>E6+F6</f>
        <v>96928</v>
      </c>
      <c r="H6" s="268"/>
      <c r="I6" s="278">
        <f t="shared" si="0"/>
        <v>96928</v>
      </c>
      <c r="J6" s="279">
        <f>C6/G6/3</f>
        <v>8.5591930436337638</v>
      </c>
      <c r="T6" s="9"/>
      <c r="U6" s="11"/>
      <c r="V6" s="15"/>
      <c r="W6" s="20"/>
      <c r="X6" s="40"/>
      <c r="Y6" s="40"/>
    </row>
    <row r="7" spans="1:25" ht="15.75" thickBot="1" x14ac:dyDescent="0.3">
      <c r="A7" s="358">
        <v>3</v>
      </c>
      <c r="B7" s="305" t="s">
        <v>13</v>
      </c>
      <c r="C7" s="60">
        <v>1464420</v>
      </c>
      <c r="D7" s="51">
        <v>586644</v>
      </c>
      <c r="E7" s="51">
        <v>74920</v>
      </c>
      <c r="F7" s="51">
        <v>605</v>
      </c>
      <c r="G7" s="268">
        <f t="shared" ref="G7:G18" si="1">E7+F7</f>
        <v>75525</v>
      </c>
      <c r="H7" s="268"/>
      <c r="I7" s="278">
        <f t="shared" si="0"/>
        <v>75525</v>
      </c>
      <c r="J7" s="279">
        <f>C7/G7/3</f>
        <v>6.4632903012247596</v>
      </c>
      <c r="K7" s="275"/>
      <c r="M7" s="105"/>
      <c r="T7" s="9"/>
      <c r="U7" s="11"/>
      <c r="V7" s="15"/>
      <c r="W7" s="41"/>
      <c r="X7" s="40"/>
      <c r="Y7" s="40"/>
    </row>
    <row r="8" spans="1:25" ht="16.5" customHeight="1" thickBot="1" x14ac:dyDescent="0.3">
      <c r="A8" s="358">
        <v>4</v>
      </c>
      <c r="B8" s="305" t="s">
        <v>161</v>
      </c>
      <c r="C8" s="60">
        <v>1779934</v>
      </c>
      <c r="D8" s="51">
        <v>210299</v>
      </c>
      <c r="E8" s="51">
        <v>72468</v>
      </c>
      <c r="F8" s="35">
        <v>1892</v>
      </c>
      <c r="G8" s="268">
        <f t="shared" si="1"/>
        <v>74360</v>
      </c>
      <c r="H8" s="268"/>
      <c r="I8" s="278">
        <f t="shared" si="0"/>
        <v>74360</v>
      </c>
      <c r="J8" s="368">
        <f>C8/G8/3</f>
        <v>7.9789044289044284</v>
      </c>
      <c r="T8" s="9"/>
      <c r="U8" s="11"/>
      <c r="V8" s="15"/>
      <c r="W8" s="41"/>
      <c r="X8" s="40"/>
      <c r="Y8" s="40"/>
    </row>
    <row r="9" spans="1:25" ht="15.75" thickBot="1" x14ac:dyDescent="0.3">
      <c r="A9" s="358">
        <v>5</v>
      </c>
      <c r="B9" s="305" t="s">
        <v>16</v>
      </c>
      <c r="C9" s="60">
        <v>1751</v>
      </c>
      <c r="D9" s="60">
        <v>541</v>
      </c>
      <c r="E9" s="36">
        <v>385</v>
      </c>
      <c r="F9" s="36">
        <v>22</v>
      </c>
      <c r="G9" s="268">
        <f t="shared" si="1"/>
        <v>407</v>
      </c>
      <c r="H9" s="268"/>
      <c r="I9" s="278">
        <f t="shared" si="0"/>
        <v>407</v>
      </c>
      <c r="J9" s="280">
        <f t="shared" ref="J9:J14" si="2">C9/G9/3</f>
        <v>1.434070434070434</v>
      </c>
      <c r="K9" s="14"/>
      <c r="T9" s="9"/>
      <c r="U9" s="11"/>
      <c r="V9" s="15"/>
      <c r="W9" s="9"/>
      <c r="X9" s="40"/>
      <c r="Y9" s="40"/>
    </row>
    <row r="10" spans="1:25" ht="15.75" customHeight="1" thickBot="1" x14ac:dyDescent="0.3">
      <c r="A10" s="358">
        <v>6</v>
      </c>
      <c r="B10" s="304" t="s">
        <v>226</v>
      </c>
      <c r="C10" s="60">
        <v>13259</v>
      </c>
      <c r="D10" s="60">
        <v>2500</v>
      </c>
      <c r="E10" s="51">
        <v>450</v>
      </c>
      <c r="F10" s="35">
        <v>0</v>
      </c>
      <c r="G10" s="268">
        <f>E10+F10</f>
        <v>450</v>
      </c>
      <c r="H10" s="269"/>
      <c r="I10" s="278">
        <f t="shared" si="0"/>
        <v>450</v>
      </c>
      <c r="J10" s="279">
        <f t="shared" si="2"/>
        <v>9.8214814814814826</v>
      </c>
      <c r="K10" s="179"/>
      <c r="L10" s="179"/>
      <c r="M10" s="182"/>
      <c r="N10" s="182"/>
      <c r="T10" s="9"/>
      <c r="U10" s="11"/>
      <c r="V10" s="15"/>
      <c r="W10" s="9"/>
      <c r="X10" s="40"/>
      <c r="Y10" s="40"/>
    </row>
    <row r="11" spans="1:25" ht="15.75" thickBot="1" x14ac:dyDescent="0.3">
      <c r="A11" s="358">
        <v>7</v>
      </c>
      <c r="B11" s="306" t="s">
        <v>19</v>
      </c>
      <c r="C11" s="60">
        <v>5552</v>
      </c>
      <c r="D11" s="51">
        <v>1022</v>
      </c>
      <c r="E11" s="36">
        <v>81</v>
      </c>
      <c r="F11" s="35">
        <v>0</v>
      </c>
      <c r="G11" s="268">
        <f>E11+F11</f>
        <v>81</v>
      </c>
      <c r="H11" s="268"/>
      <c r="I11" s="278">
        <f t="shared" si="0"/>
        <v>81</v>
      </c>
      <c r="J11" s="279">
        <f t="shared" si="2"/>
        <v>22.847736625514404</v>
      </c>
      <c r="T11" s="332"/>
      <c r="U11" s="333"/>
      <c r="V11" s="15"/>
      <c r="W11" s="7"/>
      <c r="X11" s="40"/>
      <c r="Y11" s="40"/>
    </row>
    <row r="12" spans="1:25" ht="15.75" thickBot="1" x14ac:dyDescent="0.3">
      <c r="A12" s="358">
        <v>8</v>
      </c>
      <c r="B12" s="305" t="s">
        <v>23</v>
      </c>
      <c r="C12" s="362">
        <v>214205.13</v>
      </c>
      <c r="D12" s="365">
        <v>125508.91</v>
      </c>
      <c r="E12" s="35">
        <v>8246</v>
      </c>
      <c r="F12" s="35">
        <v>49</v>
      </c>
      <c r="G12" s="268">
        <f t="shared" si="1"/>
        <v>8295</v>
      </c>
      <c r="H12" s="268"/>
      <c r="I12" s="278">
        <f t="shared" si="0"/>
        <v>8295</v>
      </c>
      <c r="J12" s="279">
        <f t="shared" si="2"/>
        <v>8.6078010849909585</v>
      </c>
      <c r="T12" s="489"/>
      <c r="U12" s="489"/>
      <c r="V12" s="16"/>
      <c r="W12" s="20"/>
      <c r="X12" s="40"/>
      <c r="Y12" s="40"/>
    </row>
    <row r="13" spans="1:25" ht="15.75" thickBot="1" x14ac:dyDescent="0.3">
      <c r="A13" s="358">
        <v>9</v>
      </c>
      <c r="B13" s="304" t="s">
        <v>245</v>
      </c>
      <c r="C13" s="51">
        <v>16200</v>
      </c>
      <c r="D13" s="51">
        <v>156330</v>
      </c>
      <c r="E13" s="51">
        <v>1300</v>
      </c>
      <c r="F13" s="35">
        <v>80</v>
      </c>
      <c r="G13" s="268">
        <f t="shared" si="1"/>
        <v>1380</v>
      </c>
      <c r="H13" s="269"/>
      <c r="I13" s="278">
        <f t="shared" si="0"/>
        <v>1380</v>
      </c>
      <c r="J13" s="279">
        <f t="shared" si="2"/>
        <v>3.9130434782608696</v>
      </c>
      <c r="T13" s="9"/>
      <c r="U13" s="11"/>
      <c r="V13" s="11"/>
      <c r="W13" s="42"/>
      <c r="X13" s="40"/>
    </row>
    <row r="14" spans="1:25" ht="15.75" thickBot="1" x14ac:dyDescent="0.3">
      <c r="A14" s="358">
        <v>10</v>
      </c>
      <c r="B14" s="304" t="s">
        <v>229</v>
      </c>
      <c r="C14" s="51">
        <v>46720</v>
      </c>
      <c r="D14" s="51">
        <v>2966</v>
      </c>
      <c r="E14" s="51">
        <v>989</v>
      </c>
      <c r="F14" s="35">
        <v>8</v>
      </c>
      <c r="G14" s="268">
        <f t="shared" si="1"/>
        <v>997</v>
      </c>
      <c r="H14" s="268"/>
      <c r="I14" s="278"/>
      <c r="J14" s="368">
        <f t="shared" si="2"/>
        <v>15.620193915078568</v>
      </c>
      <c r="K14" s="179"/>
      <c r="L14" s="179"/>
      <c r="M14" s="182"/>
      <c r="N14" s="182"/>
      <c r="T14" s="9"/>
      <c r="U14" s="11"/>
      <c r="V14" s="11"/>
      <c r="W14" s="42"/>
      <c r="X14" s="40"/>
    </row>
    <row r="15" spans="1:25" ht="15.75" thickBot="1" x14ac:dyDescent="0.3">
      <c r="A15" s="358">
        <v>11</v>
      </c>
      <c r="B15" s="305" t="s">
        <v>24</v>
      </c>
      <c r="C15" s="60">
        <v>1652.88</v>
      </c>
      <c r="D15" s="51">
        <v>0</v>
      </c>
      <c r="E15" s="35">
        <v>7</v>
      </c>
      <c r="F15" s="35">
        <v>5</v>
      </c>
      <c r="G15" s="268">
        <f t="shared" si="1"/>
        <v>12</v>
      </c>
      <c r="H15" s="268"/>
      <c r="I15" s="278">
        <f>G15-H15</f>
        <v>12</v>
      </c>
      <c r="J15" s="279">
        <f>C15/G15/3</f>
        <v>45.913333333333334</v>
      </c>
      <c r="K15" s="179"/>
      <c r="L15" s="179"/>
      <c r="M15" s="109"/>
      <c r="N15" s="109"/>
      <c r="T15" s="9"/>
      <c r="U15" s="11"/>
      <c r="V15" s="11"/>
      <c r="W15" s="9"/>
      <c r="X15" s="40"/>
    </row>
    <row r="16" spans="1:25" ht="15.75" thickBot="1" x14ac:dyDescent="0.3">
      <c r="A16" s="358">
        <v>12</v>
      </c>
      <c r="B16" s="305" t="s">
        <v>66</v>
      </c>
      <c r="C16" s="45"/>
      <c r="D16" s="51"/>
      <c r="E16" s="35"/>
      <c r="F16" s="35"/>
      <c r="G16" s="268">
        <f t="shared" si="1"/>
        <v>0</v>
      </c>
      <c r="H16" s="270"/>
      <c r="I16" s="278">
        <f>G16-H16</f>
        <v>0</v>
      </c>
      <c r="J16" s="279" t="e">
        <f>C16/G16/3</f>
        <v>#DIV/0!</v>
      </c>
      <c r="L16" s="358" t="s">
        <v>242</v>
      </c>
      <c r="M16" s="109"/>
      <c r="N16" s="109"/>
      <c r="T16" s="9"/>
      <c r="U16" s="11"/>
      <c r="V16" s="11"/>
      <c r="W16" s="9"/>
      <c r="X16" s="40"/>
    </row>
    <row r="17" spans="1:23" ht="15.75" thickBot="1" x14ac:dyDescent="0.3">
      <c r="A17" s="358">
        <v>13</v>
      </c>
      <c r="B17" s="305" t="s">
        <v>28</v>
      </c>
      <c r="C17" s="60">
        <v>3122</v>
      </c>
      <c r="D17" s="68">
        <v>0</v>
      </c>
      <c r="E17" s="35">
        <v>43</v>
      </c>
      <c r="F17" s="35">
        <v>21</v>
      </c>
      <c r="G17" s="268">
        <f t="shared" si="1"/>
        <v>64</v>
      </c>
      <c r="H17" s="270"/>
      <c r="I17" s="278">
        <f>G17-H17</f>
        <v>64</v>
      </c>
      <c r="J17" s="279">
        <f>C17/G17/3</f>
        <v>16.260416666666668</v>
      </c>
      <c r="M17" s="109"/>
      <c r="N17" s="109"/>
      <c r="T17" s="332"/>
      <c r="U17" s="18"/>
      <c r="V17" s="15"/>
      <c r="W17" s="18"/>
    </row>
    <row r="18" spans="1:23" ht="15.75" thickBot="1" x14ac:dyDescent="0.3">
      <c r="A18" s="358">
        <v>14</v>
      </c>
      <c r="B18" s="305" t="s">
        <v>244</v>
      </c>
      <c r="C18" s="60">
        <v>12543</v>
      </c>
      <c r="D18" s="35">
        <v>1480.64</v>
      </c>
      <c r="E18" s="35">
        <v>764</v>
      </c>
      <c r="F18" s="35"/>
      <c r="G18" s="268">
        <f t="shared" si="1"/>
        <v>764</v>
      </c>
      <c r="H18" s="270"/>
      <c r="I18" s="278"/>
      <c r="J18" s="279">
        <f t="shared" ref="J18:J46" si="3">C18/G18/3</f>
        <v>5.4725130890052354</v>
      </c>
      <c r="M18" s="109"/>
      <c r="N18" s="109"/>
      <c r="T18" s="332"/>
      <c r="U18" s="18"/>
      <c r="V18" s="15"/>
      <c r="W18" s="18"/>
    </row>
    <row r="19" spans="1:23" ht="15.75" thickBot="1" x14ac:dyDescent="0.3">
      <c r="A19" s="358">
        <v>15</v>
      </c>
      <c r="B19" s="305" t="s">
        <v>29</v>
      </c>
      <c r="C19" s="45">
        <v>6210</v>
      </c>
      <c r="D19" s="44">
        <v>0</v>
      </c>
      <c r="E19" s="35">
        <v>356</v>
      </c>
      <c r="F19" s="35">
        <v>7</v>
      </c>
      <c r="G19" s="268">
        <f t="shared" ref="G19:G59" si="4">E19+F19</f>
        <v>363</v>
      </c>
      <c r="H19" s="270"/>
      <c r="I19" s="278">
        <f t="shared" ref="I19:I24" si="5">G19-H19</f>
        <v>363</v>
      </c>
      <c r="J19" s="279">
        <f t="shared" si="3"/>
        <v>5.7024793388429744</v>
      </c>
      <c r="T19" s="334"/>
      <c r="U19" s="359"/>
      <c r="V19" s="15"/>
      <c r="W19" s="7"/>
    </row>
    <row r="20" spans="1:23" ht="15.75" thickBot="1" x14ac:dyDescent="0.3">
      <c r="A20" s="358">
        <v>16</v>
      </c>
      <c r="B20" s="305" t="s">
        <v>33</v>
      </c>
      <c r="C20" s="60">
        <v>49957.21</v>
      </c>
      <c r="D20" s="51">
        <v>0</v>
      </c>
      <c r="E20" s="35">
        <v>3329</v>
      </c>
      <c r="F20" s="35">
        <v>1</v>
      </c>
      <c r="G20" s="268">
        <f t="shared" si="4"/>
        <v>3330</v>
      </c>
      <c r="H20" s="270"/>
      <c r="I20" s="278">
        <f t="shared" si="5"/>
        <v>3330</v>
      </c>
      <c r="J20" s="279">
        <f t="shared" si="3"/>
        <v>5.0007217217217219</v>
      </c>
      <c r="T20" s="359"/>
      <c r="U20" s="359"/>
      <c r="V20" s="15"/>
      <c r="W20" s="7"/>
    </row>
    <row r="21" spans="1:23" ht="15.75" thickBot="1" x14ac:dyDescent="0.3">
      <c r="A21" s="358">
        <v>17</v>
      </c>
      <c r="B21" s="305" t="s">
        <v>34</v>
      </c>
      <c r="C21" s="60">
        <v>11758</v>
      </c>
      <c r="D21" s="51">
        <v>500</v>
      </c>
      <c r="E21" s="35">
        <v>470</v>
      </c>
      <c r="F21" s="35">
        <v>8</v>
      </c>
      <c r="G21" s="268">
        <f t="shared" si="4"/>
        <v>478</v>
      </c>
      <c r="H21" s="270"/>
      <c r="I21" s="278">
        <f t="shared" si="5"/>
        <v>478</v>
      </c>
      <c r="J21" s="279">
        <f t="shared" si="3"/>
        <v>8.1994421199442122</v>
      </c>
      <c r="K21" s="179"/>
      <c r="L21" s="179"/>
      <c r="M21" s="109"/>
      <c r="N21" s="109"/>
      <c r="T21" s="359"/>
      <c r="U21" s="359"/>
      <c r="V21" s="15"/>
      <c r="W21" s="7"/>
    </row>
    <row r="22" spans="1:23" ht="15.75" thickBot="1" x14ac:dyDescent="0.3">
      <c r="A22" s="358">
        <v>18</v>
      </c>
      <c r="B22" s="305" t="s">
        <v>210</v>
      </c>
      <c r="C22" s="60">
        <v>4500</v>
      </c>
      <c r="D22" s="51">
        <v>1000</v>
      </c>
      <c r="E22" s="35">
        <v>218</v>
      </c>
      <c r="F22" s="35">
        <v>0</v>
      </c>
      <c r="G22" s="268">
        <f t="shared" si="4"/>
        <v>218</v>
      </c>
      <c r="H22" s="270"/>
      <c r="I22" s="278">
        <f t="shared" si="5"/>
        <v>218</v>
      </c>
      <c r="J22" s="281">
        <f t="shared" si="3"/>
        <v>6.8807339449541276</v>
      </c>
      <c r="K22" s="183"/>
      <c r="L22" s="183"/>
      <c r="M22" s="184"/>
      <c r="N22" s="184"/>
      <c r="T22" s="359"/>
      <c r="U22" s="11"/>
      <c r="V22" s="15"/>
      <c r="W22" s="17"/>
    </row>
    <row r="23" spans="1:23" ht="15.75" thickBot="1" x14ac:dyDescent="0.3">
      <c r="A23" s="358">
        <v>19</v>
      </c>
      <c r="B23" s="305" t="s">
        <v>35</v>
      </c>
      <c r="C23" s="60">
        <v>3100</v>
      </c>
      <c r="D23" s="51">
        <v>0</v>
      </c>
      <c r="E23" s="35">
        <v>207</v>
      </c>
      <c r="F23" s="35">
        <v>4</v>
      </c>
      <c r="G23" s="268">
        <f t="shared" si="4"/>
        <v>211</v>
      </c>
      <c r="H23" s="270"/>
      <c r="I23" s="278">
        <f t="shared" si="5"/>
        <v>211</v>
      </c>
      <c r="J23" s="280">
        <f t="shared" si="3"/>
        <v>4.8973143759873619</v>
      </c>
      <c r="K23" s="183"/>
      <c r="L23" s="183"/>
      <c r="M23" s="184"/>
      <c r="N23" s="184"/>
      <c r="T23" s="9"/>
      <c r="U23" s="11"/>
      <c r="V23" s="18"/>
      <c r="W23" s="17"/>
    </row>
    <row r="24" spans="1:23" ht="15.75" thickBot="1" x14ac:dyDescent="0.3">
      <c r="A24" s="358">
        <v>20</v>
      </c>
      <c r="B24" s="305" t="s">
        <v>238</v>
      </c>
      <c r="C24" s="60">
        <v>2454</v>
      </c>
      <c r="D24" s="51">
        <v>430</v>
      </c>
      <c r="E24" s="35">
        <v>150</v>
      </c>
      <c r="F24" s="35">
        <v>0</v>
      </c>
      <c r="G24" s="268">
        <f t="shared" si="4"/>
        <v>150</v>
      </c>
      <c r="H24" s="270"/>
      <c r="I24" s="278">
        <f t="shared" si="5"/>
        <v>150</v>
      </c>
      <c r="J24" s="279">
        <f t="shared" si="3"/>
        <v>5.4533333333333331</v>
      </c>
      <c r="T24" s="367"/>
      <c r="U24" s="367"/>
      <c r="V24" s="15"/>
      <c r="W24" s="7"/>
    </row>
    <row r="25" spans="1:23" ht="15.75" thickBot="1" x14ac:dyDescent="0.3">
      <c r="A25" s="358">
        <v>21</v>
      </c>
      <c r="B25" s="305" t="s">
        <v>231</v>
      </c>
      <c r="C25" s="60">
        <v>0</v>
      </c>
      <c r="D25" s="51">
        <v>0</v>
      </c>
      <c r="E25" s="35">
        <v>0</v>
      </c>
      <c r="F25" s="35">
        <v>0</v>
      </c>
      <c r="G25" s="268">
        <f t="shared" si="4"/>
        <v>0</v>
      </c>
      <c r="H25" s="270"/>
      <c r="I25" s="278"/>
      <c r="J25" s="280" t="e">
        <f t="shared" si="3"/>
        <v>#DIV/0!</v>
      </c>
      <c r="K25" s="183"/>
      <c r="L25" s="183"/>
      <c r="M25" s="184"/>
      <c r="N25" s="184"/>
      <c r="T25" s="9"/>
      <c r="U25" s="11"/>
      <c r="V25" s="18"/>
      <c r="W25" s="17"/>
    </row>
    <row r="26" spans="1:23" ht="15.75" thickBot="1" x14ac:dyDescent="0.3">
      <c r="A26" s="358">
        <v>22</v>
      </c>
      <c r="B26" s="305" t="s">
        <v>36</v>
      </c>
      <c r="C26" s="60">
        <v>108266.86</v>
      </c>
      <c r="D26" s="51">
        <v>55265</v>
      </c>
      <c r="E26" s="35">
        <v>4035</v>
      </c>
      <c r="F26" s="35">
        <v>140</v>
      </c>
      <c r="G26" s="268">
        <f t="shared" si="4"/>
        <v>4175</v>
      </c>
      <c r="H26" s="270"/>
      <c r="I26" s="278">
        <f t="shared" ref="I26:I46" si="6">G26-H26</f>
        <v>4175</v>
      </c>
      <c r="J26" s="279">
        <f t="shared" si="3"/>
        <v>8.644060678642715</v>
      </c>
      <c r="K26" s="179"/>
      <c r="L26" s="179"/>
      <c r="M26" s="109"/>
      <c r="N26" s="109"/>
      <c r="T26" s="9"/>
      <c r="U26" s="11"/>
      <c r="V26" s="18"/>
      <c r="W26" s="23"/>
    </row>
    <row r="27" spans="1:23" ht="15.75" thickBot="1" x14ac:dyDescent="0.3">
      <c r="A27" s="358">
        <v>23</v>
      </c>
      <c r="B27" s="305" t="s">
        <v>232</v>
      </c>
      <c r="C27" s="60">
        <v>552</v>
      </c>
      <c r="D27" s="51">
        <v>0</v>
      </c>
      <c r="E27" s="35">
        <v>47</v>
      </c>
      <c r="F27" s="35">
        <v>7</v>
      </c>
      <c r="G27" s="268">
        <f t="shared" si="4"/>
        <v>54</v>
      </c>
      <c r="H27" s="270"/>
      <c r="I27" s="278">
        <f t="shared" si="6"/>
        <v>54</v>
      </c>
      <c r="J27" s="279">
        <f t="shared" si="3"/>
        <v>3.407407407407407</v>
      </c>
      <c r="K27" s="179"/>
      <c r="L27" s="179" t="s">
        <v>241</v>
      </c>
      <c r="M27" s="109"/>
      <c r="N27" s="109"/>
      <c r="T27" s="9"/>
      <c r="U27" s="11"/>
      <c r="V27" s="18"/>
      <c r="W27" s="23"/>
    </row>
    <row r="28" spans="1:23" ht="15.75" thickBot="1" x14ac:dyDescent="0.3">
      <c r="A28" s="358">
        <v>24</v>
      </c>
      <c r="B28" s="304" t="s">
        <v>74</v>
      </c>
      <c r="C28" s="60">
        <v>12860</v>
      </c>
      <c r="D28" s="51">
        <v>2510</v>
      </c>
      <c r="E28" s="35">
        <v>428</v>
      </c>
      <c r="F28" s="35">
        <v>0</v>
      </c>
      <c r="G28" s="268">
        <f t="shared" si="4"/>
        <v>428</v>
      </c>
      <c r="H28" s="269"/>
      <c r="I28" s="278">
        <f t="shared" si="6"/>
        <v>428</v>
      </c>
      <c r="J28" s="279">
        <f t="shared" si="3"/>
        <v>10.015576323987538</v>
      </c>
      <c r="K28" s="179"/>
      <c r="L28" s="179"/>
      <c r="M28" s="109"/>
      <c r="N28" s="109"/>
      <c r="T28" s="9"/>
      <c r="U28" s="11"/>
      <c r="V28" s="18"/>
      <c r="W28" s="17"/>
    </row>
    <row r="29" spans="1:23" ht="16.5" thickBot="1" x14ac:dyDescent="0.35">
      <c r="A29" s="358">
        <v>25</v>
      </c>
      <c r="B29" s="304" t="s">
        <v>37</v>
      </c>
      <c r="C29" s="51">
        <v>20430</v>
      </c>
      <c r="D29" s="51">
        <v>3800</v>
      </c>
      <c r="E29" s="35">
        <v>760</v>
      </c>
      <c r="F29" s="35">
        <v>0</v>
      </c>
      <c r="G29" s="268">
        <f t="shared" si="4"/>
        <v>760</v>
      </c>
      <c r="H29" s="269"/>
      <c r="I29" s="278">
        <f t="shared" si="6"/>
        <v>760</v>
      </c>
      <c r="J29" s="369">
        <f t="shared" si="3"/>
        <v>8.9605263157894743</v>
      </c>
      <c r="M29" s="110"/>
      <c r="T29" s="335"/>
      <c r="U29" s="18"/>
      <c r="V29" s="24"/>
      <c r="W29" s="19"/>
    </row>
    <row r="30" spans="1:23" ht="15.75" thickBot="1" x14ac:dyDescent="0.3">
      <c r="A30" s="358">
        <v>26</v>
      </c>
      <c r="B30" s="304" t="s">
        <v>38</v>
      </c>
      <c r="C30" s="371">
        <v>5600</v>
      </c>
      <c r="D30" s="51">
        <v>7000</v>
      </c>
      <c r="E30" s="35">
        <v>540</v>
      </c>
      <c r="F30" s="35">
        <v>20</v>
      </c>
      <c r="G30" s="268">
        <f t="shared" si="4"/>
        <v>560</v>
      </c>
      <c r="H30" s="269"/>
      <c r="I30" s="278">
        <f t="shared" si="6"/>
        <v>560</v>
      </c>
      <c r="J30" s="279">
        <f t="shared" si="3"/>
        <v>3.3333333333333335</v>
      </c>
      <c r="T30" s="335"/>
      <c r="U30" s="15"/>
      <c r="V30" s="15"/>
      <c r="W30" s="15"/>
    </row>
    <row r="31" spans="1:23" ht="15.75" thickBot="1" x14ac:dyDescent="0.3">
      <c r="A31" s="358">
        <v>27</v>
      </c>
      <c r="B31" s="304" t="s">
        <v>225</v>
      </c>
      <c r="C31" s="363">
        <f>5400</f>
        <v>5400</v>
      </c>
      <c r="D31" s="51">
        <v>0</v>
      </c>
      <c r="E31" s="51">
        <v>619</v>
      </c>
      <c r="F31" s="35">
        <v>19</v>
      </c>
      <c r="G31" s="268">
        <f t="shared" si="4"/>
        <v>638</v>
      </c>
      <c r="H31" s="269"/>
      <c r="I31" s="278">
        <f t="shared" si="6"/>
        <v>638</v>
      </c>
      <c r="J31" s="369">
        <f t="shared" si="3"/>
        <v>2.8213166144200628</v>
      </c>
    </row>
    <row r="32" spans="1:23" ht="15.75" thickBot="1" x14ac:dyDescent="0.3">
      <c r="A32" s="358">
        <v>28</v>
      </c>
      <c r="B32" s="305" t="s">
        <v>39</v>
      </c>
      <c r="C32" s="60">
        <v>2080</v>
      </c>
      <c r="D32" s="51">
        <v>700</v>
      </c>
      <c r="E32" s="35">
        <v>100</v>
      </c>
      <c r="F32" s="35">
        <v>20</v>
      </c>
      <c r="G32" s="268">
        <f t="shared" si="4"/>
        <v>120</v>
      </c>
      <c r="H32" s="269"/>
      <c r="I32" s="278">
        <f t="shared" si="6"/>
        <v>120</v>
      </c>
      <c r="J32" s="279">
        <f t="shared" si="3"/>
        <v>5.7777777777777777</v>
      </c>
    </row>
    <row r="33" spans="1:20" ht="15.75" thickBot="1" x14ac:dyDescent="0.3">
      <c r="A33" s="358">
        <v>29</v>
      </c>
      <c r="B33" s="305" t="s">
        <v>41</v>
      </c>
      <c r="C33" s="60">
        <v>7000</v>
      </c>
      <c r="D33" s="51">
        <v>0</v>
      </c>
      <c r="E33" s="35">
        <v>0</v>
      </c>
      <c r="F33" s="35">
        <v>45</v>
      </c>
      <c r="G33" s="268">
        <f t="shared" si="4"/>
        <v>45</v>
      </c>
      <c r="H33" s="269"/>
      <c r="I33" s="278">
        <f t="shared" si="6"/>
        <v>45</v>
      </c>
      <c r="J33" s="279">
        <f t="shared" si="3"/>
        <v>51.851851851851848</v>
      </c>
      <c r="K33" s="179"/>
      <c r="L33" s="179"/>
      <c r="M33" s="182"/>
      <c r="N33" s="182"/>
    </row>
    <row r="34" spans="1:20" ht="15.75" thickBot="1" x14ac:dyDescent="0.3">
      <c r="A34" s="358">
        <v>30</v>
      </c>
      <c r="B34" s="305" t="s">
        <v>234</v>
      </c>
      <c r="C34" s="60">
        <v>13749.2</v>
      </c>
      <c r="D34" s="51">
        <v>8130</v>
      </c>
      <c r="E34" s="35">
        <v>461</v>
      </c>
      <c r="F34" s="35">
        <v>0</v>
      </c>
      <c r="G34" s="268">
        <f t="shared" si="4"/>
        <v>461</v>
      </c>
      <c r="H34" s="269"/>
      <c r="I34" s="278">
        <f t="shared" si="6"/>
        <v>461</v>
      </c>
      <c r="J34" s="279">
        <f t="shared" si="3"/>
        <v>9.941576283441794</v>
      </c>
      <c r="K34" s="179"/>
      <c r="L34" s="179"/>
      <c r="M34" s="182"/>
      <c r="N34" s="182"/>
    </row>
    <row r="35" spans="1:20" ht="15.75" thickBot="1" x14ac:dyDescent="0.3">
      <c r="A35" s="358">
        <v>31</v>
      </c>
      <c r="B35" s="305" t="s">
        <v>81</v>
      </c>
      <c r="C35" s="60">
        <v>25830</v>
      </c>
      <c r="D35" s="366">
        <v>11000</v>
      </c>
      <c r="E35" s="35">
        <v>1350</v>
      </c>
      <c r="F35" s="35">
        <v>0</v>
      </c>
      <c r="G35" s="268">
        <f t="shared" si="4"/>
        <v>1350</v>
      </c>
      <c r="H35" s="269"/>
      <c r="I35" s="278">
        <f t="shared" si="6"/>
        <v>1350</v>
      </c>
      <c r="J35" s="279">
        <f t="shared" si="3"/>
        <v>6.3777777777777773</v>
      </c>
    </row>
    <row r="36" spans="1:20" ht="15.75" thickBot="1" x14ac:dyDescent="0.3">
      <c r="A36" s="358">
        <v>32</v>
      </c>
      <c r="B36" s="305" t="s">
        <v>44</v>
      </c>
      <c r="C36" s="60">
        <v>8895</v>
      </c>
      <c r="D36" s="44">
        <v>0</v>
      </c>
      <c r="E36" s="35">
        <v>197</v>
      </c>
      <c r="F36" s="35">
        <v>0</v>
      </c>
      <c r="G36" s="268">
        <f t="shared" si="4"/>
        <v>197</v>
      </c>
      <c r="H36" s="269"/>
      <c r="I36" s="278">
        <f t="shared" si="6"/>
        <v>197</v>
      </c>
      <c r="J36" s="279">
        <f t="shared" si="3"/>
        <v>15.050761421319796</v>
      </c>
    </row>
    <row r="37" spans="1:20" ht="15.75" thickBot="1" x14ac:dyDescent="0.3">
      <c r="A37" s="358">
        <v>33</v>
      </c>
      <c r="B37" s="305" t="s">
        <v>45</v>
      </c>
      <c r="C37" s="60">
        <v>3738</v>
      </c>
      <c r="D37" s="51">
        <v>0</v>
      </c>
      <c r="E37" s="35">
        <v>123</v>
      </c>
      <c r="F37" s="35">
        <v>0</v>
      </c>
      <c r="G37" s="268">
        <f t="shared" si="4"/>
        <v>123</v>
      </c>
      <c r="H37" s="269"/>
      <c r="I37" s="278">
        <f t="shared" si="6"/>
        <v>123</v>
      </c>
      <c r="J37" s="281">
        <f t="shared" si="3"/>
        <v>10.130081300813009</v>
      </c>
      <c r="K37" s="179"/>
      <c r="L37" s="179"/>
      <c r="M37" s="109"/>
      <c r="N37" s="109"/>
    </row>
    <row r="38" spans="1:20" ht="15.75" thickBot="1" x14ac:dyDescent="0.3">
      <c r="A38" s="358">
        <v>34</v>
      </c>
      <c r="B38" s="305" t="s">
        <v>82</v>
      </c>
      <c r="C38" s="60">
        <v>3632</v>
      </c>
      <c r="D38" s="51">
        <v>0</v>
      </c>
      <c r="E38" s="35">
        <v>141</v>
      </c>
      <c r="F38" s="35">
        <v>26</v>
      </c>
      <c r="G38" s="268">
        <f t="shared" si="4"/>
        <v>167</v>
      </c>
      <c r="H38" s="269"/>
      <c r="I38" s="278">
        <f t="shared" si="6"/>
        <v>167</v>
      </c>
      <c r="J38" s="279">
        <f t="shared" si="3"/>
        <v>7.2495009980039917</v>
      </c>
      <c r="K38" s="25"/>
    </row>
    <row r="39" spans="1:20" ht="15.75" thickBot="1" x14ac:dyDescent="0.3">
      <c r="A39" s="358">
        <v>35</v>
      </c>
      <c r="B39" s="305" t="s">
        <v>47</v>
      </c>
      <c r="C39" s="60">
        <v>53839</v>
      </c>
      <c r="D39" s="44">
        <v>17727</v>
      </c>
      <c r="E39" s="35">
        <v>1681</v>
      </c>
      <c r="F39" s="35">
        <v>9</v>
      </c>
      <c r="G39" s="268">
        <f t="shared" si="4"/>
        <v>1690</v>
      </c>
      <c r="H39" s="269"/>
      <c r="I39" s="278">
        <f t="shared" si="6"/>
        <v>1690</v>
      </c>
      <c r="J39" s="279">
        <f t="shared" si="3"/>
        <v>10.619132149901381</v>
      </c>
    </row>
    <row r="40" spans="1:20" ht="15.75" thickBot="1" x14ac:dyDescent="0.3">
      <c r="A40" s="358">
        <v>36</v>
      </c>
      <c r="B40" s="311" t="s">
        <v>48</v>
      </c>
      <c r="C40" s="60">
        <v>2269</v>
      </c>
      <c r="D40" s="44">
        <v>0</v>
      </c>
      <c r="E40" s="37">
        <v>74</v>
      </c>
      <c r="F40" s="37">
        <v>1</v>
      </c>
      <c r="G40" s="268">
        <f t="shared" si="4"/>
        <v>75</v>
      </c>
      <c r="H40" s="269"/>
      <c r="I40" s="278">
        <f t="shared" si="6"/>
        <v>75</v>
      </c>
      <c r="J40" s="279">
        <f t="shared" si="3"/>
        <v>10.084444444444445</v>
      </c>
    </row>
    <row r="41" spans="1:20" ht="15.75" thickBot="1" x14ac:dyDescent="0.3">
      <c r="A41" s="358">
        <v>37</v>
      </c>
      <c r="B41" s="305" t="s">
        <v>49</v>
      </c>
      <c r="C41" s="45">
        <v>77132</v>
      </c>
      <c r="D41" s="44">
        <v>33489</v>
      </c>
      <c r="E41" s="35">
        <v>1608</v>
      </c>
      <c r="F41" s="35">
        <v>18</v>
      </c>
      <c r="G41" s="268">
        <f t="shared" si="4"/>
        <v>1626</v>
      </c>
      <c r="H41" s="269"/>
      <c r="I41" s="278">
        <f t="shared" si="6"/>
        <v>1626</v>
      </c>
      <c r="J41" s="369">
        <f t="shared" si="3"/>
        <v>15.812218122181221</v>
      </c>
    </row>
    <row r="42" spans="1:20" ht="15.75" thickBot="1" x14ac:dyDescent="0.3">
      <c r="A42" s="358">
        <v>38</v>
      </c>
      <c r="B42" s="305" t="s">
        <v>228</v>
      </c>
      <c r="C42" s="372">
        <v>8074</v>
      </c>
      <c r="D42" s="373">
        <v>5782.69</v>
      </c>
      <c r="E42" s="373">
        <v>226</v>
      </c>
      <c r="F42" s="373">
        <v>0</v>
      </c>
      <c r="G42" s="268">
        <f t="shared" si="4"/>
        <v>226</v>
      </c>
      <c r="H42" s="269"/>
      <c r="I42" s="278">
        <f t="shared" si="6"/>
        <v>226</v>
      </c>
      <c r="J42" s="279">
        <f t="shared" si="3"/>
        <v>11.908554572271386</v>
      </c>
    </row>
    <row r="43" spans="1:20" ht="15.75" thickBot="1" x14ac:dyDescent="0.3">
      <c r="A43" s="358">
        <v>39</v>
      </c>
      <c r="B43" s="304" t="s">
        <v>83</v>
      </c>
      <c r="C43" s="80">
        <v>185953.72</v>
      </c>
      <c r="D43" s="80">
        <v>0</v>
      </c>
      <c r="E43" s="80">
        <v>5209</v>
      </c>
      <c r="F43" s="39">
        <v>367</v>
      </c>
      <c r="G43" s="268">
        <f t="shared" si="4"/>
        <v>5576</v>
      </c>
      <c r="H43" s="269"/>
      <c r="I43" s="278">
        <f t="shared" si="6"/>
        <v>5576</v>
      </c>
      <c r="J43" s="279">
        <f t="shared" si="3"/>
        <v>11.116315160210426</v>
      </c>
    </row>
    <row r="44" spans="1:20" ht="15.75" thickBot="1" x14ac:dyDescent="0.3">
      <c r="A44" s="358">
        <v>40</v>
      </c>
      <c r="B44" s="305" t="s">
        <v>52</v>
      </c>
      <c r="C44" s="51">
        <v>2950</v>
      </c>
      <c r="D44" s="44">
        <v>0</v>
      </c>
      <c r="E44" s="36">
        <v>120</v>
      </c>
      <c r="F44" s="36">
        <v>20</v>
      </c>
      <c r="G44" s="268">
        <f t="shared" si="4"/>
        <v>140</v>
      </c>
      <c r="H44" s="271"/>
      <c r="I44" s="278">
        <f t="shared" si="6"/>
        <v>140</v>
      </c>
      <c r="J44" s="279">
        <f t="shared" si="3"/>
        <v>7.0238095238095246</v>
      </c>
      <c r="O44" s="358" t="s">
        <v>206</v>
      </c>
    </row>
    <row r="45" spans="1:20" ht="15.75" thickBot="1" x14ac:dyDescent="0.3">
      <c r="A45" s="358">
        <v>41</v>
      </c>
      <c r="B45" s="305" t="s">
        <v>239</v>
      </c>
      <c r="C45" s="51">
        <v>810</v>
      </c>
      <c r="D45" s="44"/>
      <c r="E45" s="35">
        <v>18</v>
      </c>
      <c r="F45" s="36">
        <v>0</v>
      </c>
      <c r="G45" s="268">
        <f t="shared" si="4"/>
        <v>18</v>
      </c>
      <c r="H45" s="226"/>
      <c r="I45" s="278">
        <f t="shared" si="6"/>
        <v>18</v>
      </c>
      <c r="J45" s="279">
        <f t="shared" si="3"/>
        <v>15</v>
      </c>
    </row>
    <row r="46" spans="1:20" s="181" customFormat="1" ht="15.75" thickBot="1" x14ac:dyDescent="0.3">
      <c r="A46" s="358">
        <v>42</v>
      </c>
      <c r="B46" s="304" t="s">
        <v>187</v>
      </c>
      <c r="C46" s="60">
        <v>6925</v>
      </c>
      <c r="D46" s="51">
        <v>0</v>
      </c>
      <c r="E46" s="51">
        <v>94</v>
      </c>
      <c r="F46" s="36"/>
      <c r="G46" s="268">
        <f t="shared" si="4"/>
        <v>94</v>
      </c>
      <c r="H46" s="274"/>
      <c r="I46" s="278">
        <f t="shared" si="6"/>
        <v>94</v>
      </c>
      <c r="J46" s="279">
        <f t="shared" si="3"/>
        <v>24.556737588652481</v>
      </c>
      <c r="M46" s="182"/>
      <c r="N46" s="182"/>
      <c r="T46" s="358"/>
    </row>
    <row r="47" spans="1:20" ht="15.75" thickBot="1" x14ac:dyDescent="0.3">
      <c r="A47" s="358">
        <v>43</v>
      </c>
      <c r="B47" s="304" t="s">
        <v>227</v>
      </c>
      <c r="C47" s="46"/>
      <c r="D47" s="60"/>
      <c r="E47" s="36"/>
      <c r="F47" s="35"/>
      <c r="G47" s="268">
        <f t="shared" si="4"/>
        <v>0</v>
      </c>
      <c r="H47" s="272"/>
      <c r="I47" s="278"/>
      <c r="J47" s="279"/>
      <c r="L47" s="358" t="s">
        <v>243</v>
      </c>
      <c r="T47" s="181"/>
    </row>
    <row r="48" spans="1:20" ht="15.75" thickBot="1" x14ac:dyDescent="0.3">
      <c r="A48" s="358">
        <v>44</v>
      </c>
      <c r="B48" s="304" t="s">
        <v>53</v>
      </c>
      <c r="C48" s="46">
        <v>16525.419999999998</v>
      </c>
      <c r="D48" s="60">
        <v>10861.17</v>
      </c>
      <c r="E48" s="36">
        <v>1300</v>
      </c>
      <c r="F48" s="35">
        <v>0</v>
      </c>
      <c r="G48" s="268">
        <f t="shared" si="4"/>
        <v>1300</v>
      </c>
      <c r="H48" s="272"/>
      <c r="I48" s="278">
        <f>G48-H48</f>
        <v>1300</v>
      </c>
      <c r="J48" s="280">
        <f t="shared" ref="J48:J59" si="7">C48/G48/3</f>
        <v>4.2372871794871791</v>
      </c>
    </row>
    <row r="49" spans="1:16" ht="15.75" thickBot="1" x14ac:dyDescent="0.3">
      <c r="A49" s="358">
        <v>45</v>
      </c>
      <c r="B49" s="305" t="s">
        <v>54</v>
      </c>
      <c r="C49" s="60">
        <v>351002.21</v>
      </c>
      <c r="D49" s="60">
        <v>173677.36</v>
      </c>
      <c r="E49" s="60">
        <v>13651</v>
      </c>
      <c r="F49" s="35">
        <v>810</v>
      </c>
      <c r="G49" s="268">
        <f t="shared" si="4"/>
        <v>14461</v>
      </c>
      <c r="H49" s="272"/>
      <c r="I49" s="278">
        <f>G49-H49</f>
        <v>14461</v>
      </c>
      <c r="J49" s="279">
        <f t="shared" si="7"/>
        <v>8.0907777239932699</v>
      </c>
    </row>
    <row r="50" spans="1:16" ht="15.75" thickBot="1" x14ac:dyDescent="0.3">
      <c r="A50" s="358">
        <v>46</v>
      </c>
      <c r="B50" s="305" t="s">
        <v>55</v>
      </c>
      <c r="C50" s="60">
        <v>0</v>
      </c>
      <c r="D50" s="45">
        <v>0</v>
      </c>
      <c r="E50" s="36">
        <v>0</v>
      </c>
      <c r="F50" s="35">
        <v>0</v>
      </c>
      <c r="G50" s="268">
        <f t="shared" si="4"/>
        <v>0</v>
      </c>
      <c r="H50" s="272"/>
      <c r="I50" s="278">
        <f>G50-H50</f>
        <v>0</v>
      </c>
      <c r="J50" s="279" t="e">
        <f t="shared" si="7"/>
        <v>#DIV/0!</v>
      </c>
    </row>
    <row r="51" spans="1:16" ht="15.75" thickBot="1" x14ac:dyDescent="0.3">
      <c r="A51" s="358">
        <v>47</v>
      </c>
      <c r="B51" s="304" t="s">
        <v>240</v>
      </c>
      <c r="C51" s="60">
        <v>5645</v>
      </c>
      <c r="D51" s="60">
        <v>35078</v>
      </c>
      <c r="E51" s="36">
        <v>128</v>
      </c>
      <c r="F51" s="35">
        <v>5</v>
      </c>
      <c r="G51" s="268">
        <f t="shared" si="4"/>
        <v>133</v>
      </c>
      <c r="H51" s="272"/>
      <c r="I51" s="278">
        <f>G51-H51</f>
        <v>133</v>
      </c>
      <c r="J51" s="279">
        <f t="shared" si="7"/>
        <v>14.147869674185465</v>
      </c>
    </row>
    <row r="52" spans="1:16" ht="15.75" thickBot="1" x14ac:dyDescent="0.3">
      <c r="A52" s="358">
        <v>48</v>
      </c>
      <c r="B52" s="312" t="s">
        <v>230</v>
      </c>
      <c r="C52" s="60">
        <v>16336.87</v>
      </c>
      <c r="D52" s="92">
        <v>10015.66</v>
      </c>
      <c r="E52" s="36">
        <v>550</v>
      </c>
      <c r="F52" s="35">
        <v>0</v>
      </c>
      <c r="G52" s="268">
        <f t="shared" si="4"/>
        <v>550</v>
      </c>
      <c r="H52" s="272"/>
      <c r="I52" s="278"/>
      <c r="J52" s="279">
        <f t="shared" si="7"/>
        <v>9.901133333333334</v>
      </c>
      <c r="K52" s="179"/>
      <c r="L52" s="179"/>
    </row>
    <row r="53" spans="1:16" ht="15.75" thickBot="1" x14ac:dyDescent="0.3">
      <c r="A53" s="358">
        <v>49</v>
      </c>
      <c r="B53" s="305" t="s">
        <v>59</v>
      </c>
      <c r="C53" s="45">
        <v>89266.33</v>
      </c>
      <c r="D53" s="45">
        <v>56159.39</v>
      </c>
      <c r="E53" s="36">
        <v>5875</v>
      </c>
      <c r="F53" s="35">
        <v>258</v>
      </c>
      <c r="G53" s="268">
        <f t="shared" si="4"/>
        <v>6133</v>
      </c>
      <c r="H53" s="357"/>
      <c r="I53" s="278">
        <f>G53-H53</f>
        <v>6133</v>
      </c>
      <c r="J53" s="279">
        <f t="shared" si="7"/>
        <v>4.8516946573183324</v>
      </c>
      <c r="K53" s="179"/>
      <c r="M53" s="182"/>
      <c r="N53" s="182"/>
      <c r="O53" s="181"/>
      <c r="P53" s="181"/>
    </row>
    <row r="54" spans="1:16" ht="15.75" thickBot="1" x14ac:dyDescent="0.3">
      <c r="A54" s="358">
        <v>50</v>
      </c>
      <c r="B54" s="313" t="s">
        <v>79</v>
      </c>
      <c r="C54" s="60">
        <v>350186.15</v>
      </c>
      <c r="D54" s="60">
        <v>143908</v>
      </c>
      <c r="E54" s="60">
        <v>3953</v>
      </c>
      <c r="F54" s="35">
        <v>385</v>
      </c>
      <c r="G54" s="374">
        <f t="shared" si="4"/>
        <v>4338</v>
      </c>
      <c r="H54" s="375"/>
      <c r="I54" s="376">
        <f>G54-H54</f>
        <v>4338</v>
      </c>
      <c r="J54" s="280">
        <f t="shared" si="7"/>
        <v>26.908417857691717</v>
      </c>
      <c r="K54" s="179"/>
      <c r="L54" s="179"/>
      <c r="M54" s="182"/>
      <c r="N54" s="182"/>
      <c r="O54" s="181"/>
      <c r="P54" s="181"/>
    </row>
    <row r="55" spans="1:16" ht="15.75" thickBot="1" x14ac:dyDescent="0.3">
      <c r="A55" s="358">
        <v>51</v>
      </c>
      <c r="B55" s="304" t="s">
        <v>60</v>
      </c>
      <c r="C55" s="60">
        <v>23345.82</v>
      </c>
      <c r="D55" s="60">
        <v>4658.34</v>
      </c>
      <c r="E55" s="36">
        <v>669</v>
      </c>
      <c r="F55" s="35">
        <v>0</v>
      </c>
      <c r="G55" s="268">
        <f t="shared" si="4"/>
        <v>669</v>
      </c>
      <c r="H55" s="272"/>
      <c r="I55" s="278"/>
      <c r="J55" s="279">
        <f t="shared" si="7"/>
        <v>11.632197309417039</v>
      </c>
    </row>
    <row r="56" spans="1:16" ht="15.75" thickBot="1" x14ac:dyDescent="0.3">
      <c r="A56" s="358">
        <v>52</v>
      </c>
      <c r="B56" s="304" t="s">
        <v>218</v>
      </c>
      <c r="C56" s="60">
        <v>9000</v>
      </c>
      <c r="D56" s="60">
        <v>0</v>
      </c>
      <c r="E56" s="60">
        <v>351</v>
      </c>
      <c r="F56" s="35">
        <v>3</v>
      </c>
      <c r="G56" s="268">
        <f t="shared" si="4"/>
        <v>354</v>
      </c>
      <c r="H56" s="272"/>
      <c r="I56" s="278"/>
      <c r="J56" s="279">
        <f t="shared" si="7"/>
        <v>8.4745762711864412</v>
      </c>
    </row>
    <row r="57" spans="1:16" ht="15.75" thickBot="1" x14ac:dyDescent="0.3">
      <c r="A57" s="358">
        <v>53</v>
      </c>
      <c r="B57" s="304" t="s">
        <v>80</v>
      </c>
      <c r="C57" s="45">
        <v>900</v>
      </c>
      <c r="D57" s="60">
        <v>60</v>
      </c>
      <c r="E57" s="36">
        <v>79</v>
      </c>
      <c r="F57" s="35">
        <v>0</v>
      </c>
      <c r="G57" s="268">
        <f t="shared" si="4"/>
        <v>79</v>
      </c>
      <c r="H57" s="273"/>
      <c r="I57" s="278"/>
      <c r="J57" s="280">
        <f t="shared" si="7"/>
        <v>3.79746835443038</v>
      </c>
    </row>
    <row r="58" spans="1:16" ht="15.75" thickBot="1" x14ac:dyDescent="0.3">
      <c r="A58" s="358">
        <v>54</v>
      </c>
      <c r="B58" s="304" t="s">
        <v>63</v>
      </c>
      <c r="C58" s="60">
        <v>71000</v>
      </c>
      <c r="D58" s="60">
        <v>11000</v>
      </c>
      <c r="E58" s="60">
        <v>2684</v>
      </c>
      <c r="F58" s="35">
        <v>192</v>
      </c>
      <c r="G58" s="268">
        <f t="shared" si="4"/>
        <v>2876</v>
      </c>
      <c r="H58" s="273"/>
      <c r="I58" s="278"/>
      <c r="J58" s="279">
        <f t="shared" si="7"/>
        <v>8.229021789522486</v>
      </c>
    </row>
    <row r="59" spans="1:16" ht="15.75" thickBot="1" x14ac:dyDescent="0.3">
      <c r="A59" s="358">
        <v>55</v>
      </c>
      <c r="B59" s="313" t="s">
        <v>129</v>
      </c>
      <c r="C59" s="60">
        <v>3396.6</v>
      </c>
      <c r="D59" s="60">
        <v>1121.31</v>
      </c>
      <c r="E59" s="60">
        <v>264</v>
      </c>
      <c r="F59" s="35">
        <v>0</v>
      </c>
      <c r="G59" s="268">
        <f t="shared" si="4"/>
        <v>264</v>
      </c>
      <c r="H59" s="272"/>
      <c r="I59" s="278"/>
      <c r="J59" s="279">
        <f t="shared" si="7"/>
        <v>4.2886363636363631</v>
      </c>
    </row>
    <row r="60" spans="1:16" x14ac:dyDescent="0.25">
      <c r="A60" s="358">
        <v>54</v>
      </c>
      <c r="B60" s="336" t="s">
        <v>64</v>
      </c>
      <c r="C60" s="337">
        <f>SUM(C5:C59)</f>
        <v>8398147.540000001</v>
      </c>
      <c r="D60" s="337">
        <f>SUM(D5:D59)</f>
        <v>3017229.68</v>
      </c>
      <c r="E60" s="337">
        <f>SUM(E5:E59)</f>
        <v>322727</v>
      </c>
      <c r="F60" s="337">
        <f>SUM(F5:F59)</f>
        <v>20135</v>
      </c>
      <c r="G60" s="337">
        <f>SUM(G5:G59)</f>
        <v>342862</v>
      </c>
      <c r="H60" s="274"/>
      <c r="I60" s="282"/>
      <c r="J60" s="279">
        <f>C60/G60/3</f>
        <v>8.164749996597271</v>
      </c>
    </row>
    <row r="61" spans="1:16" x14ac:dyDescent="0.25">
      <c r="B61" s="26"/>
      <c r="C61" s="28" t="e">
        <f>SUM(C9:C59)-C54-C44-C41-#REF!-C11</f>
        <v>#REF!</v>
      </c>
      <c r="D61" s="28">
        <f>SUM(D9:D59)</f>
        <v>884221.47000000009</v>
      </c>
      <c r="E61" s="28">
        <f>SUM(E9:E59)</f>
        <v>64330</v>
      </c>
      <c r="F61" s="28">
        <f>SUM(F9:F59)</f>
        <v>2550</v>
      </c>
      <c r="G61" s="199" t="e">
        <f>SUM(G9:G59)-G44-G41-G54-G11-#REF!</f>
        <v>#REF!</v>
      </c>
      <c r="H61" s="199"/>
      <c r="I61" s="234"/>
      <c r="J61" s="86">
        <f>C49/G49/3</f>
        <v>8.0907777239932699</v>
      </c>
    </row>
    <row r="62" spans="1:16" x14ac:dyDescent="0.25">
      <c r="B62" s="178" t="s">
        <v>65</v>
      </c>
      <c r="C62" s="29"/>
      <c r="D62" s="29"/>
      <c r="F62" s="32"/>
      <c r="G62" s="21" t="e">
        <f>G61/G60</f>
        <v>#REF!</v>
      </c>
      <c r="H62" s="85"/>
      <c r="I62" s="235"/>
    </row>
    <row r="63" spans="1:16" x14ac:dyDescent="0.25">
      <c r="B63" s="180"/>
      <c r="C63" s="260">
        <f>C60*2</f>
        <v>16796295.080000002</v>
      </c>
      <c r="D63" s="201">
        <f>D60*2</f>
        <v>6034459.3600000003</v>
      </c>
      <c r="E63" s="263"/>
      <c r="F63" s="263"/>
      <c r="G63" s="264">
        <f>G60-342862</f>
        <v>0</v>
      </c>
      <c r="H63" s="266" t="s">
        <v>220</v>
      </c>
      <c r="I63" s="236"/>
    </row>
    <row r="64" spans="1:16" x14ac:dyDescent="0.25">
      <c r="B64" s="180"/>
      <c r="C64" s="33"/>
      <c r="D64" s="29"/>
      <c r="G64" s="34"/>
      <c r="H64" s="34"/>
      <c r="I64" s="236"/>
      <c r="K64" s="14"/>
    </row>
    <row r="65" spans="1:22" x14ac:dyDescent="0.25">
      <c r="B65" s="180"/>
      <c r="C65" s="260"/>
      <c r="D65" s="262"/>
      <c r="E65" s="263"/>
      <c r="F65" s="263"/>
      <c r="G65" s="261"/>
      <c r="H65" s="267"/>
      <c r="K65" s="29"/>
      <c r="L65" s="40"/>
      <c r="M65" s="106"/>
      <c r="N65" s="106"/>
      <c r="O65" s="40"/>
    </row>
    <row r="66" spans="1:22" x14ac:dyDescent="0.25">
      <c r="B66" s="180"/>
      <c r="C66" s="29"/>
      <c r="D66" s="29"/>
      <c r="G66" s="34"/>
      <c r="H66" s="267"/>
    </row>
    <row r="67" spans="1:22" x14ac:dyDescent="0.25">
      <c r="B67" s="180"/>
      <c r="C67" s="29"/>
      <c r="D67" s="29"/>
    </row>
    <row r="68" spans="1:22" x14ac:dyDescent="0.25">
      <c r="B68" s="180"/>
      <c r="C68" s="29">
        <v>16796298.800000001</v>
      </c>
      <c r="D68" s="29">
        <v>6034462.6200000001</v>
      </c>
      <c r="G68" s="30">
        <v>350504</v>
      </c>
      <c r="H68" s="30" t="s">
        <v>223</v>
      </c>
    </row>
    <row r="69" spans="1:22" x14ac:dyDescent="0.25">
      <c r="B69" s="180"/>
      <c r="C69" s="364">
        <f>C60*2</f>
        <v>16796295.080000002</v>
      </c>
      <c r="D69" s="364">
        <f>D60*2</f>
        <v>6034459.3600000003</v>
      </c>
      <c r="G69" s="34">
        <f>G60</f>
        <v>342862</v>
      </c>
      <c r="H69" s="34" t="s">
        <v>222</v>
      </c>
      <c r="I69" s="236"/>
      <c r="L69" s="50"/>
      <c r="M69" s="107"/>
      <c r="N69" s="107"/>
      <c r="O69" s="50"/>
    </row>
    <row r="70" spans="1:22" x14ac:dyDescent="0.25">
      <c r="B70" s="180"/>
      <c r="C70" s="308">
        <f>C68-C69</f>
        <v>3.7199999988079071</v>
      </c>
      <c r="D70" s="379">
        <f>D68-D69</f>
        <v>3.2599999997764826</v>
      </c>
      <c r="G70" s="309">
        <f>G68-G69</f>
        <v>7642</v>
      </c>
      <c r="H70" s="30" t="s">
        <v>221</v>
      </c>
    </row>
    <row r="71" spans="1:22" x14ac:dyDescent="0.25">
      <c r="B71" s="180"/>
      <c r="D71" s="28">
        <f>D70/2</f>
        <v>1.6299999998882413</v>
      </c>
      <c r="G71" s="82">
        <f>G14</f>
        <v>997</v>
      </c>
      <c r="H71" s="82"/>
      <c r="I71" s="238"/>
    </row>
    <row r="72" spans="1:22" x14ac:dyDescent="0.25">
      <c r="B72" s="180"/>
      <c r="F72" s="49"/>
      <c r="G72" s="82"/>
      <c r="H72" s="85"/>
      <c r="I72" s="239"/>
    </row>
    <row r="73" spans="1:22" x14ac:dyDescent="0.25">
      <c r="B73" s="180"/>
      <c r="G73" s="34"/>
      <c r="H73" s="34"/>
      <c r="I73" s="236"/>
    </row>
    <row r="74" spans="1:22" x14ac:dyDescent="0.25">
      <c r="B74" s="180"/>
    </row>
    <row r="75" spans="1:22" ht="15.75" thickBot="1" x14ac:dyDescent="0.3">
      <c r="B75" s="179"/>
      <c r="V75" s="359"/>
    </row>
    <row r="76" spans="1:22" ht="15.75" thickBot="1" x14ac:dyDescent="0.3">
      <c r="A76" s="358">
        <v>27</v>
      </c>
      <c r="B76" s="372" t="s">
        <v>217</v>
      </c>
      <c r="C76" s="60"/>
      <c r="D76" s="51"/>
      <c r="E76" s="51"/>
      <c r="F76" s="35"/>
      <c r="G76" s="268">
        <f>E76+F76</f>
        <v>0</v>
      </c>
      <c r="H76" s="269"/>
      <c r="I76" s="278">
        <f>G76-H76</f>
        <v>0</v>
      </c>
      <c r="J76" s="280" t="e">
        <f>C76/G76/3</f>
        <v>#DIV/0!</v>
      </c>
    </row>
    <row r="77" spans="1:22" x14ac:dyDescent="0.25">
      <c r="G77" s="21"/>
      <c r="H77" s="21"/>
      <c r="I77" s="235"/>
      <c r="U77" s="9"/>
      <c r="V77" s="11"/>
    </row>
    <row r="78" spans="1:22" x14ac:dyDescent="0.25">
      <c r="U78" s="9"/>
      <c r="V78" s="11"/>
    </row>
    <row r="79" spans="1:22" x14ac:dyDescent="0.25">
      <c r="U79" s="9"/>
      <c r="V79" s="11"/>
    </row>
    <row r="80" spans="1:22" x14ac:dyDescent="0.25">
      <c r="U80" s="9"/>
    </row>
    <row r="85" spans="21:22" ht="15.75" thickBot="1" x14ac:dyDescent="0.3"/>
    <row r="86" spans="21:22" ht="15.75" thickBot="1" x14ac:dyDescent="0.3">
      <c r="V86" s="72"/>
    </row>
    <row r="87" spans="21:22" ht="15.75" thickBot="1" x14ac:dyDescent="0.3">
      <c r="U87" s="71"/>
    </row>
  </sheetData>
  <sortState ref="B18:J59">
    <sortCondition ref="B18"/>
  </sortState>
  <mergeCells count="4">
    <mergeCell ref="B2:G2"/>
    <mergeCell ref="E3:G3"/>
    <mergeCell ref="T4:U4"/>
    <mergeCell ref="T12:U12"/>
  </mergeCells>
  <hyperlinks>
    <hyperlink ref="B11" r:id="rId1"/>
  </hyperlinks>
  <pageMargins left="0.7" right="0.7" top="0.75" bottom="0.75" header="0.3" footer="0.3"/>
  <pageSetup orientation="portrait" horizontalDpi="300" verticalDpi="300"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88"/>
  <sheetViews>
    <sheetView zoomScale="110" zoomScaleNormal="110" workbookViewId="0">
      <selection activeCell="C32" sqref="C32"/>
    </sheetView>
  </sheetViews>
  <sheetFormatPr defaultRowHeight="15" x14ac:dyDescent="0.25"/>
  <cols>
    <col min="1" max="1" width="6.42578125" style="358" customWidth="1"/>
    <col min="2" max="2" width="21.42578125" style="175" customWidth="1"/>
    <col min="3" max="3" width="25.85546875" style="30" bestFit="1" customWidth="1"/>
    <col min="4" max="4" width="23.42578125" style="30" customWidth="1"/>
    <col min="5" max="5" width="16.140625" style="31" bestFit="1" customWidth="1"/>
    <col min="6" max="6" width="15.28515625" style="31" bestFit="1" customWidth="1"/>
    <col min="7" max="8" width="12.28515625" style="30" customWidth="1"/>
    <col min="9" max="9" width="12.28515625" style="237" customWidth="1"/>
    <col min="10" max="10" width="13.42578125" style="358" customWidth="1"/>
    <col min="11" max="11" width="12.28515625" style="358" bestFit="1" customWidth="1"/>
    <col min="12" max="12" width="37.28515625" style="358" customWidth="1"/>
    <col min="13" max="13" width="25.42578125" style="104" customWidth="1"/>
    <col min="14" max="14" width="19" style="104" customWidth="1"/>
    <col min="15" max="15" width="18.85546875" style="358" customWidth="1"/>
    <col min="16" max="19" width="9.140625" style="358"/>
    <col min="20" max="20" width="18.5703125" style="358" customWidth="1"/>
    <col min="21" max="21" width="16.7109375" style="358" customWidth="1"/>
    <col min="22" max="22" width="25.28515625" style="358" customWidth="1"/>
    <col min="23" max="23" width="26" style="358" bestFit="1" customWidth="1"/>
    <col min="24" max="24" width="9.140625" style="358"/>
    <col min="25" max="25" width="13.28515625" style="358" customWidth="1"/>
    <col min="26" max="262" width="9.140625" style="358"/>
    <col min="263" max="263" width="21.42578125" style="358" customWidth="1"/>
    <col min="264" max="264" width="16.42578125" style="358" customWidth="1"/>
    <col min="265" max="265" width="17.42578125" style="358" customWidth="1"/>
    <col min="266" max="266" width="14" style="358" customWidth="1"/>
    <col min="267" max="267" width="13.5703125" style="358" customWidth="1"/>
    <col min="268" max="268" width="12.28515625" style="358" customWidth="1"/>
    <col min="269" max="269" width="12.140625" style="358" customWidth="1"/>
    <col min="270" max="270" width="12.28515625" style="358" bestFit="1" customWidth="1"/>
    <col min="271" max="275" width="9.140625" style="358"/>
    <col min="276" max="276" width="10.5703125" style="358" bestFit="1" customWidth="1"/>
    <col min="277" max="277" width="16.7109375" style="358" customWidth="1"/>
    <col min="278" max="278" width="27.7109375" style="358" customWidth="1"/>
    <col min="279" max="279" width="26" style="358" bestFit="1" customWidth="1"/>
    <col min="280" max="518" width="9.140625" style="358"/>
    <col min="519" max="519" width="21.42578125" style="358" customWidth="1"/>
    <col min="520" max="520" width="16.42578125" style="358" customWidth="1"/>
    <col min="521" max="521" width="17.42578125" style="358" customWidth="1"/>
    <col min="522" max="522" width="14" style="358" customWidth="1"/>
    <col min="523" max="523" width="13.5703125" style="358" customWidth="1"/>
    <col min="524" max="524" width="12.28515625" style="358" customWidth="1"/>
    <col min="525" max="525" width="12.140625" style="358" customWidth="1"/>
    <col min="526" max="526" width="12.28515625" style="358" bestFit="1" customWidth="1"/>
    <col min="527" max="531" width="9.140625" style="358"/>
    <col min="532" max="532" width="10.5703125" style="358" bestFit="1" customWidth="1"/>
    <col min="533" max="533" width="16.7109375" style="358" customWidth="1"/>
    <col min="534" max="534" width="27.7109375" style="358" customWidth="1"/>
    <col min="535" max="535" width="26" style="358" bestFit="1" customWidth="1"/>
    <col min="536" max="774" width="9.140625" style="358"/>
    <col min="775" max="775" width="21.42578125" style="358" customWidth="1"/>
    <col min="776" max="776" width="16.42578125" style="358" customWidth="1"/>
    <col min="777" max="777" width="17.42578125" style="358" customWidth="1"/>
    <col min="778" max="778" width="14" style="358" customWidth="1"/>
    <col min="779" max="779" width="13.5703125" style="358" customWidth="1"/>
    <col min="780" max="780" width="12.28515625" style="358" customWidth="1"/>
    <col min="781" max="781" width="12.140625" style="358" customWidth="1"/>
    <col min="782" max="782" width="12.28515625" style="358" bestFit="1" customWidth="1"/>
    <col min="783" max="787" width="9.140625" style="358"/>
    <col min="788" max="788" width="10.5703125" style="358" bestFit="1" customWidth="1"/>
    <col min="789" max="789" width="16.7109375" style="358" customWidth="1"/>
    <col min="790" max="790" width="27.7109375" style="358" customWidth="1"/>
    <col min="791" max="791" width="26" style="358" bestFit="1" customWidth="1"/>
    <col min="792" max="1030" width="9.140625" style="358"/>
    <col min="1031" max="1031" width="21.42578125" style="358" customWidth="1"/>
    <col min="1032" max="1032" width="16.42578125" style="358" customWidth="1"/>
    <col min="1033" max="1033" width="17.42578125" style="358" customWidth="1"/>
    <col min="1034" max="1034" width="14" style="358" customWidth="1"/>
    <col min="1035" max="1035" width="13.5703125" style="358" customWidth="1"/>
    <col min="1036" max="1036" width="12.28515625" style="358" customWidth="1"/>
    <col min="1037" max="1037" width="12.140625" style="358" customWidth="1"/>
    <col min="1038" max="1038" width="12.28515625" style="358" bestFit="1" customWidth="1"/>
    <col min="1039" max="1043" width="9.140625" style="358"/>
    <col min="1044" max="1044" width="10.5703125" style="358" bestFit="1" customWidth="1"/>
    <col min="1045" max="1045" width="16.7109375" style="358" customWidth="1"/>
    <col min="1046" max="1046" width="27.7109375" style="358" customWidth="1"/>
    <col min="1047" max="1047" width="26" style="358" bestFit="1" customWidth="1"/>
    <col min="1048" max="1286" width="9.140625" style="358"/>
    <col min="1287" max="1287" width="21.42578125" style="358" customWidth="1"/>
    <col min="1288" max="1288" width="16.42578125" style="358" customWidth="1"/>
    <col min="1289" max="1289" width="17.42578125" style="358" customWidth="1"/>
    <col min="1290" max="1290" width="14" style="358" customWidth="1"/>
    <col min="1291" max="1291" width="13.5703125" style="358" customWidth="1"/>
    <col min="1292" max="1292" width="12.28515625" style="358" customWidth="1"/>
    <col min="1293" max="1293" width="12.140625" style="358" customWidth="1"/>
    <col min="1294" max="1294" width="12.28515625" style="358" bestFit="1" customWidth="1"/>
    <col min="1295" max="1299" width="9.140625" style="358"/>
    <col min="1300" max="1300" width="10.5703125" style="358" bestFit="1" customWidth="1"/>
    <col min="1301" max="1301" width="16.7109375" style="358" customWidth="1"/>
    <col min="1302" max="1302" width="27.7109375" style="358" customWidth="1"/>
    <col min="1303" max="1303" width="26" style="358" bestFit="1" customWidth="1"/>
    <col min="1304" max="1542" width="9.140625" style="358"/>
    <col min="1543" max="1543" width="21.42578125" style="358" customWidth="1"/>
    <col min="1544" max="1544" width="16.42578125" style="358" customWidth="1"/>
    <col min="1545" max="1545" width="17.42578125" style="358" customWidth="1"/>
    <col min="1546" max="1546" width="14" style="358" customWidth="1"/>
    <col min="1547" max="1547" width="13.5703125" style="358" customWidth="1"/>
    <col min="1548" max="1548" width="12.28515625" style="358" customWidth="1"/>
    <col min="1549" max="1549" width="12.140625" style="358" customWidth="1"/>
    <col min="1550" max="1550" width="12.28515625" style="358" bestFit="1" customWidth="1"/>
    <col min="1551" max="1555" width="9.140625" style="358"/>
    <col min="1556" max="1556" width="10.5703125" style="358" bestFit="1" customWidth="1"/>
    <col min="1557" max="1557" width="16.7109375" style="358" customWidth="1"/>
    <col min="1558" max="1558" width="27.7109375" style="358" customWidth="1"/>
    <col min="1559" max="1559" width="26" style="358" bestFit="1" customWidth="1"/>
    <col min="1560" max="1798" width="9.140625" style="358"/>
    <col min="1799" max="1799" width="21.42578125" style="358" customWidth="1"/>
    <col min="1800" max="1800" width="16.42578125" style="358" customWidth="1"/>
    <col min="1801" max="1801" width="17.42578125" style="358" customWidth="1"/>
    <col min="1802" max="1802" width="14" style="358" customWidth="1"/>
    <col min="1803" max="1803" width="13.5703125" style="358" customWidth="1"/>
    <col min="1804" max="1804" width="12.28515625" style="358" customWidth="1"/>
    <col min="1805" max="1805" width="12.140625" style="358" customWidth="1"/>
    <col min="1806" max="1806" width="12.28515625" style="358" bestFit="1" customWidth="1"/>
    <col min="1807" max="1811" width="9.140625" style="358"/>
    <col min="1812" max="1812" width="10.5703125" style="358" bestFit="1" customWidth="1"/>
    <col min="1813" max="1813" width="16.7109375" style="358" customWidth="1"/>
    <col min="1814" max="1814" width="27.7109375" style="358" customWidth="1"/>
    <col min="1815" max="1815" width="26" style="358" bestFit="1" customWidth="1"/>
    <col min="1816" max="2054" width="9.140625" style="358"/>
    <col min="2055" max="2055" width="21.42578125" style="358" customWidth="1"/>
    <col min="2056" max="2056" width="16.42578125" style="358" customWidth="1"/>
    <col min="2057" max="2057" width="17.42578125" style="358" customWidth="1"/>
    <col min="2058" max="2058" width="14" style="358" customWidth="1"/>
    <col min="2059" max="2059" width="13.5703125" style="358" customWidth="1"/>
    <col min="2060" max="2060" width="12.28515625" style="358" customWidth="1"/>
    <col min="2061" max="2061" width="12.140625" style="358" customWidth="1"/>
    <col min="2062" max="2062" width="12.28515625" style="358" bestFit="1" customWidth="1"/>
    <col min="2063" max="2067" width="9.140625" style="358"/>
    <col min="2068" max="2068" width="10.5703125" style="358" bestFit="1" customWidth="1"/>
    <col min="2069" max="2069" width="16.7109375" style="358" customWidth="1"/>
    <col min="2070" max="2070" width="27.7109375" style="358" customWidth="1"/>
    <col min="2071" max="2071" width="26" style="358" bestFit="1" customWidth="1"/>
    <col min="2072" max="2310" width="9.140625" style="358"/>
    <col min="2311" max="2311" width="21.42578125" style="358" customWidth="1"/>
    <col min="2312" max="2312" width="16.42578125" style="358" customWidth="1"/>
    <col min="2313" max="2313" width="17.42578125" style="358" customWidth="1"/>
    <col min="2314" max="2314" width="14" style="358" customWidth="1"/>
    <col min="2315" max="2315" width="13.5703125" style="358" customWidth="1"/>
    <col min="2316" max="2316" width="12.28515625" style="358" customWidth="1"/>
    <col min="2317" max="2317" width="12.140625" style="358" customWidth="1"/>
    <col min="2318" max="2318" width="12.28515625" style="358" bestFit="1" customWidth="1"/>
    <col min="2319" max="2323" width="9.140625" style="358"/>
    <col min="2324" max="2324" width="10.5703125" style="358" bestFit="1" customWidth="1"/>
    <col min="2325" max="2325" width="16.7109375" style="358" customWidth="1"/>
    <col min="2326" max="2326" width="27.7109375" style="358" customWidth="1"/>
    <col min="2327" max="2327" width="26" style="358" bestFit="1" customWidth="1"/>
    <col min="2328" max="2566" width="9.140625" style="358"/>
    <col min="2567" max="2567" width="21.42578125" style="358" customWidth="1"/>
    <col min="2568" max="2568" width="16.42578125" style="358" customWidth="1"/>
    <col min="2569" max="2569" width="17.42578125" style="358" customWidth="1"/>
    <col min="2570" max="2570" width="14" style="358" customWidth="1"/>
    <col min="2571" max="2571" width="13.5703125" style="358" customWidth="1"/>
    <col min="2572" max="2572" width="12.28515625" style="358" customWidth="1"/>
    <col min="2573" max="2573" width="12.140625" style="358" customWidth="1"/>
    <col min="2574" max="2574" width="12.28515625" style="358" bestFit="1" customWidth="1"/>
    <col min="2575" max="2579" width="9.140625" style="358"/>
    <col min="2580" max="2580" width="10.5703125" style="358" bestFit="1" customWidth="1"/>
    <col min="2581" max="2581" width="16.7109375" style="358" customWidth="1"/>
    <col min="2582" max="2582" width="27.7109375" style="358" customWidth="1"/>
    <col min="2583" max="2583" width="26" style="358" bestFit="1" customWidth="1"/>
    <col min="2584" max="2822" width="9.140625" style="358"/>
    <col min="2823" max="2823" width="21.42578125" style="358" customWidth="1"/>
    <col min="2824" max="2824" width="16.42578125" style="358" customWidth="1"/>
    <col min="2825" max="2825" width="17.42578125" style="358" customWidth="1"/>
    <col min="2826" max="2826" width="14" style="358" customWidth="1"/>
    <col min="2827" max="2827" width="13.5703125" style="358" customWidth="1"/>
    <col min="2828" max="2828" width="12.28515625" style="358" customWidth="1"/>
    <col min="2829" max="2829" width="12.140625" style="358" customWidth="1"/>
    <col min="2830" max="2830" width="12.28515625" style="358" bestFit="1" customWidth="1"/>
    <col min="2831" max="2835" width="9.140625" style="358"/>
    <col min="2836" max="2836" width="10.5703125" style="358" bestFit="1" customWidth="1"/>
    <col min="2837" max="2837" width="16.7109375" style="358" customWidth="1"/>
    <col min="2838" max="2838" width="27.7109375" style="358" customWidth="1"/>
    <col min="2839" max="2839" width="26" style="358" bestFit="1" customWidth="1"/>
    <col min="2840" max="3078" width="9.140625" style="358"/>
    <col min="3079" max="3079" width="21.42578125" style="358" customWidth="1"/>
    <col min="3080" max="3080" width="16.42578125" style="358" customWidth="1"/>
    <col min="3081" max="3081" width="17.42578125" style="358" customWidth="1"/>
    <col min="3082" max="3082" width="14" style="358" customWidth="1"/>
    <col min="3083" max="3083" width="13.5703125" style="358" customWidth="1"/>
    <col min="3084" max="3084" width="12.28515625" style="358" customWidth="1"/>
    <col min="3085" max="3085" width="12.140625" style="358" customWidth="1"/>
    <col min="3086" max="3086" width="12.28515625" style="358" bestFit="1" customWidth="1"/>
    <col min="3087" max="3091" width="9.140625" style="358"/>
    <col min="3092" max="3092" width="10.5703125" style="358" bestFit="1" customWidth="1"/>
    <col min="3093" max="3093" width="16.7109375" style="358" customWidth="1"/>
    <col min="3094" max="3094" width="27.7109375" style="358" customWidth="1"/>
    <col min="3095" max="3095" width="26" style="358" bestFit="1" customWidth="1"/>
    <col min="3096" max="3334" width="9.140625" style="358"/>
    <col min="3335" max="3335" width="21.42578125" style="358" customWidth="1"/>
    <col min="3336" max="3336" width="16.42578125" style="358" customWidth="1"/>
    <col min="3337" max="3337" width="17.42578125" style="358" customWidth="1"/>
    <col min="3338" max="3338" width="14" style="358" customWidth="1"/>
    <col min="3339" max="3339" width="13.5703125" style="358" customWidth="1"/>
    <col min="3340" max="3340" width="12.28515625" style="358" customWidth="1"/>
    <col min="3341" max="3341" width="12.140625" style="358" customWidth="1"/>
    <col min="3342" max="3342" width="12.28515625" style="358" bestFit="1" customWidth="1"/>
    <col min="3343" max="3347" width="9.140625" style="358"/>
    <col min="3348" max="3348" width="10.5703125" style="358" bestFit="1" customWidth="1"/>
    <col min="3349" max="3349" width="16.7109375" style="358" customWidth="1"/>
    <col min="3350" max="3350" width="27.7109375" style="358" customWidth="1"/>
    <col min="3351" max="3351" width="26" style="358" bestFit="1" customWidth="1"/>
    <col min="3352" max="3590" width="9.140625" style="358"/>
    <col min="3591" max="3591" width="21.42578125" style="358" customWidth="1"/>
    <col min="3592" max="3592" width="16.42578125" style="358" customWidth="1"/>
    <col min="3593" max="3593" width="17.42578125" style="358" customWidth="1"/>
    <col min="3594" max="3594" width="14" style="358" customWidth="1"/>
    <col min="3595" max="3595" width="13.5703125" style="358" customWidth="1"/>
    <col min="3596" max="3596" width="12.28515625" style="358" customWidth="1"/>
    <col min="3597" max="3597" width="12.140625" style="358" customWidth="1"/>
    <col min="3598" max="3598" width="12.28515625" style="358" bestFit="1" customWidth="1"/>
    <col min="3599" max="3603" width="9.140625" style="358"/>
    <col min="3604" max="3604" width="10.5703125" style="358" bestFit="1" customWidth="1"/>
    <col min="3605" max="3605" width="16.7109375" style="358" customWidth="1"/>
    <col min="3606" max="3606" width="27.7109375" style="358" customWidth="1"/>
    <col min="3607" max="3607" width="26" style="358" bestFit="1" customWidth="1"/>
    <col min="3608" max="3846" width="9.140625" style="358"/>
    <col min="3847" max="3847" width="21.42578125" style="358" customWidth="1"/>
    <col min="3848" max="3848" width="16.42578125" style="358" customWidth="1"/>
    <col min="3849" max="3849" width="17.42578125" style="358" customWidth="1"/>
    <col min="3850" max="3850" width="14" style="358" customWidth="1"/>
    <col min="3851" max="3851" width="13.5703125" style="358" customWidth="1"/>
    <col min="3852" max="3852" width="12.28515625" style="358" customWidth="1"/>
    <col min="3853" max="3853" width="12.140625" style="358" customWidth="1"/>
    <col min="3854" max="3854" width="12.28515625" style="358" bestFit="1" customWidth="1"/>
    <col min="3855" max="3859" width="9.140625" style="358"/>
    <col min="3860" max="3860" width="10.5703125" style="358" bestFit="1" customWidth="1"/>
    <col min="3861" max="3861" width="16.7109375" style="358" customWidth="1"/>
    <col min="3862" max="3862" width="27.7109375" style="358" customWidth="1"/>
    <col min="3863" max="3863" width="26" style="358" bestFit="1" customWidth="1"/>
    <col min="3864" max="4102" width="9.140625" style="358"/>
    <col min="4103" max="4103" width="21.42578125" style="358" customWidth="1"/>
    <col min="4104" max="4104" width="16.42578125" style="358" customWidth="1"/>
    <col min="4105" max="4105" width="17.42578125" style="358" customWidth="1"/>
    <col min="4106" max="4106" width="14" style="358" customWidth="1"/>
    <col min="4107" max="4107" width="13.5703125" style="358" customWidth="1"/>
    <col min="4108" max="4108" width="12.28515625" style="358" customWidth="1"/>
    <col min="4109" max="4109" width="12.140625" style="358" customWidth="1"/>
    <col min="4110" max="4110" width="12.28515625" style="358" bestFit="1" customWidth="1"/>
    <col min="4111" max="4115" width="9.140625" style="358"/>
    <col min="4116" max="4116" width="10.5703125" style="358" bestFit="1" customWidth="1"/>
    <col min="4117" max="4117" width="16.7109375" style="358" customWidth="1"/>
    <col min="4118" max="4118" width="27.7109375" style="358" customWidth="1"/>
    <col min="4119" max="4119" width="26" style="358" bestFit="1" customWidth="1"/>
    <col min="4120" max="4358" width="9.140625" style="358"/>
    <col min="4359" max="4359" width="21.42578125" style="358" customWidth="1"/>
    <col min="4360" max="4360" width="16.42578125" style="358" customWidth="1"/>
    <col min="4361" max="4361" width="17.42578125" style="358" customWidth="1"/>
    <col min="4362" max="4362" width="14" style="358" customWidth="1"/>
    <col min="4363" max="4363" width="13.5703125" style="358" customWidth="1"/>
    <col min="4364" max="4364" width="12.28515625" style="358" customWidth="1"/>
    <col min="4365" max="4365" width="12.140625" style="358" customWidth="1"/>
    <col min="4366" max="4366" width="12.28515625" style="358" bestFit="1" customWidth="1"/>
    <col min="4367" max="4371" width="9.140625" style="358"/>
    <col min="4372" max="4372" width="10.5703125" style="358" bestFit="1" customWidth="1"/>
    <col min="4373" max="4373" width="16.7109375" style="358" customWidth="1"/>
    <col min="4374" max="4374" width="27.7109375" style="358" customWidth="1"/>
    <col min="4375" max="4375" width="26" style="358" bestFit="1" customWidth="1"/>
    <col min="4376" max="4614" width="9.140625" style="358"/>
    <col min="4615" max="4615" width="21.42578125" style="358" customWidth="1"/>
    <col min="4616" max="4616" width="16.42578125" style="358" customWidth="1"/>
    <col min="4617" max="4617" width="17.42578125" style="358" customWidth="1"/>
    <col min="4618" max="4618" width="14" style="358" customWidth="1"/>
    <col min="4619" max="4619" width="13.5703125" style="358" customWidth="1"/>
    <col min="4620" max="4620" width="12.28515625" style="358" customWidth="1"/>
    <col min="4621" max="4621" width="12.140625" style="358" customWidth="1"/>
    <col min="4622" max="4622" width="12.28515625" style="358" bestFit="1" customWidth="1"/>
    <col min="4623" max="4627" width="9.140625" style="358"/>
    <col min="4628" max="4628" width="10.5703125" style="358" bestFit="1" customWidth="1"/>
    <col min="4629" max="4629" width="16.7109375" style="358" customWidth="1"/>
    <col min="4630" max="4630" width="27.7109375" style="358" customWidth="1"/>
    <col min="4631" max="4631" width="26" style="358" bestFit="1" customWidth="1"/>
    <col min="4632" max="4870" width="9.140625" style="358"/>
    <col min="4871" max="4871" width="21.42578125" style="358" customWidth="1"/>
    <col min="4872" max="4872" width="16.42578125" style="358" customWidth="1"/>
    <col min="4873" max="4873" width="17.42578125" style="358" customWidth="1"/>
    <col min="4874" max="4874" width="14" style="358" customWidth="1"/>
    <col min="4875" max="4875" width="13.5703125" style="358" customWidth="1"/>
    <col min="4876" max="4876" width="12.28515625" style="358" customWidth="1"/>
    <col min="4877" max="4877" width="12.140625" style="358" customWidth="1"/>
    <col min="4878" max="4878" width="12.28515625" style="358" bestFit="1" customWidth="1"/>
    <col min="4879" max="4883" width="9.140625" style="358"/>
    <col min="4884" max="4884" width="10.5703125" style="358" bestFit="1" customWidth="1"/>
    <col min="4885" max="4885" width="16.7109375" style="358" customWidth="1"/>
    <col min="4886" max="4886" width="27.7109375" style="358" customWidth="1"/>
    <col min="4887" max="4887" width="26" style="358" bestFit="1" customWidth="1"/>
    <col min="4888" max="5126" width="9.140625" style="358"/>
    <col min="5127" max="5127" width="21.42578125" style="358" customWidth="1"/>
    <col min="5128" max="5128" width="16.42578125" style="358" customWidth="1"/>
    <col min="5129" max="5129" width="17.42578125" style="358" customWidth="1"/>
    <col min="5130" max="5130" width="14" style="358" customWidth="1"/>
    <col min="5131" max="5131" width="13.5703125" style="358" customWidth="1"/>
    <col min="5132" max="5132" width="12.28515625" style="358" customWidth="1"/>
    <col min="5133" max="5133" width="12.140625" style="358" customWidth="1"/>
    <col min="5134" max="5134" width="12.28515625" style="358" bestFit="1" customWidth="1"/>
    <col min="5135" max="5139" width="9.140625" style="358"/>
    <col min="5140" max="5140" width="10.5703125" style="358" bestFit="1" customWidth="1"/>
    <col min="5141" max="5141" width="16.7109375" style="358" customWidth="1"/>
    <col min="5142" max="5142" width="27.7109375" style="358" customWidth="1"/>
    <col min="5143" max="5143" width="26" style="358" bestFit="1" customWidth="1"/>
    <col min="5144" max="5382" width="9.140625" style="358"/>
    <col min="5383" max="5383" width="21.42578125" style="358" customWidth="1"/>
    <col min="5384" max="5384" width="16.42578125" style="358" customWidth="1"/>
    <col min="5385" max="5385" width="17.42578125" style="358" customWidth="1"/>
    <col min="5386" max="5386" width="14" style="358" customWidth="1"/>
    <col min="5387" max="5387" width="13.5703125" style="358" customWidth="1"/>
    <col min="5388" max="5388" width="12.28515625" style="358" customWidth="1"/>
    <col min="5389" max="5389" width="12.140625" style="358" customWidth="1"/>
    <col min="5390" max="5390" width="12.28515625" style="358" bestFit="1" customWidth="1"/>
    <col min="5391" max="5395" width="9.140625" style="358"/>
    <col min="5396" max="5396" width="10.5703125" style="358" bestFit="1" customWidth="1"/>
    <col min="5397" max="5397" width="16.7109375" style="358" customWidth="1"/>
    <col min="5398" max="5398" width="27.7109375" style="358" customWidth="1"/>
    <col min="5399" max="5399" width="26" style="358" bestFit="1" customWidth="1"/>
    <col min="5400" max="5638" width="9.140625" style="358"/>
    <col min="5639" max="5639" width="21.42578125" style="358" customWidth="1"/>
    <col min="5640" max="5640" width="16.42578125" style="358" customWidth="1"/>
    <col min="5641" max="5641" width="17.42578125" style="358" customWidth="1"/>
    <col min="5642" max="5642" width="14" style="358" customWidth="1"/>
    <col min="5643" max="5643" width="13.5703125" style="358" customWidth="1"/>
    <col min="5644" max="5644" width="12.28515625" style="358" customWidth="1"/>
    <col min="5645" max="5645" width="12.140625" style="358" customWidth="1"/>
    <col min="5646" max="5646" width="12.28515625" style="358" bestFit="1" customWidth="1"/>
    <col min="5647" max="5651" width="9.140625" style="358"/>
    <col min="5652" max="5652" width="10.5703125" style="358" bestFit="1" customWidth="1"/>
    <col min="5653" max="5653" width="16.7109375" style="358" customWidth="1"/>
    <col min="5654" max="5654" width="27.7109375" style="358" customWidth="1"/>
    <col min="5655" max="5655" width="26" style="358" bestFit="1" customWidth="1"/>
    <col min="5656" max="5894" width="9.140625" style="358"/>
    <col min="5895" max="5895" width="21.42578125" style="358" customWidth="1"/>
    <col min="5896" max="5896" width="16.42578125" style="358" customWidth="1"/>
    <col min="5897" max="5897" width="17.42578125" style="358" customWidth="1"/>
    <col min="5898" max="5898" width="14" style="358" customWidth="1"/>
    <col min="5899" max="5899" width="13.5703125" style="358" customWidth="1"/>
    <col min="5900" max="5900" width="12.28515625" style="358" customWidth="1"/>
    <col min="5901" max="5901" width="12.140625" style="358" customWidth="1"/>
    <col min="5902" max="5902" width="12.28515625" style="358" bestFit="1" customWidth="1"/>
    <col min="5903" max="5907" width="9.140625" style="358"/>
    <col min="5908" max="5908" width="10.5703125" style="358" bestFit="1" customWidth="1"/>
    <col min="5909" max="5909" width="16.7109375" style="358" customWidth="1"/>
    <col min="5910" max="5910" width="27.7109375" style="358" customWidth="1"/>
    <col min="5911" max="5911" width="26" style="358" bestFit="1" customWidth="1"/>
    <col min="5912" max="6150" width="9.140625" style="358"/>
    <col min="6151" max="6151" width="21.42578125" style="358" customWidth="1"/>
    <col min="6152" max="6152" width="16.42578125" style="358" customWidth="1"/>
    <col min="6153" max="6153" width="17.42578125" style="358" customWidth="1"/>
    <col min="6154" max="6154" width="14" style="358" customWidth="1"/>
    <col min="6155" max="6155" width="13.5703125" style="358" customWidth="1"/>
    <col min="6156" max="6156" width="12.28515625" style="358" customWidth="1"/>
    <col min="6157" max="6157" width="12.140625" style="358" customWidth="1"/>
    <col min="6158" max="6158" width="12.28515625" style="358" bestFit="1" customWidth="1"/>
    <col min="6159" max="6163" width="9.140625" style="358"/>
    <col min="6164" max="6164" width="10.5703125" style="358" bestFit="1" customWidth="1"/>
    <col min="6165" max="6165" width="16.7109375" style="358" customWidth="1"/>
    <col min="6166" max="6166" width="27.7109375" style="358" customWidth="1"/>
    <col min="6167" max="6167" width="26" style="358" bestFit="1" customWidth="1"/>
    <col min="6168" max="6406" width="9.140625" style="358"/>
    <col min="6407" max="6407" width="21.42578125" style="358" customWidth="1"/>
    <col min="6408" max="6408" width="16.42578125" style="358" customWidth="1"/>
    <col min="6409" max="6409" width="17.42578125" style="358" customWidth="1"/>
    <col min="6410" max="6410" width="14" style="358" customWidth="1"/>
    <col min="6411" max="6411" width="13.5703125" style="358" customWidth="1"/>
    <col min="6412" max="6412" width="12.28515625" style="358" customWidth="1"/>
    <col min="6413" max="6413" width="12.140625" style="358" customWidth="1"/>
    <col min="6414" max="6414" width="12.28515625" style="358" bestFit="1" customWidth="1"/>
    <col min="6415" max="6419" width="9.140625" style="358"/>
    <col min="6420" max="6420" width="10.5703125" style="358" bestFit="1" customWidth="1"/>
    <col min="6421" max="6421" width="16.7109375" style="358" customWidth="1"/>
    <col min="6422" max="6422" width="27.7109375" style="358" customWidth="1"/>
    <col min="6423" max="6423" width="26" style="358" bestFit="1" customWidth="1"/>
    <col min="6424" max="6662" width="9.140625" style="358"/>
    <col min="6663" max="6663" width="21.42578125" style="358" customWidth="1"/>
    <col min="6664" max="6664" width="16.42578125" style="358" customWidth="1"/>
    <col min="6665" max="6665" width="17.42578125" style="358" customWidth="1"/>
    <col min="6666" max="6666" width="14" style="358" customWidth="1"/>
    <col min="6667" max="6667" width="13.5703125" style="358" customWidth="1"/>
    <col min="6668" max="6668" width="12.28515625" style="358" customWidth="1"/>
    <col min="6669" max="6669" width="12.140625" style="358" customWidth="1"/>
    <col min="6670" max="6670" width="12.28515625" style="358" bestFit="1" customWidth="1"/>
    <col min="6671" max="6675" width="9.140625" style="358"/>
    <col min="6676" max="6676" width="10.5703125" style="358" bestFit="1" customWidth="1"/>
    <col min="6677" max="6677" width="16.7109375" style="358" customWidth="1"/>
    <col min="6678" max="6678" width="27.7109375" style="358" customWidth="1"/>
    <col min="6679" max="6679" width="26" style="358" bestFit="1" customWidth="1"/>
    <col min="6680" max="6918" width="9.140625" style="358"/>
    <col min="6919" max="6919" width="21.42578125" style="358" customWidth="1"/>
    <col min="6920" max="6920" width="16.42578125" style="358" customWidth="1"/>
    <col min="6921" max="6921" width="17.42578125" style="358" customWidth="1"/>
    <col min="6922" max="6922" width="14" style="358" customWidth="1"/>
    <col min="6923" max="6923" width="13.5703125" style="358" customWidth="1"/>
    <col min="6924" max="6924" width="12.28515625" style="358" customWidth="1"/>
    <col min="6925" max="6925" width="12.140625" style="358" customWidth="1"/>
    <col min="6926" max="6926" width="12.28515625" style="358" bestFit="1" customWidth="1"/>
    <col min="6927" max="6931" width="9.140625" style="358"/>
    <col min="6932" max="6932" width="10.5703125" style="358" bestFit="1" customWidth="1"/>
    <col min="6933" max="6933" width="16.7109375" style="358" customWidth="1"/>
    <col min="6934" max="6934" width="27.7109375" style="358" customWidth="1"/>
    <col min="6935" max="6935" width="26" style="358" bestFit="1" customWidth="1"/>
    <col min="6936" max="7174" width="9.140625" style="358"/>
    <col min="7175" max="7175" width="21.42578125" style="358" customWidth="1"/>
    <col min="7176" max="7176" width="16.42578125" style="358" customWidth="1"/>
    <col min="7177" max="7177" width="17.42578125" style="358" customWidth="1"/>
    <col min="7178" max="7178" width="14" style="358" customWidth="1"/>
    <col min="7179" max="7179" width="13.5703125" style="358" customWidth="1"/>
    <col min="7180" max="7180" width="12.28515625" style="358" customWidth="1"/>
    <col min="7181" max="7181" width="12.140625" style="358" customWidth="1"/>
    <col min="7182" max="7182" width="12.28515625" style="358" bestFit="1" customWidth="1"/>
    <col min="7183" max="7187" width="9.140625" style="358"/>
    <col min="7188" max="7188" width="10.5703125" style="358" bestFit="1" customWidth="1"/>
    <col min="7189" max="7189" width="16.7109375" style="358" customWidth="1"/>
    <col min="7190" max="7190" width="27.7109375" style="358" customWidth="1"/>
    <col min="7191" max="7191" width="26" style="358" bestFit="1" customWidth="1"/>
    <col min="7192" max="7430" width="9.140625" style="358"/>
    <col min="7431" max="7431" width="21.42578125" style="358" customWidth="1"/>
    <col min="7432" max="7432" width="16.42578125" style="358" customWidth="1"/>
    <col min="7433" max="7433" width="17.42578125" style="358" customWidth="1"/>
    <col min="7434" max="7434" width="14" style="358" customWidth="1"/>
    <col min="7435" max="7435" width="13.5703125" style="358" customWidth="1"/>
    <col min="7436" max="7436" width="12.28515625" style="358" customWidth="1"/>
    <col min="7437" max="7437" width="12.140625" style="358" customWidth="1"/>
    <col min="7438" max="7438" width="12.28515625" style="358" bestFit="1" customWidth="1"/>
    <col min="7439" max="7443" width="9.140625" style="358"/>
    <col min="7444" max="7444" width="10.5703125" style="358" bestFit="1" customWidth="1"/>
    <col min="7445" max="7445" width="16.7109375" style="358" customWidth="1"/>
    <col min="7446" max="7446" width="27.7109375" style="358" customWidth="1"/>
    <col min="7447" max="7447" width="26" style="358" bestFit="1" customWidth="1"/>
    <col min="7448" max="7686" width="9.140625" style="358"/>
    <col min="7687" max="7687" width="21.42578125" style="358" customWidth="1"/>
    <col min="7688" max="7688" width="16.42578125" style="358" customWidth="1"/>
    <col min="7689" max="7689" width="17.42578125" style="358" customWidth="1"/>
    <col min="7690" max="7690" width="14" style="358" customWidth="1"/>
    <col min="7691" max="7691" width="13.5703125" style="358" customWidth="1"/>
    <col min="7692" max="7692" width="12.28515625" style="358" customWidth="1"/>
    <col min="7693" max="7693" width="12.140625" style="358" customWidth="1"/>
    <col min="7694" max="7694" width="12.28515625" style="358" bestFit="1" customWidth="1"/>
    <col min="7695" max="7699" width="9.140625" style="358"/>
    <col min="7700" max="7700" width="10.5703125" style="358" bestFit="1" customWidth="1"/>
    <col min="7701" max="7701" width="16.7109375" style="358" customWidth="1"/>
    <col min="7702" max="7702" width="27.7109375" style="358" customWidth="1"/>
    <col min="7703" max="7703" width="26" style="358" bestFit="1" customWidth="1"/>
    <col min="7704" max="7942" width="9.140625" style="358"/>
    <col min="7943" max="7943" width="21.42578125" style="358" customWidth="1"/>
    <col min="7944" max="7944" width="16.42578125" style="358" customWidth="1"/>
    <col min="7945" max="7945" width="17.42578125" style="358" customWidth="1"/>
    <col min="7946" max="7946" width="14" style="358" customWidth="1"/>
    <col min="7947" max="7947" width="13.5703125" style="358" customWidth="1"/>
    <col min="7948" max="7948" width="12.28515625" style="358" customWidth="1"/>
    <col min="7949" max="7949" width="12.140625" style="358" customWidth="1"/>
    <col min="7950" max="7950" width="12.28515625" style="358" bestFit="1" customWidth="1"/>
    <col min="7951" max="7955" width="9.140625" style="358"/>
    <col min="7956" max="7956" width="10.5703125" style="358" bestFit="1" customWidth="1"/>
    <col min="7957" max="7957" width="16.7109375" style="358" customWidth="1"/>
    <col min="7958" max="7958" width="27.7109375" style="358" customWidth="1"/>
    <col min="7959" max="7959" width="26" style="358" bestFit="1" customWidth="1"/>
    <col min="7960" max="8198" width="9.140625" style="358"/>
    <col min="8199" max="8199" width="21.42578125" style="358" customWidth="1"/>
    <col min="8200" max="8200" width="16.42578125" style="358" customWidth="1"/>
    <col min="8201" max="8201" width="17.42578125" style="358" customWidth="1"/>
    <col min="8202" max="8202" width="14" style="358" customWidth="1"/>
    <col min="8203" max="8203" width="13.5703125" style="358" customWidth="1"/>
    <col min="8204" max="8204" width="12.28515625" style="358" customWidth="1"/>
    <col min="8205" max="8205" width="12.140625" style="358" customWidth="1"/>
    <col min="8206" max="8206" width="12.28515625" style="358" bestFit="1" customWidth="1"/>
    <col min="8207" max="8211" width="9.140625" style="358"/>
    <col min="8212" max="8212" width="10.5703125" style="358" bestFit="1" customWidth="1"/>
    <col min="8213" max="8213" width="16.7109375" style="358" customWidth="1"/>
    <col min="8214" max="8214" width="27.7109375" style="358" customWidth="1"/>
    <col min="8215" max="8215" width="26" style="358" bestFit="1" customWidth="1"/>
    <col min="8216" max="8454" width="9.140625" style="358"/>
    <col min="8455" max="8455" width="21.42578125" style="358" customWidth="1"/>
    <col min="8456" max="8456" width="16.42578125" style="358" customWidth="1"/>
    <col min="8457" max="8457" width="17.42578125" style="358" customWidth="1"/>
    <col min="8458" max="8458" width="14" style="358" customWidth="1"/>
    <col min="8459" max="8459" width="13.5703125" style="358" customWidth="1"/>
    <col min="8460" max="8460" width="12.28515625" style="358" customWidth="1"/>
    <col min="8461" max="8461" width="12.140625" style="358" customWidth="1"/>
    <col min="8462" max="8462" width="12.28515625" style="358" bestFit="1" customWidth="1"/>
    <col min="8463" max="8467" width="9.140625" style="358"/>
    <col min="8468" max="8468" width="10.5703125" style="358" bestFit="1" customWidth="1"/>
    <col min="8469" max="8469" width="16.7109375" style="358" customWidth="1"/>
    <col min="8470" max="8470" width="27.7109375" style="358" customWidth="1"/>
    <col min="8471" max="8471" width="26" style="358" bestFit="1" customWidth="1"/>
    <col min="8472" max="8710" width="9.140625" style="358"/>
    <col min="8711" max="8711" width="21.42578125" style="358" customWidth="1"/>
    <col min="8712" max="8712" width="16.42578125" style="358" customWidth="1"/>
    <col min="8713" max="8713" width="17.42578125" style="358" customWidth="1"/>
    <col min="8714" max="8714" width="14" style="358" customWidth="1"/>
    <col min="8715" max="8715" width="13.5703125" style="358" customWidth="1"/>
    <col min="8716" max="8716" width="12.28515625" style="358" customWidth="1"/>
    <col min="8717" max="8717" width="12.140625" style="358" customWidth="1"/>
    <col min="8718" max="8718" width="12.28515625" style="358" bestFit="1" customWidth="1"/>
    <col min="8719" max="8723" width="9.140625" style="358"/>
    <col min="8724" max="8724" width="10.5703125" style="358" bestFit="1" customWidth="1"/>
    <col min="8725" max="8725" width="16.7109375" style="358" customWidth="1"/>
    <col min="8726" max="8726" width="27.7109375" style="358" customWidth="1"/>
    <col min="8727" max="8727" width="26" style="358" bestFit="1" customWidth="1"/>
    <col min="8728" max="8966" width="9.140625" style="358"/>
    <col min="8967" max="8967" width="21.42578125" style="358" customWidth="1"/>
    <col min="8968" max="8968" width="16.42578125" style="358" customWidth="1"/>
    <col min="8969" max="8969" width="17.42578125" style="358" customWidth="1"/>
    <col min="8970" max="8970" width="14" style="358" customWidth="1"/>
    <col min="8971" max="8971" width="13.5703125" style="358" customWidth="1"/>
    <col min="8972" max="8972" width="12.28515625" style="358" customWidth="1"/>
    <col min="8973" max="8973" width="12.140625" style="358" customWidth="1"/>
    <col min="8974" max="8974" width="12.28515625" style="358" bestFit="1" customWidth="1"/>
    <col min="8975" max="8979" width="9.140625" style="358"/>
    <col min="8980" max="8980" width="10.5703125" style="358" bestFit="1" customWidth="1"/>
    <col min="8981" max="8981" width="16.7109375" style="358" customWidth="1"/>
    <col min="8982" max="8982" width="27.7109375" style="358" customWidth="1"/>
    <col min="8983" max="8983" width="26" style="358" bestFit="1" customWidth="1"/>
    <col min="8984" max="9222" width="9.140625" style="358"/>
    <col min="9223" max="9223" width="21.42578125" style="358" customWidth="1"/>
    <col min="9224" max="9224" width="16.42578125" style="358" customWidth="1"/>
    <col min="9225" max="9225" width="17.42578125" style="358" customWidth="1"/>
    <col min="9226" max="9226" width="14" style="358" customWidth="1"/>
    <col min="9227" max="9227" width="13.5703125" style="358" customWidth="1"/>
    <col min="9228" max="9228" width="12.28515625" style="358" customWidth="1"/>
    <col min="9229" max="9229" width="12.140625" style="358" customWidth="1"/>
    <col min="9230" max="9230" width="12.28515625" style="358" bestFit="1" customWidth="1"/>
    <col min="9231" max="9235" width="9.140625" style="358"/>
    <col min="9236" max="9236" width="10.5703125" style="358" bestFit="1" customWidth="1"/>
    <col min="9237" max="9237" width="16.7109375" style="358" customWidth="1"/>
    <col min="9238" max="9238" width="27.7109375" style="358" customWidth="1"/>
    <col min="9239" max="9239" width="26" style="358" bestFit="1" customWidth="1"/>
    <col min="9240" max="9478" width="9.140625" style="358"/>
    <col min="9479" max="9479" width="21.42578125" style="358" customWidth="1"/>
    <col min="9480" max="9480" width="16.42578125" style="358" customWidth="1"/>
    <col min="9481" max="9481" width="17.42578125" style="358" customWidth="1"/>
    <col min="9482" max="9482" width="14" style="358" customWidth="1"/>
    <col min="9483" max="9483" width="13.5703125" style="358" customWidth="1"/>
    <col min="9484" max="9484" width="12.28515625" style="358" customWidth="1"/>
    <col min="9485" max="9485" width="12.140625" style="358" customWidth="1"/>
    <col min="9486" max="9486" width="12.28515625" style="358" bestFit="1" customWidth="1"/>
    <col min="9487" max="9491" width="9.140625" style="358"/>
    <col min="9492" max="9492" width="10.5703125" style="358" bestFit="1" customWidth="1"/>
    <col min="9493" max="9493" width="16.7109375" style="358" customWidth="1"/>
    <col min="9494" max="9494" width="27.7109375" style="358" customWidth="1"/>
    <col min="9495" max="9495" width="26" style="358" bestFit="1" customWidth="1"/>
    <col min="9496" max="9734" width="9.140625" style="358"/>
    <col min="9735" max="9735" width="21.42578125" style="358" customWidth="1"/>
    <col min="9736" max="9736" width="16.42578125" style="358" customWidth="1"/>
    <col min="9737" max="9737" width="17.42578125" style="358" customWidth="1"/>
    <col min="9738" max="9738" width="14" style="358" customWidth="1"/>
    <col min="9739" max="9739" width="13.5703125" style="358" customWidth="1"/>
    <col min="9740" max="9740" width="12.28515625" style="358" customWidth="1"/>
    <col min="9741" max="9741" width="12.140625" style="358" customWidth="1"/>
    <col min="9742" max="9742" width="12.28515625" style="358" bestFit="1" customWidth="1"/>
    <col min="9743" max="9747" width="9.140625" style="358"/>
    <col min="9748" max="9748" width="10.5703125" style="358" bestFit="1" customWidth="1"/>
    <col min="9749" max="9749" width="16.7109375" style="358" customWidth="1"/>
    <col min="9750" max="9750" width="27.7109375" style="358" customWidth="1"/>
    <col min="9751" max="9751" width="26" style="358" bestFit="1" customWidth="1"/>
    <col min="9752" max="9990" width="9.140625" style="358"/>
    <col min="9991" max="9991" width="21.42578125" style="358" customWidth="1"/>
    <col min="9992" max="9992" width="16.42578125" style="358" customWidth="1"/>
    <col min="9993" max="9993" width="17.42578125" style="358" customWidth="1"/>
    <col min="9994" max="9994" width="14" style="358" customWidth="1"/>
    <col min="9995" max="9995" width="13.5703125" style="358" customWidth="1"/>
    <col min="9996" max="9996" width="12.28515625" style="358" customWidth="1"/>
    <col min="9997" max="9997" width="12.140625" style="358" customWidth="1"/>
    <col min="9998" max="9998" width="12.28515625" style="358" bestFit="1" customWidth="1"/>
    <col min="9999" max="10003" width="9.140625" style="358"/>
    <col min="10004" max="10004" width="10.5703125" style="358" bestFit="1" customWidth="1"/>
    <col min="10005" max="10005" width="16.7109375" style="358" customWidth="1"/>
    <col min="10006" max="10006" width="27.7109375" style="358" customWidth="1"/>
    <col min="10007" max="10007" width="26" style="358" bestFit="1" customWidth="1"/>
    <col min="10008" max="10246" width="9.140625" style="358"/>
    <col min="10247" max="10247" width="21.42578125" style="358" customWidth="1"/>
    <col min="10248" max="10248" width="16.42578125" style="358" customWidth="1"/>
    <col min="10249" max="10249" width="17.42578125" style="358" customWidth="1"/>
    <col min="10250" max="10250" width="14" style="358" customWidth="1"/>
    <col min="10251" max="10251" width="13.5703125" style="358" customWidth="1"/>
    <col min="10252" max="10252" width="12.28515625" style="358" customWidth="1"/>
    <col min="10253" max="10253" width="12.140625" style="358" customWidth="1"/>
    <col min="10254" max="10254" width="12.28515625" style="358" bestFit="1" customWidth="1"/>
    <col min="10255" max="10259" width="9.140625" style="358"/>
    <col min="10260" max="10260" width="10.5703125" style="358" bestFit="1" customWidth="1"/>
    <col min="10261" max="10261" width="16.7109375" style="358" customWidth="1"/>
    <col min="10262" max="10262" width="27.7109375" style="358" customWidth="1"/>
    <col min="10263" max="10263" width="26" style="358" bestFit="1" customWidth="1"/>
    <col min="10264" max="10502" width="9.140625" style="358"/>
    <col min="10503" max="10503" width="21.42578125" style="358" customWidth="1"/>
    <col min="10504" max="10504" width="16.42578125" style="358" customWidth="1"/>
    <col min="10505" max="10505" width="17.42578125" style="358" customWidth="1"/>
    <col min="10506" max="10506" width="14" style="358" customWidth="1"/>
    <col min="10507" max="10507" width="13.5703125" style="358" customWidth="1"/>
    <col min="10508" max="10508" width="12.28515625" style="358" customWidth="1"/>
    <col min="10509" max="10509" width="12.140625" style="358" customWidth="1"/>
    <col min="10510" max="10510" width="12.28515625" style="358" bestFit="1" customWidth="1"/>
    <col min="10511" max="10515" width="9.140625" style="358"/>
    <col min="10516" max="10516" width="10.5703125" style="358" bestFit="1" customWidth="1"/>
    <col min="10517" max="10517" width="16.7109375" style="358" customWidth="1"/>
    <col min="10518" max="10518" width="27.7109375" style="358" customWidth="1"/>
    <col min="10519" max="10519" width="26" style="358" bestFit="1" customWidth="1"/>
    <col min="10520" max="10758" width="9.140625" style="358"/>
    <col min="10759" max="10759" width="21.42578125" style="358" customWidth="1"/>
    <col min="10760" max="10760" width="16.42578125" style="358" customWidth="1"/>
    <col min="10761" max="10761" width="17.42578125" style="358" customWidth="1"/>
    <col min="10762" max="10762" width="14" style="358" customWidth="1"/>
    <col min="10763" max="10763" width="13.5703125" style="358" customWidth="1"/>
    <col min="10764" max="10764" width="12.28515625" style="358" customWidth="1"/>
    <col min="10765" max="10765" width="12.140625" style="358" customWidth="1"/>
    <col min="10766" max="10766" width="12.28515625" style="358" bestFit="1" customWidth="1"/>
    <col min="10767" max="10771" width="9.140625" style="358"/>
    <col min="10772" max="10772" width="10.5703125" style="358" bestFit="1" customWidth="1"/>
    <col min="10773" max="10773" width="16.7109375" style="358" customWidth="1"/>
    <col min="10774" max="10774" width="27.7109375" style="358" customWidth="1"/>
    <col min="10775" max="10775" width="26" style="358" bestFit="1" customWidth="1"/>
    <col min="10776" max="11014" width="9.140625" style="358"/>
    <col min="11015" max="11015" width="21.42578125" style="358" customWidth="1"/>
    <col min="11016" max="11016" width="16.42578125" style="358" customWidth="1"/>
    <col min="11017" max="11017" width="17.42578125" style="358" customWidth="1"/>
    <col min="11018" max="11018" width="14" style="358" customWidth="1"/>
    <col min="11019" max="11019" width="13.5703125" style="358" customWidth="1"/>
    <col min="11020" max="11020" width="12.28515625" style="358" customWidth="1"/>
    <col min="11021" max="11021" width="12.140625" style="358" customWidth="1"/>
    <col min="11022" max="11022" width="12.28515625" style="358" bestFit="1" customWidth="1"/>
    <col min="11023" max="11027" width="9.140625" style="358"/>
    <col min="11028" max="11028" width="10.5703125" style="358" bestFit="1" customWidth="1"/>
    <col min="11029" max="11029" width="16.7109375" style="358" customWidth="1"/>
    <col min="11030" max="11030" width="27.7109375" style="358" customWidth="1"/>
    <col min="11031" max="11031" width="26" style="358" bestFit="1" customWidth="1"/>
    <col min="11032" max="11270" width="9.140625" style="358"/>
    <col min="11271" max="11271" width="21.42578125" style="358" customWidth="1"/>
    <col min="11272" max="11272" width="16.42578125" style="358" customWidth="1"/>
    <col min="11273" max="11273" width="17.42578125" style="358" customWidth="1"/>
    <col min="11274" max="11274" width="14" style="358" customWidth="1"/>
    <col min="11275" max="11275" width="13.5703125" style="358" customWidth="1"/>
    <col min="11276" max="11276" width="12.28515625" style="358" customWidth="1"/>
    <col min="11277" max="11277" width="12.140625" style="358" customWidth="1"/>
    <col min="11278" max="11278" width="12.28515625" style="358" bestFit="1" customWidth="1"/>
    <col min="11279" max="11283" width="9.140625" style="358"/>
    <col min="11284" max="11284" width="10.5703125" style="358" bestFit="1" customWidth="1"/>
    <col min="11285" max="11285" width="16.7109375" style="358" customWidth="1"/>
    <col min="11286" max="11286" width="27.7109375" style="358" customWidth="1"/>
    <col min="11287" max="11287" width="26" style="358" bestFit="1" customWidth="1"/>
    <col min="11288" max="11526" width="9.140625" style="358"/>
    <col min="11527" max="11527" width="21.42578125" style="358" customWidth="1"/>
    <col min="11528" max="11528" width="16.42578125" style="358" customWidth="1"/>
    <col min="11529" max="11529" width="17.42578125" style="358" customWidth="1"/>
    <col min="11530" max="11530" width="14" style="358" customWidth="1"/>
    <col min="11531" max="11531" width="13.5703125" style="358" customWidth="1"/>
    <col min="11532" max="11532" width="12.28515625" style="358" customWidth="1"/>
    <col min="11533" max="11533" width="12.140625" style="358" customWidth="1"/>
    <col min="11534" max="11534" width="12.28515625" style="358" bestFit="1" customWidth="1"/>
    <col min="11535" max="11539" width="9.140625" style="358"/>
    <col min="11540" max="11540" width="10.5703125" style="358" bestFit="1" customWidth="1"/>
    <col min="11541" max="11541" width="16.7109375" style="358" customWidth="1"/>
    <col min="11542" max="11542" width="27.7109375" style="358" customWidth="1"/>
    <col min="11543" max="11543" width="26" style="358" bestFit="1" customWidth="1"/>
    <col min="11544" max="11782" width="9.140625" style="358"/>
    <col min="11783" max="11783" width="21.42578125" style="358" customWidth="1"/>
    <col min="11784" max="11784" width="16.42578125" style="358" customWidth="1"/>
    <col min="11785" max="11785" width="17.42578125" style="358" customWidth="1"/>
    <col min="11786" max="11786" width="14" style="358" customWidth="1"/>
    <col min="11787" max="11787" width="13.5703125" style="358" customWidth="1"/>
    <col min="11788" max="11788" width="12.28515625" style="358" customWidth="1"/>
    <col min="11789" max="11789" width="12.140625" style="358" customWidth="1"/>
    <col min="11790" max="11790" width="12.28515625" style="358" bestFit="1" customWidth="1"/>
    <col min="11791" max="11795" width="9.140625" style="358"/>
    <col min="11796" max="11796" width="10.5703125" style="358" bestFit="1" customWidth="1"/>
    <col min="11797" max="11797" width="16.7109375" style="358" customWidth="1"/>
    <col min="11798" max="11798" width="27.7109375" style="358" customWidth="1"/>
    <col min="11799" max="11799" width="26" style="358" bestFit="1" customWidth="1"/>
    <col min="11800" max="12038" width="9.140625" style="358"/>
    <col min="12039" max="12039" width="21.42578125" style="358" customWidth="1"/>
    <col min="12040" max="12040" width="16.42578125" style="358" customWidth="1"/>
    <col min="12041" max="12041" width="17.42578125" style="358" customWidth="1"/>
    <col min="12042" max="12042" width="14" style="358" customWidth="1"/>
    <col min="12043" max="12043" width="13.5703125" style="358" customWidth="1"/>
    <col min="12044" max="12044" width="12.28515625" style="358" customWidth="1"/>
    <col min="12045" max="12045" width="12.140625" style="358" customWidth="1"/>
    <col min="12046" max="12046" width="12.28515625" style="358" bestFit="1" customWidth="1"/>
    <col min="12047" max="12051" width="9.140625" style="358"/>
    <col min="12052" max="12052" width="10.5703125" style="358" bestFit="1" customWidth="1"/>
    <col min="12053" max="12053" width="16.7109375" style="358" customWidth="1"/>
    <col min="12054" max="12054" width="27.7109375" style="358" customWidth="1"/>
    <col min="12055" max="12055" width="26" style="358" bestFit="1" customWidth="1"/>
    <col min="12056" max="12294" width="9.140625" style="358"/>
    <col min="12295" max="12295" width="21.42578125" style="358" customWidth="1"/>
    <col min="12296" max="12296" width="16.42578125" style="358" customWidth="1"/>
    <col min="12297" max="12297" width="17.42578125" style="358" customWidth="1"/>
    <col min="12298" max="12298" width="14" style="358" customWidth="1"/>
    <col min="12299" max="12299" width="13.5703125" style="358" customWidth="1"/>
    <col min="12300" max="12300" width="12.28515625" style="358" customWidth="1"/>
    <col min="12301" max="12301" width="12.140625" style="358" customWidth="1"/>
    <col min="12302" max="12302" width="12.28515625" style="358" bestFit="1" customWidth="1"/>
    <col min="12303" max="12307" width="9.140625" style="358"/>
    <col min="12308" max="12308" width="10.5703125" style="358" bestFit="1" customWidth="1"/>
    <col min="12309" max="12309" width="16.7109375" style="358" customWidth="1"/>
    <col min="12310" max="12310" width="27.7109375" style="358" customWidth="1"/>
    <col min="12311" max="12311" width="26" style="358" bestFit="1" customWidth="1"/>
    <col min="12312" max="12550" width="9.140625" style="358"/>
    <col min="12551" max="12551" width="21.42578125" style="358" customWidth="1"/>
    <col min="12552" max="12552" width="16.42578125" style="358" customWidth="1"/>
    <col min="12553" max="12553" width="17.42578125" style="358" customWidth="1"/>
    <col min="12554" max="12554" width="14" style="358" customWidth="1"/>
    <col min="12555" max="12555" width="13.5703125" style="358" customWidth="1"/>
    <col min="12556" max="12556" width="12.28515625" style="358" customWidth="1"/>
    <col min="12557" max="12557" width="12.140625" style="358" customWidth="1"/>
    <col min="12558" max="12558" width="12.28515625" style="358" bestFit="1" customWidth="1"/>
    <col min="12559" max="12563" width="9.140625" style="358"/>
    <col min="12564" max="12564" width="10.5703125" style="358" bestFit="1" customWidth="1"/>
    <col min="12565" max="12565" width="16.7109375" style="358" customWidth="1"/>
    <col min="12566" max="12566" width="27.7109375" style="358" customWidth="1"/>
    <col min="12567" max="12567" width="26" style="358" bestFit="1" customWidth="1"/>
    <col min="12568" max="12806" width="9.140625" style="358"/>
    <col min="12807" max="12807" width="21.42578125" style="358" customWidth="1"/>
    <col min="12808" max="12808" width="16.42578125" style="358" customWidth="1"/>
    <col min="12809" max="12809" width="17.42578125" style="358" customWidth="1"/>
    <col min="12810" max="12810" width="14" style="358" customWidth="1"/>
    <col min="12811" max="12811" width="13.5703125" style="358" customWidth="1"/>
    <col min="12812" max="12812" width="12.28515625" style="358" customWidth="1"/>
    <col min="12813" max="12813" width="12.140625" style="358" customWidth="1"/>
    <col min="12814" max="12814" width="12.28515625" style="358" bestFit="1" customWidth="1"/>
    <col min="12815" max="12819" width="9.140625" style="358"/>
    <col min="12820" max="12820" width="10.5703125" style="358" bestFit="1" customWidth="1"/>
    <col min="12821" max="12821" width="16.7109375" style="358" customWidth="1"/>
    <col min="12822" max="12822" width="27.7109375" style="358" customWidth="1"/>
    <col min="12823" max="12823" width="26" style="358" bestFit="1" customWidth="1"/>
    <col min="12824" max="13062" width="9.140625" style="358"/>
    <col min="13063" max="13063" width="21.42578125" style="358" customWidth="1"/>
    <col min="13064" max="13064" width="16.42578125" style="358" customWidth="1"/>
    <col min="13065" max="13065" width="17.42578125" style="358" customWidth="1"/>
    <col min="13066" max="13066" width="14" style="358" customWidth="1"/>
    <col min="13067" max="13067" width="13.5703125" style="358" customWidth="1"/>
    <col min="13068" max="13068" width="12.28515625" style="358" customWidth="1"/>
    <col min="13069" max="13069" width="12.140625" style="358" customWidth="1"/>
    <col min="13070" max="13070" width="12.28515625" style="358" bestFit="1" customWidth="1"/>
    <col min="13071" max="13075" width="9.140625" style="358"/>
    <col min="13076" max="13076" width="10.5703125" style="358" bestFit="1" customWidth="1"/>
    <col min="13077" max="13077" width="16.7109375" style="358" customWidth="1"/>
    <col min="13078" max="13078" width="27.7109375" style="358" customWidth="1"/>
    <col min="13079" max="13079" width="26" style="358" bestFit="1" customWidth="1"/>
    <col min="13080" max="13318" width="9.140625" style="358"/>
    <col min="13319" max="13319" width="21.42578125" style="358" customWidth="1"/>
    <col min="13320" max="13320" width="16.42578125" style="358" customWidth="1"/>
    <col min="13321" max="13321" width="17.42578125" style="358" customWidth="1"/>
    <col min="13322" max="13322" width="14" style="358" customWidth="1"/>
    <col min="13323" max="13323" width="13.5703125" style="358" customWidth="1"/>
    <col min="13324" max="13324" width="12.28515625" style="358" customWidth="1"/>
    <col min="13325" max="13325" width="12.140625" style="358" customWidth="1"/>
    <col min="13326" max="13326" width="12.28515625" style="358" bestFit="1" customWidth="1"/>
    <col min="13327" max="13331" width="9.140625" style="358"/>
    <col min="13332" max="13332" width="10.5703125" style="358" bestFit="1" customWidth="1"/>
    <col min="13333" max="13333" width="16.7109375" style="358" customWidth="1"/>
    <col min="13334" max="13334" width="27.7109375" style="358" customWidth="1"/>
    <col min="13335" max="13335" width="26" style="358" bestFit="1" customWidth="1"/>
    <col min="13336" max="13574" width="9.140625" style="358"/>
    <col min="13575" max="13575" width="21.42578125" style="358" customWidth="1"/>
    <col min="13576" max="13576" width="16.42578125" style="358" customWidth="1"/>
    <col min="13577" max="13577" width="17.42578125" style="358" customWidth="1"/>
    <col min="13578" max="13578" width="14" style="358" customWidth="1"/>
    <col min="13579" max="13579" width="13.5703125" style="358" customWidth="1"/>
    <col min="13580" max="13580" width="12.28515625" style="358" customWidth="1"/>
    <col min="13581" max="13581" width="12.140625" style="358" customWidth="1"/>
    <col min="13582" max="13582" width="12.28515625" style="358" bestFit="1" customWidth="1"/>
    <col min="13583" max="13587" width="9.140625" style="358"/>
    <col min="13588" max="13588" width="10.5703125" style="358" bestFit="1" customWidth="1"/>
    <col min="13589" max="13589" width="16.7109375" style="358" customWidth="1"/>
    <col min="13590" max="13590" width="27.7109375" style="358" customWidth="1"/>
    <col min="13591" max="13591" width="26" style="358" bestFit="1" customWidth="1"/>
    <col min="13592" max="13830" width="9.140625" style="358"/>
    <col min="13831" max="13831" width="21.42578125" style="358" customWidth="1"/>
    <col min="13832" max="13832" width="16.42578125" style="358" customWidth="1"/>
    <col min="13833" max="13833" width="17.42578125" style="358" customWidth="1"/>
    <col min="13834" max="13834" width="14" style="358" customWidth="1"/>
    <col min="13835" max="13835" width="13.5703125" style="358" customWidth="1"/>
    <col min="13836" max="13836" width="12.28515625" style="358" customWidth="1"/>
    <col min="13837" max="13837" width="12.140625" style="358" customWidth="1"/>
    <col min="13838" max="13838" width="12.28515625" style="358" bestFit="1" customWidth="1"/>
    <col min="13839" max="13843" width="9.140625" style="358"/>
    <col min="13844" max="13844" width="10.5703125" style="358" bestFit="1" customWidth="1"/>
    <col min="13845" max="13845" width="16.7109375" style="358" customWidth="1"/>
    <col min="13846" max="13846" width="27.7109375" style="358" customWidth="1"/>
    <col min="13847" max="13847" width="26" style="358" bestFit="1" customWidth="1"/>
    <col min="13848" max="14086" width="9.140625" style="358"/>
    <col min="14087" max="14087" width="21.42578125" style="358" customWidth="1"/>
    <col min="14088" max="14088" width="16.42578125" style="358" customWidth="1"/>
    <col min="14089" max="14089" width="17.42578125" style="358" customWidth="1"/>
    <col min="14090" max="14090" width="14" style="358" customWidth="1"/>
    <col min="14091" max="14091" width="13.5703125" style="358" customWidth="1"/>
    <col min="14092" max="14092" width="12.28515625" style="358" customWidth="1"/>
    <col min="14093" max="14093" width="12.140625" style="358" customWidth="1"/>
    <col min="14094" max="14094" width="12.28515625" style="358" bestFit="1" customWidth="1"/>
    <col min="14095" max="14099" width="9.140625" style="358"/>
    <col min="14100" max="14100" width="10.5703125" style="358" bestFit="1" customWidth="1"/>
    <col min="14101" max="14101" width="16.7109375" style="358" customWidth="1"/>
    <col min="14102" max="14102" width="27.7109375" style="358" customWidth="1"/>
    <col min="14103" max="14103" width="26" style="358" bestFit="1" customWidth="1"/>
    <col min="14104" max="14342" width="9.140625" style="358"/>
    <col min="14343" max="14343" width="21.42578125" style="358" customWidth="1"/>
    <col min="14344" max="14344" width="16.42578125" style="358" customWidth="1"/>
    <col min="14345" max="14345" width="17.42578125" style="358" customWidth="1"/>
    <col min="14346" max="14346" width="14" style="358" customWidth="1"/>
    <col min="14347" max="14347" width="13.5703125" style="358" customWidth="1"/>
    <col min="14348" max="14348" width="12.28515625" style="358" customWidth="1"/>
    <col min="14349" max="14349" width="12.140625" style="358" customWidth="1"/>
    <col min="14350" max="14350" width="12.28515625" style="358" bestFit="1" customWidth="1"/>
    <col min="14351" max="14355" width="9.140625" style="358"/>
    <col min="14356" max="14356" width="10.5703125" style="358" bestFit="1" customWidth="1"/>
    <col min="14357" max="14357" width="16.7109375" style="358" customWidth="1"/>
    <col min="14358" max="14358" width="27.7109375" style="358" customWidth="1"/>
    <col min="14359" max="14359" width="26" style="358" bestFit="1" customWidth="1"/>
    <col min="14360" max="14598" width="9.140625" style="358"/>
    <col min="14599" max="14599" width="21.42578125" style="358" customWidth="1"/>
    <col min="14600" max="14600" width="16.42578125" style="358" customWidth="1"/>
    <col min="14601" max="14601" width="17.42578125" style="358" customWidth="1"/>
    <col min="14602" max="14602" width="14" style="358" customWidth="1"/>
    <col min="14603" max="14603" width="13.5703125" style="358" customWidth="1"/>
    <col min="14604" max="14604" width="12.28515625" style="358" customWidth="1"/>
    <col min="14605" max="14605" width="12.140625" style="358" customWidth="1"/>
    <col min="14606" max="14606" width="12.28515625" style="358" bestFit="1" customWidth="1"/>
    <col min="14607" max="14611" width="9.140625" style="358"/>
    <col min="14612" max="14612" width="10.5703125" style="358" bestFit="1" customWidth="1"/>
    <col min="14613" max="14613" width="16.7109375" style="358" customWidth="1"/>
    <col min="14614" max="14614" width="27.7109375" style="358" customWidth="1"/>
    <col min="14615" max="14615" width="26" style="358" bestFit="1" customWidth="1"/>
    <col min="14616" max="14854" width="9.140625" style="358"/>
    <col min="14855" max="14855" width="21.42578125" style="358" customWidth="1"/>
    <col min="14856" max="14856" width="16.42578125" style="358" customWidth="1"/>
    <col min="14857" max="14857" width="17.42578125" style="358" customWidth="1"/>
    <col min="14858" max="14858" width="14" style="358" customWidth="1"/>
    <col min="14859" max="14859" width="13.5703125" style="358" customWidth="1"/>
    <col min="14860" max="14860" width="12.28515625" style="358" customWidth="1"/>
    <col min="14861" max="14861" width="12.140625" style="358" customWidth="1"/>
    <col min="14862" max="14862" width="12.28515625" style="358" bestFit="1" customWidth="1"/>
    <col min="14863" max="14867" width="9.140625" style="358"/>
    <col min="14868" max="14868" width="10.5703125" style="358" bestFit="1" customWidth="1"/>
    <col min="14869" max="14869" width="16.7109375" style="358" customWidth="1"/>
    <col min="14870" max="14870" width="27.7109375" style="358" customWidth="1"/>
    <col min="14871" max="14871" width="26" style="358" bestFit="1" customWidth="1"/>
    <col min="14872" max="15110" width="9.140625" style="358"/>
    <col min="15111" max="15111" width="21.42578125" style="358" customWidth="1"/>
    <col min="15112" max="15112" width="16.42578125" style="358" customWidth="1"/>
    <col min="15113" max="15113" width="17.42578125" style="358" customWidth="1"/>
    <col min="15114" max="15114" width="14" style="358" customWidth="1"/>
    <col min="15115" max="15115" width="13.5703125" style="358" customWidth="1"/>
    <col min="15116" max="15116" width="12.28515625" style="358" customWidth="1"/>
    <col min="15117" max="15117" width="12.140625" style="358" customWidth="1"/>
    <col min="15118" max="15118" width="12.28515625" style="358" bestFit="1" customWidth="1"/>
    <col min="15119" max="15123" width="9.140625" style="358"/>
    <col min="15124" max="15124" width="10.5703125" style="358" bestFit="1" customWidth="1"/>
    <col min="15125" max="15125" width="16.7109375" style="358" customWidth="1"/>
    <col min="15126" max="15126" width="27.7109375" style="358" customWidth="1"/>
    <col min="15127" max="15127" width="26" style="358" bestFit="1" customWidth="1"/>
    <col min="15128" max="15366" width="9.140625" style="358"/>
    <col min="15367" max="15367" width="21.42578125" style="358" customWidth="1"/>
    <col min="15368" max="15368" width="16.42578125" style="358" customWidth="1"/>
    <col min="15369" max="15369" width="17.42578125" style="358" customWidth="1"/>
    <col min="15370" max="15370" width="14" style="358" customWidth="1"/>
    <col min="15371" max="15371" width="13.5703125" style="358" customWidth="1"/>
    <col min="15372" max="15372" width="12.28515625" style="358" customWidth="1"/>
    <col min="15373" max="15373" width="12.140625" style="358" customWidth="1"/>
    <col min="15374" max="15374" width="12.28515625" style="358" bestFit="1" customWidth="1"/>
    <col min="15375" max="15379" width="9.140625" style="358"/>
    <col min="15380" max="15380" width="10.5703125" style="358" bestFit="1" customWidth="1"/>
    <col min="15381" max="15381" width="16.7109375" style="358" customWidth="1"/>
    <col min="15382" max="15382" width="27.7109375" style="358" customWidth="1"/>
    <col min="15383" max="15383" width="26" style="358" bestFit="1" customWidth="1"/>
    <col min="15384" max="15622" width="9.140625" style="358"/>
    <col min="15623" max="15623" width="21.42578125" style="358" customWidth="1"/>
    <col min="15624" max="15624" width="16.42578125" style="358" customWidth="1"/>
    <col min="15625" max="15625" width="17.42578125" style="358" customWidth="1"/>
    <col min="15626" max="15626" width="14" style="358" customWidth="1"/>
    <col min="15627" max="15627" width="13.5703125" style="358" customWidth="1"/>
    <col min="15628" max="15628" width="12.28515625" style="358" customWidth="1"/>
    <col min="15629" max="15629" width="12.140625" style="358" customWidth="1"/>
    <col min="15630" max="15630" width="12.28515625" style="358" bestFit="1" customWidth="1"/>
    <col min="15631" max="15635" width="9.140625" style="358"/>
    <col min="15636" max="15636" width="10.5703125" style="358" bestFit="1" customWidth="1"/>
    <col min="15637" max="15637" width="16.7109375" style="358" customWidth="1"/>
    <col min="15638" max="15638" width="27.7109375" style="358" customWidth="1"/>
    <col min="15639" max="15639" width="26" style="358" bestFit="1" customWidth="1"/>
    <col min="15640" max="15878" width="9.140625" style="358"/>
    <col min="15879" max="15879" width="21.42578125" style="358" customWidth="1"/>
    <col min="15880" max="15880" width="16.42578125" style="358" customWidth="1"/>
    <col min="15881" max="15881" width="17.42578125" style="358" customWidth="1"/>
    <col min="15882" max="15882" width="14" style="358" customWidth="1"/>
    <col min="15883" max="15883" width="13.5703125" style="358" customWidth="1"/>
    <col min="15884" max="15884" width="12.28515625" style="358" customWidth="1"/>
    <col min="15885" max="15885" width="12.140625" style="358" customWidth="1"/>
    <col min="15886" max="15886" width="12.28515625" style="358" bestFit="1" customWidth="1"/>
    <col min="15887" max="15891" width="9.140625" style="358"/>
    <col min="15892" max="15892" width="10.5703125" style="358" bestFit="1" customWidth="1"/>
    <col min="15893" max="15893" width="16.7109375" style="358" customWidth="1"/>
    <col min="15894" max="15894" width="27.7109375" style="358" customWidth="1"/>
    <col min="15895" max="15895" width="26" style="358" bestFit="1" customWidth="1"/>
    <col min="15896" max="16134" width="9.140625" style="358"/>
    <col min="16135" max="16135" width="21.42578125" style="358" customWidth="1"/>
    <col min="16136" max="16136" width="16.42578125" style="358" customWidth="1"/>
    <col min="16137" max="16137" width="17.42578125" style="358" customWidth="1"/>
    <col min="16138" max="16138" width="14" style="358" customWidth="1"/>
    <col min="16139" max="16139" width="13.5703125" style="358" customWidth="1"/>
    <col min="16140" max="16140" width="12.28515625" style="358" customWidth="1"/>
    <col min="16141" max="16141" width="12.140625" style="358" customWidth="1"/>
    <col min="16142" max="16142" width="12.28515625" style="358" bestFit="1" customWidth="1"/>
    <col min="16143" max="16147" width="9.140625" style="358"/>
    <col min="16148" max="16148" width="10.5703125" style="358" bestFit="1" customWidth="1"/>
    <col min="16149" max="16149" width="16.7109375" style="358" customWidth="1"/>
    <col min="16150" max="16150" width="27.7109375" style="358" customWidth="1"/>
    <col min="16151" max="16151" width="26" style="358" bestFit="1" customWidth="1"/>
    <col min="16152" max="16384" width="9.140625" style="358"/>
  </cols>
  <sheetData>
    <row r="2" spans="1:25" ht="15.75" x14ac:dyDescent="0.3">
      <c r="B2" s="516" t="s">
        <v>0</v>
      </c>
      <c r="C2" s="517"/>
      <c r="D2" s="517"/>
      <c r="E2" s="517"/>
      <c r="F2" s="517"/>
      <c r="G2" s="518"/>
      <c r="H2" s="343"/>
      <c r="I2" s="230"/>
    </row>
    <row r="3" spans="1:25" ht="15.75" x14ac:dyDescent="0.3">
      <c r="B3" s="378"/>
      <c r="C3" s="378"/>
      <c r="D3" s="378"/>
      <c r="E3" s="519" t="s">
        <v>1</v>
      </c>
      <c r="F3" s="519"/>
      <c r="G3" s="519"/>
      <c r="H3" s="343"/>
      <c r="I3" s="230"/>
      <c r="T3" s="332"/>
      <c r="U3" s="15"/>
      <c r="V3" s="15"/>
      <c r="W3" s="15"/>
    </row>
    <row r="4" spans="1:25" ht="15.75" thickBot="1" x14ac:dyDescent="0.3">
      <c r="B4" s="338" t="s">
        <v>2</v>
      </c>
      <c r="C4" s="339" t="s">
        <v>3</v>
      </c>
      <c r="D4" s="340" t="s">
        <v>4</v>
      </c>
      <c r="E4" s="341" t="s">
        <v>5</v>
      </c>
      <c r="F4" s="342" t="s">
        <v>6</v>
      </c>
      <c r="G4" s="340" t="s">
        <v>7</v>
      </c>
      <c r="H4" s="344"/>
      <c r="I4" s="276" t="s">
        <v>213</v>
      </c>
      <c r="J4" s="277" t="s">
        <v>214</v>
      </c>
      <c r="T4" s="489"/>
      <c r="U4" s="489"/>
      <c r="V4" s="7"/>
      <c r="W4" s="7"/>
      <c r="X4" s="40"/>
      <c r="Y4" s="40"/>
    </row>
    <row r="5" spans="1:25" ht="16.5" thickBot="1" x14ac:dyDescent="0.35">
      <c r="A5" s="358">
        <v>1</v>
      </c>
      <c r="B5" s="361" t="s">
        <v>9</v>
      </c>
      <c r="C5" s="44">
        <v>766677.41</v>
      </c>
      <c r="D5" s="44">
        <v>70000</v>
      </c>
      <c r="E5" s="370">
        <v>22833</v>
      </c>
      <c r="F5" s="370">
        <v>4308</v>
      </c>
      <c r="G5" s="268">
        <f>E5+F5</f>
        <v>27141</v>
      </c>
      <c r="H5" s="268"/>
      <c r="I5" s="278">
        <f t="shared" ref="I5:I13" si="0">G5-H5</f>
        <v>27141</v>
      </c>
      <c r="J5" s="279">
        <f>C5/G5/3</f>
        <v>9.4159808653574544</v>
      </c>
      <c r="T5" s="9"/>
      <c r="U5" s="10"/>
      <c r="V5" s="15"/>
      <c r="W5" s="20"/>
      <c r="X5" s="40"/>
      <c r="Y5" s="40"/>
    </row>
    <row r="6" spans="1:25" ht="16.5" thickBot="1" x14ac:dyDescent="0.35">
      <c r="A6" s="358">
        <v>2</v>
      </c>
      <c r="B6" s="361" t="s">
        <v>11</v>
      </c>
      <c r="C6" s="44">
        <v>2620354.4500000002</v>
      </c>
      <c r="D6" s="44">
        <v>978908.52</v>
      </c>
      <c r="E6" s="370">
        <v>89845</v>
      </c>
      <c r="F6" s="370">
        <v>10774</v>
      </c>
      <c r="G6" s="268">
        <f>E6+F6</f>
        <v>100619</v>
      </c>
      <c r="H6" s="268"/>
      <c r="I6" s="278">
        <f t="shared" si="0"/>
        <v>100619</v>
      </c>
      <c r="J6" s="279">
        <f t="shared" ref="J6:J47" si="1">C6/G6/3</f>
        <v>8.6807808001802176</v>
      </c>
      <c r="T6" s="9"/>
      <c r="U6" s="11"/>
      <c r="V6" s="15"/>
      <c r="W6" s="20"/>
      <c r="X6" s="40"/>
      <c r="Y6" s="40"/>
    </row>
    <row r="7" spans="1:25" ht="15.75" thickBot="1" x14ac:dyDescent="0.3">
      <c r="A7" s="358">
        <v>3</v>
      </c>
      <c r="B7" s="361" t="s">
        <v>13</v>
      </c>
      <c r="C7" s="60">
        <v>1435629</v>
      </c>
      <c r="D7" s="51">
        <v>190371</v>
      </c>
      <c r="E7" s="51">
        <v>84078</v>
      </c>
      <c r="F7" s="51">
        <v>638</v>
      </c>
      <c r="G7" s="268">
        <f t="shared" ref="G7:G60" si="2">E7+F7</f>
        <v>84716</v>
      </c>
      <c r="H7" s="268"/>
      <c r="I7" s="278">
        <f t="shared" si="0"/>
        <v>84716</v>
      </c>
      <c r="J7" s="279">
        <f t="shared" si="1"/>
        <v>5.6487912554889279</v>
      </c>
      <c r="K7" s="275"/>
      <c r="M7" s="105"/>
      <c r="T7" s="9"/>
      <c r="U7" s="11"/>
      <c r="V7" s="15"/>
      <c r="W7" s="41"/>
      <c r="X7" s="40"/>
      <c r="Y7" s="40"/>
    </row>
    <row r="8" spans="1:25" ht="16.5" customHeight="1" thickBot="1" x14ac:dyDescent="0.3">
      <c r="A8" s="358">
        <v>4</v>
      </c>
      <c r="B8" s="361" t="s">
        <v>161</v>
      </c>
      <c r="C8" s="60">
        <v>2105212.37</v>
      </c>
      <c r="D8" s="51">
        <v>123932</v>
      </c>
      <c r="E8" s="51">
        <v>74880</v>
      </c>
      <c r="F8" s="35">
        <v>2205</v>
      </c>
      <c r="G8" s="268">
        <f t="shared" si="2"/>
        <v>77085</v>
      </c>
      <c r="H8" s="268"/>
      <c r="I8" s="278">
        <f t="shared" si="0"/>
        <v>77085</v>
      </c>
      <c r="J8" s="368">
        <f t="shared" si="1"/>
        <v>9.1034242286653271</v>
      </c>
      <c r="T8" s="9"/>
      <c r="U8" s="11"/>
      <c r="V8" s="15"/>
      <c r="W8" s="41"/>
      <c r="X8" s="40"/>
      <c r="Y8" s="40"/>
    </row>
    <row r="9" spans="1:25" ht="15.75" thickBot="1" x14ac:dyDescent="0.3">
      <c r="A9" s="358">
        <v>5</v>
      </c>
      <c r="B9" s="361" t="s">
        <v>16</v>
      </c>
      <c r="C9" s="60">
        <v>3926</v>
      </c>
      <c r="D9" s="60">
        <v>272</v>
      </c>
      <c r="E9" s="36">
        <v>385</v>
      </c>
      <c r="F9" s="36">
        <v>25</v>
      </c>
      <c r="G9" s="268">
        <f t="shared" si="2"/>
        <v>410</v>
      </c>
      <c r="H9" s="268"/>
      <c r="I9" s="278">
        <f t="shared" si="0"/>
        <v>410</v>
      </c>
      <c r="J9" s="280">
        <f t="shared" si="1"/>
        <v>3.191869918699187</v>
      </c>
      <c r="K9" s="14"/>
      <c r="T9" s="9"/>
      <c r="U9" s="11"/>
      <c r="V9" s="15"/>
      <c r="W9" s="9"/>
      <c r="X9" s="40"/>
      <c r="Y9" s="40"/>
    </row>
    <row r="10" spans="1:25" ht="15.75" customHeight="1" thickBot="1" x14ac:dyDescent="0.3">
      <c r="A10" s="358">
        <v>6</v>
      </c>
      <c r="B10" s="380" t="s">
        <v>226</v>
      </c>
      <c r="C10" s="60">
        <v>13546</v>
      </c>
      <c r="D10" s="60">
        <v>3000</v>
      </c>
      <c r="E10" s="51">
        <v>460</v>
      </c>
      <c r="F10" s="35">
        <v>0</v>
      </c>
      <c r="G10" s="268">
        <f>E10+F10</f>
        <v>460</v>
      </c>
      <c r="H10" s="269"/>
      <c r="I10" s="278">
        <f t="shared" si="0"/>
        <v>460</v>
      </c>
      <c r="J10" s="279">
        <f t="shared" si="1"/>
        <v>9.8159420289855071</v>
      </c>
      <c r="K10" s="179"/>
      <c r="L10" s="179"/>
      <c r="M10" s="182"/>
      <c r="N10" s="182"/>
      <c r="T10" s="9"/>
      <c r="U10" s="11"/>
      <c r="V10" s="15"/>
      <c r="W10" s="9"/>
      <c r="X10" s="40"/>
      <c r="Y10" s="40"/>
    </row>
    <row r="11" spans="1:25" ht="15.75" thickBot="1" x14ac:dyDescent="0.3">
      <c r="A11" s="358">
        <v>7</v>
      </c>
      <c r="B11" s="381" t="s">
        <v>19</v>
      </c>
      <c r="C11" s="60">
        <v>1630</v>
      </c>
      <c r="D11" s="51">
        <v>0</v>
      </c>
      <c r="E11" s="36">
        <v>81</v>
      </c>
      <c r="F11" s="35">
        <v>0</v>
      </c>
      <c r="G11" s="268">
        <f>E11+F11</f>
        <v>81</v>
      </c>
      <c r="H11" s="268"/>
      <c r="I11" s="278">
        <f t="shared" si="0"/>
        <v>81</v>
      </c>
      <c r="J11" s="279">
        <f t="shared" si="1"/>
        <v>6.7078189300411522</v>
      </c>
      <c r="T11" s="332"/>
      <c r="U11" s="333"/>
      <c r="V11" s="15"/>
      <c r="W11" s="7"/>
      <c r="X11" s="40"/>
      <c r="Y11" s="40"/>
    </row>
    <row r="12" spans="1:25" ht="15.75" thickBot="1" x14ac:dyDescent="0.3">
      <c r="A12" s="358">
        <v>8</v>
      </c>
      <c r="B12" s="361" t="s">
        <v>23</v>
      </c>
      <c r="C12" s="362">
        <v>257182.21</v>
      </c>
      <c r="D12" s="365">
        <v>254656.61</v>
      </c>
      <c r="E12" s="35">
        <v>8981</v>
      </c>
      <c r="F12" s="35">
        <v>41</v>
      </c>
      <c r="G12" s="268">
        <f t="shared" si="2"/>
        <v>9022</v>
      </c>
      <c r="H12" s="268"/>
      <c r="I12" s="278">
        <f t="shared" si="0"/>
        <v>9022</v>
      </c>
      <c r="J12" s="279">
        <f t="shared" si="1"/>
        <v>9.5020398285672059</v>
      </c>
      <c r="T12" s="489"/>
      <c r="U12" s="489"/>
      <c r="V12" s="16"/>
      <c r="W12" s="20"/>
      <c r="X12" s="40"/>
      <c r="Y12" s="40"/>
    </row>
    <row r="13" spans="1:25" ht="15.75" thickBot="1" x14ac:dyDescent="0.3">
      <c r="A13" s="358">
        <v>9</v>
      </c>
      <c r="B13" s="380" t="s">
        <v>245</v>
      </c>
      <c r="C13" s="51">
        <v>16200</v>
      </c>
      <c r="D13" s="51">
        <v>156000</v>
      </c>
      <c r="E13" s="51">
        <v>1300</v>
      </c>
      <c r="F13" s="35">
        <v>80</v>
      </c>
      <c r="G13" s="268">
        <f t="shared" si="2"/>
        <v>1380</v>
      </c>
      <c r="H13" s="269"/>
      <c r="I13" s="278">
        <f t="shared" si="0"/>
        <v>1380</v>
      </c>
      <c r="J13" s="279">
        <f t="shared" si="1"/>
        <v>3.9130434782608696</v>
      </c>
      <c r="T13" s="9"/>
      <c r="U13" s="11"/>
      <c r="V13" s="11"/>
      <c r="W13" s="42"/>
      <c r="X13" s="40"/>
    </row>
    <row r="14" spans="1:25" ht="15.75" thickBot="1" x14ac:dyDescent="0.3">
      <c r="A14" s="358">
        <v>10</v>
      </c>
      <c r="B14" s="380" t="s">
        <v>229</v>
      </c>
      <c r="C14" s="51">
        <v>75253</v>
      </c>
      <c r="D14" s="51">
        <v>52937</v>
      </c>
      <c r="E14" s="51">
        <v>1170</v>
      </c>
      <c r="F14" s="35">
        <v>8</v>
      </c>
      <c r="G14" s="268">
        <f t="shared" si="2"/>
        <v>1178</v>
      </c>
      <c r="H14" s="268"/>
      <c r="I14" s="278"/>
      <c r="J14" s="368">
        <f t="shared" si="1"/>
        <v>21.294001131861915</v>
      </c>
      <c r="K14" s="179"/>
      <c r="L14" s="179"/>
      <c r="M14" s="182"/>
      <c r="N14" s="182"/>
      <c r="T14" s="9"/>
      <c r="U14" s="11"/>
      <c r="V14" s="11"/>
      <c r="W14" s="42"/>
      <c r="X14" s="40"/>
    </row>
    <row r="15" spans="1:25" ht="15.75" thickBot="1" x14ac:dyDescent="0.3">
      <c r="A15" s="358">
        <v>11</v>
      </c>
      <c r="B15" s="361" t="s">
        <v>24</v>
      </c>
      <c r="C15" s="60">
        <v>1898</v>
      </c>
      <c r="D15" s="51">
        <v>0</v>
      </c>
      <c r="E15" s="35">
        <v>3</v>
      </c>
      <c r="F15" s="35">
        <v>5</v>
      </c>
      <c r="G15" s="268">
        <f t="shared" si="2"/>
        <v>8</v>
      </c>
      <c r="H15" s="268"/>
      <c r="I15" s="278">
        <f>G15-H15</f>
        <v>8</v>
      </c>
      <c r="J15" s="279">
        <f t="shared" si="1"/>
        <v>79.083333333333329</v>
      </c>
      <c r="K15" s="179"/>
      <c r="L15" s="179"/>
      <c r="M15" s="109"/>
      <c r="N15" s="109"/>
      <c r="T15" s="9"/>
      <c r="U15" s="11"/>
      <c r="V15" s="11"/>
      <c r="W15" s="9"/>
      <c r="X15" s="40"/>
    </row>
    <row r="16" spans="1:25" ht="15.75" thickBot="1" x14ac:dyDescent="0.3">
      <c r="A16" s="358">
        <v>12</v>
      </c>
      <c r="B16" s="305" t="s">
        <v>66</v>
      </c>
      <c r="C16" s="45"/>
      <c r="D16" s="51"/>
      <c r="E16" s="35"/>
      <c r="F16" s="35"/>
      <c r="G16" s="268">
        <f t="shared" si="2"/>
        <v>0</v>
      </c>
      <c r="H16" s="270"/>
      <c r="I16" s="278">
        <f>G16-H16</f>
        <v>0</v>
      </c>
      <c r="J16" s="279" t="e">
        <f t="shared" si="1"/>
        <v>#DIV/0!</v>
      </c>
      <c r="M16" s="109"/>
      <c r="N16" s="109"/>
      <c r="T16" s="9"/>
      <c r="U16" s="11"/>
      <c r="V16" s="11"/>
      <c r="W16" s="9"/>
      <c r="X16" s="40"/>
    </row>
    <row r="17" spans="1:23" ht="15.75" thickBot="1" x14ac:dyDescent="0.3">
      <c r="A17" s="358">
        <v>13</v>
      </c>
      <c r="B17" s="361" t="s">
        <v>247</v>
      </c>
      <c r="C17" s="60">
        <v>5667</v>
      </c>
      <c r="D17" s="68">
        <v>0</v>
      </c>
      <c r="E17" s="35">
        <v>72</v>
      </c>
      <c r="F17" s="35">
        <v>33</v>
      </c>
      <c r="G17" s="268">
        <f t="shared" si="2"/>
        <v>105</v>
      </c>
      <c r="H17" s="270"/>
      <c r="I17" s="278">
        <f>G17-H17</f>
        <v>105</v>
      </c>
      <c r="J17" s="279">
        <f t="shared" si="1"/>
        <v>17.990476190476191</v>
      </c>
      <c r="M17" s="109"/>
      <c r="N17" s="109"/>
      <c r="T17" s="332"/>
      <c r="U17" s="18"/>
      <c r="V17" s="15"/>
      <c r="W17" s="18"/>
    </row>
    <row r="18" spans="1:23" ht="15.75" thickBot="1" x14ac:dyDescent="0.3">
      <c r="A18" s="358">
        <v>14</v>
      </c>
      <c r="B18" s="305" t="s">
        <v>246</v>
      </c>
      <c r="C18" s="60"/>
      <c r="D18" s="35"/>
      <c r="E18" s="35"/>
      <c r="F18" s="35"/>
      <c r="G18" s="268">
        <f t="shared" si="2"/>
        <v>0</v>
      </c>
      <c r="H18" s="270"/>
      <c r="I18" s="278"/>
      <c r="J18" s="279" t="e">
        <f t="shared" si="1"/>
        <v>#DIV/0!</v>
      </c>
      <c r="M18" s="109"/>
      <c r="N18" s="109"/>
      <c r="T18" s="332"/>
      <c r="U18" s="18"/>
      <c r="V18" s="15"/>
      <c r="W18" s="18"/>
    </row>
    <row r="19" spans="1:23" ht="15.75" thickBot="1" x14ac:dyDescent="0.3">
      <c r="A19" s="358">
        <v>15</v>
      </c>
      <c r="B19" s="361" t="s">
        <v>29</v>
      </c>
      <c r="C19" s="45">
        <v>4804</v>
      </c>
      <c r="D19" s="44">
        <v>0</v>
      </c>
      <c r="E19" s="35">
        <v>351</v>
      </c>
      <c r="F19" s="35">
        <v>0</v>
      </c>
      <c r="G19" s="268">
        <f t="shared" si="2"/>
        <v>351</v>
      </c>
      <c r="H19" s="270"/>
      <c r="I19" s="278">
        <f t="shared" ref="I19:I24" si="3">G19-H19</f>
        <v>351</v>
      </c>
      <c r="J19" s="279">
        <f t="shared" si="1"/>
        <v>4.5622032288698957</v>
      </c>
      <c r="T19" s="334"/>
      <c r="U19" s="377"/>
      <c r="V19" s="15"/>
      <c r="W19" s="7"/>
    </row>
    <row r="20" spans="1:23" ht="15.75" thickBot="1" x14ac:dyDescent="0.3">
      <c r="A20" s="358">
        <v>16</v>
      </c>
      <c r="B20" s="361" t="s">
        <v>33</v>
      </c>
      <c r="C20" s="60">
        <v>59651.69</v>
      </c>
      <c r="D20" s="51">
        <v>0</v>
      </c>
      <c r="E20" s="35">
        <v>4691</v>
      </c>
      <c r="F20" s="35">
        <v>1</v>
      </c>
      <c r="G20" s="268">
        <f t="shared" si="2"/>
        <v>4692</v>
      </c>
      <c r="H20" s="270"/>
      <c r="I20" s="278">
        <f t="shared" si="3"/>
        <v>4692</v>
      </c>
      <c r="J20" s="279">
        <f t="shared" si="1"/>
        <v>4.237829639102018</v>
      </c>
      <c r="T20" s="377"/>
      <c r="U20" s="377"/>
      <c r="V20" s="15"/>
      <c r="W20" s="7"/>
    </row>
    <row r="21" spans="1:23" ht="15.75" thickBot="1" x14ac:dyDescent="0.3">
      <c r="A21" s="358">
        <v>17</v>
      </c>
      <c r="B21" s="361" t="s">
        <v>34</v>
      </c>
      <c r="C21" s="60">
        <v>13500</v>
      </c>
      <c r="D21" s="51">
        <v>2000</v>
      </c>
      <c r="E21" s="35">
        <v>431</v>
      </c>
      <c r="F21" s="35">
        <v>18</v>
      </c>
      <c r="G21" s="268">
        <f t="shared" si="2"/>
        <v>449</v>
      </c>
      <c r="H21" s="270"/>
      <c r="I21" s="278">
        <f t="shared" si="3"/>
        <v>449</v>
      </c>
      <c r="J21" s="279">
        <f t="shared" si="1"/>
        <v>10.022271714922049</v>
      </c>
      <c r="K21" s="179"/>
      <c r="L21" s="179"/>
      <c r="M21" s="109"/>
      <c r="N21" s="109"/>
      <c r="T21" s="377"/>
      <c r="U21" s="377"/>
      <c r="V21" s="15"/>
      <c r="W21" s="7"/>
    </row>
    <row r="22" spans="1:23" ht="15.75" thickBot="1" x14ac:dyDescent="0.3">
      <c r="A22" s="358">
        <v>18</v>
      </c>
      <c r="B22" s="361" t="s">
        <v>210</v>
      </c>
      <c r="C22" s="60">
        <v>4500</v>
      </c>
      <c r="D22" s="51">
        <v>1000</v>
      </c>
      <c r="E22" s="35">
        <v>239</v>
      </c>
      <c r="F22" s="35"/>
      <c r="G22" s="268">
        <f t="shared" si="2"/>
        <v>239</v>
      </c>
      <c r="H22" s="270"/>
      <c r="I22" s="278">
        <f t="shared" si="3"/>
        <v>239</v>
      </c>
      <c r="J22" s="281">
        <f t="shared" si="1"/>
        <v>6.2761506276150625</v>
      </c>
      <c r="K22" s="183"/>
      <c r="L22" s="183"/>
      <c r="M22" s="184"/>
      <c r="N22" s="184"/>
      <c r="T22" s="377"/>
      <c r="U22" s="11"/>
      <c r="V22" s="15"/>
      <c r="W22" s="17"/>
    </row>
    <row r="23" spans="1:23" ht="15.75" thickBot="1" x14ac:dyDescent="0.3">
      <c r="A23" s="358">
        <v>19</v>
      </c>
      <c r="B23" s="361" t="s">
        <v>35</v>
      </c>
      <c r="C23" s="60">
        <v>2602.3000000000002</v>
      </c>
      <c r="D23" s="51">
        <v>0</v>
      </c>
      <c r="E23" s="35">
        <v>207</v>
      </c>
      <c r="F23" s="35">
        <v>4</v>
      </c>
      <c r="G23" s="268">
        <f t="shared" si="2"/>
        <v>211</v>
      </c>
      <c r="H23" s="270"/>
      <c r="I23" s="278">
        <f t="shared" si="3"/>
        <v>211</v>
      </c>
      <c r="J23" s="280">
        <f t="shared" si="1"/>
        <v>4.1110584518167457</v>
      </c>
      <c r="K23" s="183"/>
      <c r="L23" s="183"/>
      <c r="M23" s="184"/>
      <c r="N23" s="184"/>
      <c r="T23" s="9"/>
      <c r="U23" s="11"/>
      <c r="V23" s="18"/>
      <c r="W23" s="17"/>
    </row>
    <row r="24" spans="1:23" ht="15.75" thickBot="1" x14ac:dyDescent="0.3">
      <c r="A24" s="358">
        <v>20</v>
      </c>
      <c r="B24" s="305" t="s">
        <v>238</v>
      </c>
      <c r="C24" s="60"/>
      <c r="D24" s="51"/>
      <c r="E24" s="35"/>
      <c r="F24" s="35"/>
      <c r="G24" s="268">
        <f t="shared" si="2"/>
        <v>0</v>
      </c>
      <c r="H24" s="270"/>
      <c r="I24" s="278">
        <f t="shared" si="3"/>
        <v>0</v>
      </c>
      <c r="J24" s="279" t="e">
        <f t="shared" si="1"/>
        <v>#DIV/0!</v>
      </c>
      <c r="T24" s="377"/>
      <c r="U24" s="377"/>
      <c r="V24" s="15"/>
      <c r="W24" s="7"/>
    </row>
    <row r="25" spans="1:23" ht="15.75" thickBot="1" x14ac:dyDescent="0.3">
      <c r="A25" s="358">
        <v>21</v>
      </c>
      <c r="B25" s="361" t="s">
        <v>231</v>
      </c>
      <c r="C25" s="60">
        <v>0</v>
      </c>
      <c r="D25" s="51">
        <v>0</v>
      </c>
      <c r="E25" s="35">
        <v>0</v>
      </c>
      <c r="F25" s="35">
        <v>0</v>
      </c>
      <c r="G25" s="268">
        <f t="shared" si="2"/>
        <v>0</v>
      </c>
      <c r="H25" s="270"/>
      <c r="I25" s="278"/>
      <c r="J25" s="280" t="e">
        <f t="shared" si="1"/>
        <v>#DIV/0!</v>
      </c>
      <c r="K25" s="183"/>
      <c r="L25" s="183"/>
      <c r="M25" s="184"/>
      <c r="N25" s="184"/>
      <c r="T25" s="9"/>
      <c r="U25" s="11"/>
      <c r="V25" s="18"/>
      <c r="W25" s="17"/>
    </row>
    <row r="26" spans="1:23" ht="15.75" thickBot="1" x14ac:dyDescent="0.3">
      <c r="A26" s="358">
        <v>22</v>
      </c>
      <c r="B26" s="361" t="s">
        <v>36</v>
      </c>
      <c r="C26" s="60">
        <v>161303</v>
      </c>
      <c r="D26" s="51">
        <v>134422</v>
      </c>
      <c r="E26" s="35">
        <v>4135</v>
      </c>
      <c r="F26" s="35">
        <v>140</v>
      </c>
      <c r="G26" s="268">
        <f t="shared" si="2"/>
        <v>4275</v>
      </c>
      <c r="H26" s="270"/>
      <c r="I26" s="278">
        <f t="shared" ref="I26:I47" si="4">G26-H26</f>
        <v>4275</v>
      </c>
      <c r="J26" s="279">
        <f t="shared" si="1"/>
        <v>12.577231968810915</v>
      </c>
      <c r="K26" s="179"/>
      <c r="L26" s="179"/>
      <c r="M26" s="109"/>
      <c r="N26" s="109"/>
      <c r="T26" s="9"/>
      <c r="U26" s="11"/>
      <c r="V26" s="18"/>
      <c r="W26" s="23"/>
    </row>
    <row r="27" spans="1:23" ht="15.75" thickBot="1" x14ac:dyDescent="0.3">
      <c r="A27" s="358">
        <v>23</v>
      </c>
      <c r="B27" s="361" t="s">
        <v>250</v>
      </c>
      <c r="C27" s="60">
        <v>940</v>
      </c>
      <c r="D27" s="51">
        <v>0</v>
      </c>
      <c r="E27" s="35">
        <v>42</v>
      </c>
      <c r="F27" s="35">
        <v>7</v>
      </c>
      <c r="G27" s="268">
        <f t="shared" si="2"/>
        <v>49</v>
      </c>
      <c r="H27" s="270"/>
      <c r="I27" s="278">
        <f t="shared" si="4"/>
        <v>49</v>
      </c>
      <c r="J27" s="279">
        <f t="shared" si="1"/>
        <v>6.3945578231292517</v>
      </c>
      <c r="K27" s="179"/>
      <c r="L27" s="179"/>
      <c r="M27" s="109"/>
      <c r="N27" s="109"/>
      <c r="T27" s="9"/>
      <c r="U27" s="11"/>
      <c r="V27" s="18"/>
      <c r="W27" s="23"/>
    </row>
    <row r="28" spans="1:23" ht="15.75" thickBot="1" x14ac:dyDescent="0.3">
      <c r="A28" s="358">
        <v>24</v>
      </c>
      <c r="B28" s="380" t="s">
        <v>74</v>
      </c>
      <c r="C28" s="60">
        <v>14093</v>
      </c>
      <c r="D28" s="51">
        <v>5241</v>
      </c>
      <c r="E28" s="35">
        <v>554</v>
      </c>
      <c r="F28" s="35"/>
      <c r="G28" s="268">
        <f t="shared" si="2"/>
        <v>554</v>
      </c>
      <c r="H28" s="269"/>
      <c r="I28" s="278">
        <f t="shared" si="4"/>
        <v>554</v>
      </c>
      <c r="J28" s="279">
        <f t="shared" si="1"/>
        <v>8.4795427196149209</v>
      </c>
      <c r="K28" s="179"/>
      <c r="L28" s="179"/>
      <c r="M28" s="109"/>
      <c r="N28" s="109"/>
      <c r="T28" s="9"/>
      <c r="U28" s="11"/>
      <c r="V28" s="18"/>
      <c r="W28" s="17"/>
    </row>
    <row r="29" spans="1:23" ht="16.5" thickBot="1" x14ac:dyDescent="0.35">
      <c r="A29" s="358">
        <v>25</v>
      </c>
      <c r="B29" s="304" t="s">
        <v>37</v>
      </c>
      <c r="C29" s="51">
        <v>19630</v>
      </c>
      <c r="D29" s="51">
        <v>420</v>
      </c>
      <c r="E29" s="35">
        <v>730</v>
      </c>
      <c r="F29" s="35">
        <v>0</v>
      </c>
      <c r="G29" s="268">
        <f t="shared" si="2"/>
        <v>730</v>
      </c>
      <c r="H29" s="269"/>
      <c r="I29" s="278">
        <f t="shared" si="4"/>
        <v>730</v>
      </c>
      <c r="J29" s="369">
        <f t="shared" si="1"/>
        <v>8.9634703196347036</v>
      </c>
      <c r="M29" s="110"/>
      <c r="T29" s="335"/>
      <c r="U29" s="18"/>
      <c r="V29" s="24"/>
      <c r="W29" s="19"/>
    </row>
    <row r="30" spans="1:23" ht="15.75" thickBot="1" x14ac:dyDescent="0.3">
      <c r="A30" s="358">
        <v>26</v>
      </c>
      <c r="B30" s="304" t="s">
        <v>38</v>
      </c>
      <c r="C30" s="371"/>
      <c r="D30" s="51"/>
      <c r="E30" s="35"/>
      <c r="F30" s="35"/>
      <c r="G30" s="268">
        <f t="shared" si="2"/>
        <v>0</v>
      </c>
      <c r="H30" s="269"/>
      <c r="I30" s="278">
        <f t="shared" si="4"/>
        <v>0</v>
      </c>
      <c r="J30" s="279" t="e">
        <f t="shared" si="1"/>
        <v>#DIV/0!</v>
      </c>
      <c r="T30" s="335"/>
      <c r="U30" s="15"/>
      <c r="V30" s="15"/>
      <c r="W30" s="15"/>
    </row>
    <row r="31" spans="1:23" ht="15.75" thickBot="1" x14ac:dyDescent="0.3">
      <c r="A31" s="358">
        <v>27</v>
      </c>
      <c r="B31" s="304" t="s">
        <v>225</v>
      </c>
      <c r="C31" s="363"/>
      <c r="D31" s="51"/>
      <c r="E31" s="51"/>
      <c r="F31" s="35"/>
      <c r="G31" s="268">
        <f t="shared" si="2"/>
        <v>0</v>
      </c>
      <c r="H31" s="269"/>
      <c r="I31" s="278">
        <f t="shared" si="4"/>
        <v>0</v>
      </c>
      <c r="J31" s="369" t="e">
        <f t="shared" si="1"/>
        <v>#DIV/0!</v>
      </c>
    </row>
    <row r="32" spans="1:23" ht="15.75" thickBot="1" x14ac:dyDescent="0.3">
      <c r="A32" s="358">
        <v>28</v>
      </c>
      <c r="B32" s="305" t="s">
        <v>39</v>
      </c>
      <c r="C32" s="60" t="s">
        <v>249</v>
      </c>
      <c r="D32" s="51"/>
      <c r="E32" s="35"/>
      <c r="F32" s="35"/>
      <c r="G32" s="268">
        <f t="shared" si="2"/>
        <v>0</v>
      </c>
      <c r="H32" s="269"/>
      <c r="I32" s="278">
        <f t="shared" si="4"/>
        <v>0</v>
      </c>
      <c r="J32" s="279" t="e">
        <f t="shared" si="1"/>
        <v>#VALUE!</v>
      </c>
    </row>
    <row r="33" spans="1:20" ht="15.75" thickBot="1" x14ac:dyDescent="0.3">
      <c r="B33" s="361" t="s">
        <v>248</v>
      </c>
      <c r="C33" s="60">
        <v>112908</v>
      </c>
      <c r="D33" s="51">
        <v>46165</v>
      </c>
      <c r="E33" s="35">
        <v>2553</v>
      </c>
      <c r="F33" s="35">
        <v>27</v>
      </c>
      <c r="G33" s="268">
        <f t="shared" si="2"/>
        <v>2580</v>
      </c>
      <c r="H33" s="269"/>
      <c r="I33" s="278"/>
      <c r="J33" s="279"/>
    </row>
    <row r="34" spans="1:20" ht="15.75" thickBot="1" x14ac:dyDescent="0.3">
      <c r="A34" s="358">
        <v>29</v>
      </c>
      <c r="B34" s="361" t="s">
        <v>41</v>
      </c>
      <c r="C34" s="60">
        <v>8000</v>
      </c>
      <c r="D34" s="51"/>
      <c r="E34" s="35"/>
      <c r="F34" s="35">
        <v>51</v>
      </c>
      <c r="G34" s="268">
        <f t="shared" si="2"/>
        <v>51</v>
      </c>
      <c r="H34" s="269"/>
      <c r="I34" s="278">
        <f t="shared" si="4"/>
        <v>51</v>
      </c>
      <c r="J34" s="279">
        <f t="shared" si="1"/>
        <v>52.287581699346411</v>
      </c>
      <c r="K34" s="179"/>
      <c r="L34" s="179"/>
      <c r="M34" s="182"/>
      <c r="N34" s="182"/>
    </row>
    <row r="35" spans="1:20" ht="15.75" thickBot="1" x14ac:dyDescent="0.3">
      <c r="A35" s="358">
        <v>30</v>
      </c>
      <c r="B35" s="361" t="s">
        <v>234</v>
      </c>
      <c r="C35" s="60">
        <v>15735</v>
      </c>
      <c r="D35" s="51">
        <v>8200</v>
      </c>
      <c r="E35" s="35">
        <v>435</v>
      </c>
      <c r="F35" s="35">
        <v>0</v>
      </c>
      <c r="G35" s="268">
        <f t="shared" si="2"/>
        <v>435</v>
      </c>
      <c r="H35" s="269"/>
      <c r="I35" s="278">
        <f t="shared" si="4"/>
        <v>435</v>
      </c>
      <c r="J35" s="279">
        <f t="shared" si="1"/>
        <v>12.057471264367814</v>
      </c>
      <c r="K35" s="179"/>
      <c r="L35" s="179"/>
      <c r="M35" s="182"/>
      <c r="N35" s="182"/>
    </row>
    <row r="36" spans="1:20" ht="15.75" thickBot="1" x14ac:dyDescent="0.3">
      <c r="A36" s="358">
        <v>31</v>
      </c>
      <c r="B36" s="361" t="s">
        <v>81</v>
      </c>
      <c r="C36" s="60">
        <v>30811</v>
      </c>
      <c r="D36" s="366">
        <v>2211</v>
      </c>
      <c r="E36" s="35">
        <v>1585</v>
      </c>
      <c r="F36" s="35">
        <v>0</v>
      </c>
      <c r="G36" s="268">
        <f t="shared" si="2"/>
        <v>1585</v>
      </c>
      <c r="H36" s="269"/>
      <c r="I36" s="278">
        <f t="shared" si="4"/>
        <v>1585</v>
      </c>
      <c r="J36" s="279">
        <f t="shared" si="1"/>
        <v>6.4797055730809676</v>
      </c>
    </row>
    <row r="37" spans="1:20" ht="15.75" thickBot="1" x14ac:dyDescent="0.3">
      <c r="A37" s="358">
        <v>32</v>
      </c>
      <c r="B37" s="361" t="s">
        <v>44</v>
      </c>
      <c r="C37" s="60">
        <v>13995</v>
      </c>
      <c r="D37" s="44">
        <v>0</v>
      </c>
      <c r="E37" s="35">
        <v>197</v>
      </c>
      <c r="F37" s="35">
        <v>0</v>
      </c>
      <c r="G37" s="268">
        <f t="shared" si="2"/>
        <v>197</v>
      </c>
      <c r="H37" s="269"/>
      <c r="I37" s="278">
        <f t="shared" si="4"/>
        <v>197</v>
      </c>
      <c r="J37" s="279">
        <f t="shared" si="1"/>
        <v>23.680203045685278</v>
      </c>
    </row>
    <row r="38" spans="1:20" ht="15.75" thickBot="1" x14ac:dyDescent="0.3">
      <c r="A38" s="358">
        <v>33</v>
      </c>
      <c r="B38" s="361" t="s">
        <v>45</v>
      </c>
      <c r="C38" s="60">
        <v>3366.56</v>
      </c>
      <c r="D38" s="51">
        <v>150</v>
      </c>
      <c r="E38" s="35">
        <v>112</v>
      </c>
      <c r="F38" s="35"/>
      <c r="G38" s="268">
        <f t="shared" si="2"/>
        <v>112</v>
      </c>
      <c r="H38" s="269"/>
      <c r="I38" s="278">
        <f t="shared" si="4"/>
        <v>112</v>
      </c>
      <c r="J38" s="281">
        <f t="shared" si="1"/>
        <v>10.019523809523809</v>
      </c>
      <c r="K38" s="179"/>
      <c r="L38" s="179"/>
      <c r="M38" s="109"/>
      <c r="N38" s="109"/>
    </row>
    <row r="39" spans="1:20" ht="15.75" thickBot="1" x14ac:dyDescent="0.3">
      <c r="A39" s="358">
        <v>34</v>
      </c>
      <c r="B39" s="361" t="s">
        <v>82</v>
      </c>
      <c r="C39" s="60">
        <v>2020.5</v>
      </c>
      <c r="D39" s="51">
        <v>140</v>
      </c>
      <c r="E39" s="35">
        <v>147</v>
      </c>
      <c r="F39" s="35">
        <v>20</v>
      </c>
      <c r="G39" s="268">
        <f t="shared" si="2"/>
        <v>167</v>
      </c>
      <c r="H39" s="269"/>
      <c r="I39" s="278">
        <f t="shared" si="4"/>
        <v>167</v>
      </c>
      <c r="J39" s="279">
        <f t="shared" si="1"/>
        <v>4.0329341317365275</v>
      </c>
      <c r="K39" s="25"/>
    </row>
    <row r="40" spans="1:20" ht="15.75" thickBot="1" x14ac:dyDescent="0.3">
      <c r="A40" s="358">
        <v>35</v>
      </c>
      <c r="B40" s="361" t="s">
        <v>47</v>
      </c>
      <c r="C40" s="60">
        <v>30853</v>
      </c>
      <c r="D40" s="44">
        <v>16769</v>
      </c>
      <c r="E40" s="35">
        <v>1581</v>
      </c>
      <c r="F40" s="35">
        <v>6</v>
      </c>
      <c r="G40" s="268">
        <f t="shared" si="2"/>
        <v>1587</v>
      </c>
      <c r="H40" s="269"/>
      <c r="I40" s="278">
        <f t="shared" si="4"/>
        <v>1587</v>
      </c>
      <c r="J40" s="279">
        <f t="shared" si="1"/>
        <v>6.4803612686410412</v>
      </c>
    </row>
    <row r="41" spans="1:20" ht="15.75" thickBot="1" x14ac:dyDescent="0.3">
      <c r="A41" s="358">
        <v>36</v>
      </c>
      <c r="B41" s="361" t="s">
        <v>48</v>
      </c>
      <c r="C41" s="60">
        <v>3198</v>
      </c>
      <c r="D41" s="44">
        <v>0</v>
      </c>
      <c r="E41" s="37">
        <v>76</v>
      </c>
      <c r="F41" s="37">
        <v>1</v>
      </c>
      <c r="G41" s="268">
        <f t="shared" si="2"/>
        <v>77</v>
      </c>
      <c r="H41" s="269"/>
      <c r="I41" s="278">
        <f t="shared" si="4"/>
        <v>77</v>
      </c>
      <c r="J41" s="279">
        <f t="shared" si="1"/>
        <v>13.844155844155845</v>
      </c>
    </row>
    <row r="42" spans="1:20" ht="15.75" thickBot="1" x14ac:dyDescent="0.3">
      <c r="A42" s="358">
        <v>37</v>
      </c>
      <c r="B42" s="361" t="s">
        <v>49</v>
      </c>
      <c r="C42" s="45">
        <v>72348.53</v>
      </c>
      <c r="D42" s="44">
        <v>37664</v>
      </c>
      <c r="E42" s="35">
        <v>1428</v>
      </c>
      <c r="F42" s="35">
        <v>12</v>
      </c>
      <c r="G42" s="268">
        <f t="shared" si="2"/>
        <v>1440</v>
      </c>
      <c r="H42" s="269"/>
      <c r="I42" s="278">
        <f t="shared" si="4"/>
        <v>1440</v>
      </c>
      <c r="J42" s="369">
        <f t="shared" si="1"/>
        <v>16.747344907407406</v>
      </c>
    </row>
    <row r="43" spans="1:20" ht="15.75" thickBot="1" x14ac:dyDescent="0.3">
      <c r="A43" s="358">
        <v>38</v>
      </c>
      <c r="B43" s="361" t="s">
        <v>228</v>
      </c>
      <c r="C43" s="380">
        <v>7169</v>
      </c>
      <c r="D43" s="361">
        <v>2021</v>
      </c>
      <c r="E43" s="361">
        <v>243</v>
      </c>
      <c r="F43" s="361">
        <v>0</v>
      </c>
      <c r="G43" s="268">
        <f t="shared" si="2"/>
        <v>243</v>
      </c>
      <c r="H43" s="269"/>
      <c r="I43" s="278">
        <f t="shared" si="4"/>
        <v>243</v>
      </c>
      <c r="J43" s="279">
        <f t="shared" si="1"/>
        <v>9.8340192043895751</v>
      </c>
    </row>
    <row r="44" spans="1:20" ht="15.75" thickBot="1" x14ac:dyDescent="0.3">
      <c r="A44" s="358">
        <v>39</v>
      </c>
      <c r="B44" s="380" t="s">
        <v>83</v>
      </c>
      <c r="C44" s="80">
        <v>190587.06</v>
      </c>
      <c r="D44" s="80">
        <v>0</v>
      </c>
      <c r="E44" s="80">
        <v>5324</v>
      </c>
      <c r="F44" s="39">
        <v>370</v>
      </c>
      <c r="G44" s="268">
        <f t="shared" si="2"/>
        <v>5694</v>
      </c>
      <c r="H44" s="269"/>
      <c r="I44" s="278">
        <f t="shared" si="4"/>
        <v>5694</v>
      </c>
      <c r="J44" s="279">
        <f t="shared" si="1"/>
        <v>11.157186512118018</v>
      </c>
    </row>
    <row r="45" spans="1:20" ht="15.75" thickBot="1" x14ac:dyDescent="0.3">
      <c r="A45" s="358">
        <v>40</v>
      </c>
      <c r="B45" s="361" t="s">
        <v>52</v>
      </c>
      <c r="C45" s="51">
        <v>2950</v>
      </c>
      <c r="D45" s="44">
        <v>0</v>
      </c>
      <c r="E45" s="36">
        <v>120</v>
      </c>
      <c r="F45" s="36">
        <v>20</v>
      </c>
      <c r="G45" s="268">
        <f t="shared" si="2"/>
        <v>140</v>
      </c>
      <c r="H45" s="271"/>
      <c r="I45" s="278">
        <f t="shared" si="4"/>
        <v>140</v>
      </c>
      <c r="J45" s="279">
        <f t="shared" si="1"/>
        <v>7.0238095238095246</v>
      </c>
      <c r="O45" s="358" t="s">
        <v>206</v>
      </c>
    </row>
    <row r="46" spans="1:20" ht="15.75" thickBot="1" x14ac:dyDescent="0.3">
      <c r="A46" s="358">
        <v>41</v>
      </c>
      <c r="B46" s="305" t="s">
        <v>239</v>
      </c>
      <c r="C46" s="51"/>
      <c r="D46" s="44"/>
      <c r="E46" s="35"/>
      <c r="F46" s="36"/>
      <c r="G46" s="268">
        <f t="shared" si="2"/>
        <v>0</v>
      </c>
      <c r="H46" s="226"/>
      <c r="I46" s="278">
        <f t="shared" si="4"/>
        <v>0</v>
      </c>
      <c r="J46" s="279" t="e">
        <f t="shared" si="1"/>
        <v>#DIV/0!</v>
      </c>
    </row>
    <row r="47" spans="1:20" s="181" customFormat="1" ht="15.75" thickBot="1" x14ac:dyDescent="0.3">
      <c r="A47" s="358">
        <v>42</v>
      </c>
      <c r="B47" s="380" t="s">
        <v>187</v>
      </c>
      <c r="C47" s="60">
        <v>7312.5</v>
      </c>
      <c r="D47" s="51">
        <v>0</v>
      </c>
      <c r="E47" s="51">
        <v>103</v>
      </c>
      <c r="F47" s="36"/>
      <c r="G47" s="268">
        <f t="shared" si="2"/>
        <v>103</v>
      </c>
      <c r="H47" s="274"/>
      <c r="I47" s="278">
        <f t="shared" si="4"/>
        <v>103</v>
      </c>
      <c r="J47" s="279">
        <f t="shared" si="1"/>
        <v>23.66504854368932</v>
      </c>
      <c r="M47" s="182"/>
      <c r="N47" s="182"/>
      <c r="T47" s="358"/>
    </row>
    <row r="48" spans="1:20" ht="15.75" thickBot="1" x14ac:dyDescent="0.3">
      <c r="A48" s="358">
        <v>43</v>
      </c>
      <c r="B48" s="304" t="s">
        <v>227</v>
      </c>
      <c r="C48" s="46"/>
      <c r="D48" s="60"/>
      <c r="E48" s="36"/>
      <c r="F48" s="35"/>
      <c r="G48" s="268">
        <f t="shared" si="2"/>
        <v>0</v>
      </c>
      <c r="H48" s="272"/>
      <c r="I48" s="278"/>
      <c r="J48" s="279"/>
      <c r="T48" s="181"/>
    </row>
    <row r="49" spans="1:16" ht="15.75" thickBot="1" x14ac:dyDescent="0.3">
      <c r="A49" s="358">
        <v>44</v>
      </c>
      <c r="B49" s="380" t="s">
        <v>53</v>
      </c>
      <c r="C49" s="46">
        <v>13360.17</v>
      </c>
      <c r="D49" s="60">
        <v>7961.49</v>
      </c>
      <c r="E49" s="36">
        <v>1131</v>
      </c>
      <c r="F49" s="35"/>
      <c r="G49" s="268">
        <f t="shared" si="2"/>
        <v>1131</v>
      </c>
      <c r="H49" s="272"/>
      <c r="I49" s="278">
        <f>G49-H49</f>
        <v>1131</v>
      </c>
      <c r="J49" s="280">
        <f t="shared" ref="J49:J61" si="5">C49/G49/3</f>
        <v>3.9375685234305924</v>
      </c>
    </row>
    <row r="50" spans="1:16" ht="15.75" thickBot="1" x14ac:dyDescent="0.3">
      <c r="A50" s="358">
        <v>45</v>
      </c>
      <c r="B50" s="361" t="s">
        <v>54</v>
      </c>
      <c r="C50" s="60">
        <v>386962</v>
      </c>
      <c r="D50" s="60">
        <v>266535</v>
      </c>
      <c r="E50" s="60">
        <v>13660</v>
      </c>
      <c r="F50" s="35">
        <v>778</v>
      </c>
      <c r="G50" s="268">
        <f t="shared" si="2"/>
        <v>14438</v>
      </c>
      <c r="H50" s="272"/>
      <c r="I50" s="278">
        <f>G50-H50</f>
        <v>14438</v>
      </c>
      <c r="J50" s="279">
        <f t="shared" si="5"/>
        <v>8.9338781918086525</v>
      </c>
    </row>
    <row r="51" spans="1:16" ht="15.75" thickBot="1" x14ac:dyDescent="0.3">
      <c r="A51" s="358">
        <v>46</v>
      </c>
      <c r="B51" s="361" t="s">
        <v>55</v>
      </c>
      <c r="C51" s="60">
        <v>0</v>
      </c>
      <c r="D51" s="45">
        <v>0</v>
      </c>
      <c r="E51" s="36">
        <v>0</v>
      </c>
      <c r="F51" s="35">
        <v>0</v>
      </c>
      <c r="G51" s="268">
        <f t="shared" si="2"/>
        <v>0</v>
      </c>
      <c r="H51" s="272"/>
      <c r="I51" s="278">
        <f>G51-H51</f>
        <v>0</v>
      </c>
      <c r="J51" s="279" t="e">
        <f t="shared" si="5"/>
        <v>#DIV/0!</v>
      </c>
    </row>
    <row r="52" spans="1:16" ht="15.75" thickBot="1" x14ac:dyDescent="0.3">
      <c r="A52" s="358">
        <v>47</v>
      </c>
      <c r="B52" s="380" t="s">
        <v>240</v>
      </c>
      <c r="C52" s="60">
        <v>11575</v>
      </c>
      <c r="D52" s="60">
        <v>1821</v>
      </c>
      <c r="E52" s="36">
        <v>340</v>
      </c>
      <c r="F52" s="35">
        <v>7</v>
      </c>
      <c r="G52" s="268">
        <f t="shared" si="2"/>
        <v>347</v>
      </c>
      <c r="H52" s="272"/>
      <c r="I52" s="278">
        <f>G52-H52</f>
        <v>347</v>
      </c>
      <c r="J52" s="279">
        <f t="shared" si="5"/>
        <v>11.119116234390008</v>
      </c>
    </row>
    <row r="53" spans="1:16" ht="15.75" thickBot="1" x14ac:dyDescent="0.3">
      <c r="A53" s="358">
        <v>48</v>
      </c>
      <c r="B53" s="312" t="s">
        <v>230</v>
      </c>
      <c r="C53" s="60">
        <v>28325.279999999999</v>
      </c>
      <c r="D53" s="92">
        <v>5294.95</v>
      </c>
      <c r="E53" s="36">
        <v>781</v>
      </c>
      <c r="F53" s="35">
        <v>5</v>
      </c>
      <c r="G53" s="268">
        <f t="shared" si="2"/>
        <v>786</v>
      </c>
      <c r="H53" s="272"/>
      <c r="I53" s="278"/>
      <c r="J53" s="279">
        <f t="shared" si="5"/>
        <v>12.012417302798982</v>
      </c>
      <c r="K53" s="179"/>
      <c r="L53" s="179"/>
    </row>
    <row r="54" spans="1:16" ht="15.75" thickBot="1" x14ac:dyDescent="0.3">
      <c r="A54" s="358">
        <v>49</v>
      </c>
      <c r="B54" s="305" t="s">
        <v>59</v>
      </c>
      <c r="C54" s="45">
        <v>97945.8</v>
      </c>
      <c r="D54" s="45">
        <v>61073.71</v>
      </c>
      <c r="E54" s="36">
        <v>6017</v>
      </c>
      <c r="F54" s="35">
        <v>262</v>
      </c>
      <c r="G54" s="268">
        <f t="shared" si="2"/>
        <v>6279</v>
      </c>
      <c r="H54" s="357"/>
      <c r="I54" s="278">
        <f>G54-H54</f>
        <v>6279</v>
      </c>
      <c r="J54" s="279">
        <f t="shared" si="5"/>
        <v>5.1996496257365825</v>
      </c>
      <c r="K54" s="179"/>
      <c r="M54" s="182"/>
      <c r="N54" s="182"/>
      <c r="O54" s="181"/>
      <c r="P54" s="181"/>
    </row>
    <row r="55" spans="1:16" ht="15.75" thickBot="1" x14ac:dyDescent="0.3">
      <c r="A55" s="358">
        <v>50</v>
      </c>
      <c r="B55" s="380" t="s">
        <v>79</v>
      </c>
      <c r="C55" s="60">
        <v>423685</v>
      </c>
      <c r="D55" s="60">
        <v>167070.60999999999</v>
      </c>
      <c r="E55" s="60">
        <v>4106</v>
      </c>
      <c r="F55" s="35">
        <v>395</v>
      </c>
      <c r="G55" s="268">
        <f t="shared" si="2"/>
        <v>4501</v>
      </c>
      <c r="H55" s="375"/>
      <c r="I55" s="376">
        <f>G55-H55</f>
        <v>4501</v>
      </c>
      <c r="J55" s="280">
        <f t="shared" si="5"/>
        <v>31.377101384877434</v>
      </c>
      <c r="K55" s="179"/>
      <c r="L55" s="179"/>
      <c r="M55" s="182"/>
      <c r="N55" s="182"/>
      <c r="O55" s="181"/>
      <c r="P55" s="181"/>
    </row>
    <row r="56" spans="1:16" ht="15.75" thickBot="1" x14ac:dyDescent="0.3">
      <c r="A56" s="358">
        <v>51</v>
      </c>
      <c r="B56" s="380" t="s">
        <v>60</v>
      </c>
      <c r="C56" s="60">
        <v>29661</v>
      </c>
      <c r="D56" s="60">
        <v>123022</v>
      </c>
      <c r="E56" s="36">
        <v>972</v>
      </c>
      <c r="F56" s="35">
        <v>0</v>
      </c>
      <c r="G56" s="268">
        <f t="shared" si="2"/>
        <v>972</v>
      </c>
      <c r="H56" s="272"/>
      <c r="I56" s="278"/>
      <c r="J56" s="279">
        <f t="shared" si="5"/>
        <v>10.171810699588478</v>
      </c>
    </row>
    <row r="57" spans="1:16" ht="15.75" thickBot="1" x14ac:dyDescent="0.3">
      <c r="A57" s="358">
        <v>52</v>
      </c>
      <c r="B57" s="304" t="s">
        <v>218</v>
      </c>
      <c r="C57" s="60">
        <v>9000</v>
      </c>
      <c r="D57" s="60">
        <v>0</v>
      </c>
      <c r="E57" s="60">
        <v>330</v>
      </c>
      <c r="F57" s="35">
        <v>3</v>
      </c>
      <c r="G57" s="268">
        <f t="shared" si="2"/>
        <v>333</v>
      </c>
      <c r="H57" s="272"/>
      <c r="I57" s="278"/>
      <c r="J57" s="279">
        <f t="shared" si="5"/>
        <v>9.0090090090090094</v>
      </c>
    </row>
    <row r="58" spans="1:16" ht="15.75" thickBot="1" x14ac:dyDescent="0.3">
      <c r="A58" s="358">
        <v>53</v>
      </c>
      <c r="B58" s="380" t="s">
        <v>80</v>
      </c>
      <c r="C58" s="45">
        <v>926.6</v>
      </c>
      <c r="D58" s="60"/>
      <c r="E58" s="36">
        <v>77</v>
      </c>
      <c r="F58" s="35">
        <v>0</v>
      </c>
      <c r="G58" s="268">
        <f t="shared" si="2"/>
        <v>77</v>
      </c>
      <c r="H58" s="273"/>
      <c r="I58" s="278"/>
      <c r="J58" s="280">
        <f t="shared" si="5"/>
        <v>4.0112554112554113</v>
      </c>
    </row>
    <row r="59" spans="1:16" ht="15.75" thickBot="1" x14ac:dyDescent="0.3">
      <c r="A59" s="358">
        <v>54</v>
      </c>
      <c r="B59" s="380" t="s">
        <v>63</v>
      </c>
      <c r="C59" s="60">
        <v>74000</v>
      </c>
      <c r="D59" s="60">
        <v>18500</v>
      </c>
      <c r="E59" s="60">
        <v>2764</v>
      </c>
      <c r="F59" s="35">
        <v>206</v>
      </c>
      <c r="G59" s="268">
        <f t="shared" si="2"/>
        <v>2970</v>
      </c>
      <c r="H59" s="273"/>
      <c r="I59" s="278"/>
      <c r="J59" s="279">
        <f t="shared" si="5"/>
        <v>8.305274971941639</v>
      </c>
    </row>
    <row r="60" spans="1:16" ht="15.75" thickBot="1" x14ac:dyDescent="0.3">
      <c r="A60" s="358">
        <v>55</v>
      </c>
      <c r="B60" s="380" t="s">
        <v>129</v>
      </c>
      <c r="C60" s="60">
        <v>6102</v>
      </c>
      <c r="D60" s="60">
        <v>4207</v>
      </c>
      <c r="E60" s="60">
        <v>689</v>
      </c>
      <c r="F60" s="35">
        <v>0</v>
      </c>
      <c r="G60" s="268">
        <f t="shared" si="2"/>
        <v>689</v>
      </c>
      <c r="H60" s="272"/>
      <c r="I60" s="278"/>
      <c r="J60" s="279">
        <f t="shared" si="5"/>
        <v>2.9521044992743106</v>
      </c>
    </row>
    <row r="61" spans="1:16" x14ac:dyDescent="0.25">
      <c r="A61" s="358">
        <v>54</v>
      </c>
      <c r="B61" s="336" t="s">
        <v>64</v>
      </c>
      <c r="C61" s="337">
        <f>SUM(C5:C60)</f>
        <v>9166996.4299999997</v>
      </c>
      <c r="D61" s="337">
        <f>SUM(D5:D60)</f>
        <v>2741965.89</v>
      </c>
      <c r="E61" s="337">
        <f>SUM(E5:E60)</f>
        <v>340239</v>
      </c>
      <c r="F61" s="337">
        <f>SUM(F5:F60)</f>
        <v>20450</v>
      </c>
      <c r="G61" s="337">
        <f>SUM(G5:G60)</f>
        <v>360689</v>
      </c>
      <c r="H61" s="274"/>
      <c r="I61" s="282"/>
      <c r="J61" s="279">
        <f t="shared" si="5"/>
        <v>8.4717456774857745</v>
      </c>
    </row>
    <row r="62" spans="1:16" x14ac:dyDescent="0.25">
      <c r="B62" s="26"/>
      <c r="C62" s="28" t="e">
        <f>SUM(C9:C60)-C55-C45-C42-#REF!-C11</f>
        <v>#REF!</v>
      </c>
      <c r="D62" s="28">
        <f>SUM(D9:D60)</f>
        <v>1378754.37</v>
      </c>
      <c r="E62" s="28">
        <f>SUM(E9:E60)</f>
        <v>68603</v>
      </c>
      <c r="F62" s="28">
        <f>SUM(F9:F60)</f>
        <v>2525</v>
      </c>
      <c r="G62" s="199" t="e">
        <f>SUM(G9:G60)-G45-G42-G55-G11-#REF!</f>
        <v>#REF!</v>
      </c>
      <c r="H62" s="199"/>
      <c r="I62" s="234"/>
      <c r="J62" s="86">
        <f>C50/G50/3</f>
        <v>8.9338781918086525</v>
      </c>
    </row>
    <row r="63" spans="1:16" x14ac:dyDescent="0.25">
      <c r="B63" s="178" t="s">
        <v>65</v>
      </c>
      <c r="C63" s="29"/>
      <c r="D63" s="29"/>
      <c r="F63" s="32"/>
      <c r="G63" s="21" t="e">
        <f>G62/G61</f>
        <v>#REF!</v>
      </c>
      <c r="H63" s="85"/>
      <c r="I63" s="235"/>
    </row>
    <row r="64" spans="1:16" x14ac:dyDescent="0.25">
      <c r="B64" s="180"/>
      <c r="C64" s="260">
        <f>C61*2</f>
        <v>18333992.859999999</v>
      </c>
      <c r="D64" s="201">
        <f>D61*2</f>
        <v>5483931.7800000003</v>
      </c>
      <c r="E64" s="263"/>
      <c r="F64" s="263"/>
      <c r="G64" s="264">
        <f>G61-342862</f>
        <v>17827</v>
      </c>
      <c r="H64" s="266" t="s">
        <v>220</v>
      </c>
      <c r="I64" s="236"/>
    </row>
    <row r="65" spans="1:22" x14ac:dyDescent="0.25">
      <c r="B65" s="180"/>
      <c r="C65" s="33"/>
      <c r="D65" s="29"/>
      <c r="G65" s="34"/>
      <c r="H65" s="34"/>
      <c r="I65" s="236"/>
      <c r="K65" s="14"/>
    </row>
    <row r="66" spans="1:22" x14ac:dyDescent="0.25">
      <c r="B66" s="180"/>
      <c r="C66" s="260"/>
      <c r="D66" s="262"/>
      <c r="E66" s="263"/>
      <c r="F66" s="263"/>
      <c r="G66" s="261"/>
      <c r="H66" s="267"/>
      <c r="K66" s="29"/>
      <c r="L66" s="40"/>
      <c r="M66" s="106"/>
      <c r="N66" s="106"/>
      <c r="O66" s="40"/>
    </row>
    <row r="67" spans="1:22" x14ac:dyDescent="0.25">
      <c r="B67" s="180"/>
      <c r="C67" s="29"/>
      <c r="D67" s="29"/>
      <c r="G67" s="34"/>
      <c r="H67" s="267"/>
    </row>
    <row r="68" spans="1:22" x14ac:dyDescent="0.25">
      <c r="B68" s="180"/>
      <c r="C68" s="29"/>
      <c r="D68" s="29"/>
    </row>
    <row r="69" spans="1:22" x14ac:dyDescent="0.25">
      <c r="B69" s="180"/>
      <c r="C69" s="29">
        <v>16796298.800000001</v>
      </c>
      <c r="D69" s="29">
        <v>6034462.6200000001</v>
      </c>
      <c r="G69" s="30">
        <v>360787</v>
      </c>
      <c r="H69" s="30" t="s">
        <v>223</v>
      </c>
    </row>
    <row r="70" spans="1:22" x14ac:dyDescent="0.25">
      <c r="B70" s="180"/>
      <c r="C70" s="364">
        <f>C61*2</f>
        <v>18333992.859999999</v>
      </c>
      <c r="D70" s="364">
        <f>D61*2</f>
        <v>5483931.7800000003</v>
      </c>
      <c r="G70" s="34">
        <f>G61</f>
        <v>360689</v>
      </c>
      <c r="H70" s="34" t="s">
        <v>222</v>
      </c>
      <c r="I70" s="236"/>
      <c r="L70" s="50"/>
      <c r="M70" s="107"/>
      <c r="N70" s="107"/>
      <c r="O70" s="50"/>
    </row>
    <row r="71" spans="1:22" x14ac:dyDescent="0.25">
      <c r="B71" s="180"/>
      <c r="C71" s="308">
        <f>C69-C70</f>
        <v>-1537694.0599999987</v>
      </c>
      <c r="D71" s="379">
        <f>D69-D70</f>
        <v>550530.83999999985</v>
      </c>
      <c r="G71" s="309">
        <f>G69-G70</f>
        <v>98</v>
      </c>
      <c r="H71" s="30" t="s">
        <v>221</v>
      </c>
    </row>
    <row r="72" spans="1:22" x14ac:dyDescent="0.25">
      <c r="B72" s="180"/>
      <c r="D72" s="28">
        <f>D71/2</f>
        <v>275265.41999999993</v>
      </c>
      <c r="G72" s="82">
        <f>G14</f>
        <v>1178</v>
      </c>
      <c r="H72" s="82"/>
      <c r="I72" s="238"/>
    </row>
    <row r="73" spans="1:22" x14ac:dyDescent="0.25">
      <c r="B73" s="180"/>
      <c r="F73" s="49"/>
      <c r="G73" s="82"/>
      <c r="H73" s="85"/>
      <c r="I73" s="239"/>
    </row>
    <row r="74" spans="1:22" x14ac:dyDescent="0.25">
      <c r="B74" s="180"/>
      <c r="G74" s="34"/>
      <c r="H74" s="34"/>
      <c r="I74" s="236"/>
    </row>
    <row r="75" spans="1:22" x14ac:dyDescent="0.25">
      <c r="B75" s="180"/>
    </row>
    <row r="76" spans="1:22" ht="15.75" thickBot="1" x14ac:dyDescent="0.3">
      <c r="B76" s="179"/>
      <c r="V76" s="377"/>
    </row>
    <row r="77" spans="1:22" ht="15.75" thickBot="1" x14ac:dyDescent="0.3">
      <c r="A77" s="358">
        <v>27</v>
      </c>
      <c r="B77" s="372" t="s">
        <v>217</v>
      </c>
      <c r="C77" s="60"/>
      <c r="D77" s="51"/>
      <c r="E77" s="51"/>
      <c r="F77" s="35"/>
      <c r="G77" s="268">
        <f>E77+F77</f>
        <v>0</v>
      </c>
      <c r="H77" s="269"/>
      <c r="I77" s="278">
        <f>G77-H77</f>
        <v>0</v>
      </c>
      <c r="J77" s="280" t="e">
        <f>C77/G77/3</f>
        <v>#DIV/0!</v>
      </c>
    </row>
    <row r="78" spans="1:22" x14ac:dyDescent="0.25">
      <c r="G78" s="21"/>
      <c r="H78" s="21"/>
      <c r="I78" s="235"/>
      <c r="U78" s="9"/>
      <c r="V78" s="11"/>
    </row>
    <row r="79" spans="1:22" x14ac:dyDescent="0.25">
      <c r="U79" s="9"/>
      <c r="V79" s="11"/>
    </row>
    <row r="80" spans="1:22" x14ac:dyDescent="0.25">
      <c r="U80" s="9"/>
      <c r="V80" s="11"/>
    </row>
    <row r="81" spans="21:22" x14ac:dyDescent="0.25">
      <c r="U81" s="9"/>
    </row>
    <row r="86" spans="21:22" ht="15.75" thickBot="1" x14ac:dyDescent="0.3"/>
    <row r="87" spans="21:22" ht="15.75" thickBot="1" x14ac:dyDescent="0.3">
      <c r="V87" s="72"/>
    </row>
    <row r="88" spans="21:22" ht="15.75" thickBot="1" x14ac:dyDescent="0.3">
      <c r="U88" s="71"/>
    </row>
  </sheetData>
  <mergeCells count="4">
    <mergeCell ref="B2:G2"/>
    <mergeCell ref="E3:G3"/>
    <mergeCell ref="T4:U4"/>
    <mergeCell ref="T12:U12"/>
  </mergeCells>
  <hyperlinks>
    <hyperlink ref="B11" r:id="rId1"/>
  </hyperlinks>
  <pageMargins left="0.7" right="0.7" top="0.75" bottom="0.75" header="0.3" footer="0.3"/>
  <pageSetup orientation="portrait" horizontalDpi="300" verticalDpi="300"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89"/>
  <sheetViews>
    <sheetView topLeftCell="A34" zoomScale="110" zoomScaleNormal="110" workbookViewId="0">
      <selection activeCell="C60" sqref="C60:G61"/>
    </sheetView>
  </sheetViews>
  <sheetFormatPr defaultRowHeight="15" x14ac:dyDescent="0.25"/>
  <cols>
    <col min="1" max="1" width="6.42578125" style="358" customWidth="1"/>
    <col min="2" max="2" width="21.42578125" style="175" customWidth="1"/>
    <col min="3" max="3" width="16.7109375" style="30" customWidth="1"/>
    <col min="4" max="4" width="13.85546875" style="30" customWidth="1"/>
    <col min="5" max="5" width="11.28515625" style="31" customWidth="1"/>
    <col min="6" max="6" width="12" style="31" customWidth="1"/>
    <col min="7" max="9" width="12.28515625" style="30" customWidth="1"/>
    <col min="10" max="10" width="12.28515625" style="237" customWidth="1"/>
    <col min="11" max="11" width="13.42578125" style="358" customWidth="1"/>
    <col min="12" max="12" width="12.28515625" style="358" bestFit="1" customWidth="1"/>
    <col min="13" max="13" width="37.28515625" style="358" customWidth="1"/>
    <col min="14" max="14" width="25.42578125" style="104" customWidth="1"/>
    <col min="15" max="15" width="19" style="104" customWidth="1"/>
    <col min="16" max="16" width="18.85546875" style="358" customWidth="1"/>
    <col min="17" max="20" width="9.140625" style="358"/>
    <col min="21" max="21" width="18.5703125" style="358" customWidth="1"/>
    <col min="22" max="22" width="16.7109375" style="358" customWidth="1"/>
    <col min="23" max="23" width="25.28515625" style="358" customWidth="1"/>
    <col min="24" max="24" width="26" style="358" bestFit="1" customWidth="1"/>
    <col min="25" max="25" width="9.140625" style="358"/>
    <col min="26" max="26" width="13.28515625" style="358" customWidth="1"/>
    <col min="27" max="263" width="9.140625" style="358"/>
    <col min="264" max="264" width="21.42578125" style="358" customWidth="1"/>
    <col min="265" max="265" width="16.42578125" style="358" customWidth="1"/>
    <col min="266" max="266" width="17.42578125" style="358" customWidth="1"/>
    <col min="267" max="267" width="14" style="358" customWidth="1"/>
    <col min="268" max="268" width="13.5703125" style="358" customWidth="1"/>
    <col min="269" max="269" width="12.28515625" style="358" customWidth="1"/>
    <col min="270" max="270" width="12.140625" style="358" customWidth="1"/>
    <col min="271" max="271" width="12.28515625" style="358" bestFit="1" customWidth="1"/>
    <col min="272" max="276" width="9.140625" style="358"/>
    <col min="277" max="277" width="10.5703125" style="358" bestFit="1" customWidth="1"/>
    <col min="278" max="278" width="16.7109375" style="358" customWidth="1"/>
    <col min="279" max="279" width="27.7109375" style="358" customWidth="1"/>
    <col min="280" max="280" width="26" style="358" bestFit="1" customWidth="1"/>
    <col min="281" max="519" width="9.140625" style="358"/>
    <col min="520" max="520" width="21.42578125" style="358" customWidth="1"/>
    <col min="521" max="521" width="16.42578125" style="358" customWidth="1"/>
    <col min="522" max="522" width="17.42578125" style="358" customWidth="1"/>
    <col min="523" max="523" width="14" style="358" customWidth="1"/>
    <col min="524" max="524" width="13.5703125" style="358" customWidth="1"/>
    <col min="525" max="525" width="12.28515625" style="358" customWidth="1"/>
    <col min="526" max="526" width="12.140625" style="358" customWidth="1"/>
    <col min="527" max="527" width="12.28515625" style="358" bestFit="1" customWidth="1"/>
    <col min="528" max="532" width="9.140625" style="358"/>
    <col min="533" max="533" width="10.5703125" style="358" bestFit="1" customWidth="1"/>
    <col min="534" max="534" width="16.7109375" style="358" customWidth="1"/>
    <col min="535" max="535" width="27.7109375" style="358" customWidth="1"/>
    <col min="536" max="536" width="26" style="358" bestFit="1" customWidth="1"/>
    <col min="537" max="775" width="9.140625" style="358"/>
    <col min="776" max="776" width="21.42578125" style="358" customWidth="1"/>
    <col min="777" max="777" width="16.42578125" style="358" customWidth="1"/>
    <col min="778" max="778" width="17.42578125" style="358" customWidth="1"/>
    <col min="779" max="779" width="14" style="358" customWidth="1"/>
    <col min="780" max="780" width="13.5703125" style="358" customWidth="1"/>
    <col min="781" max="781" width="12.28515625" style="358" customWidth="1"/>
    <col min="782" max="782" width="12.140625" style="358" customWidth="1"/>
    <col min="783" max="783" width="12.28515625" style="358" bestFit="1" customWidth="1"/>
    <col min="784" max="788" width="9.140625" style="358"/>
    <col min="789" max="789" width="10.5703125" style="358" bestFit="1" customWidth="1"/>
    <col min="790" max="790" width="16.7109375" style="358" customWidth="1"/>
    <col min="791" max="791" width="27.7109375" style="358" customWidth="1"/>
    <col min="792" max="792" width="26" style="358" bestFit="1" customWidth="1"/>
    <col min="793" max="1031" width="9.140625" style="358"/>
    <col min="1032" max="1032" width="21.42578125" style="358" customWidth="1"/>
    <col min="1033" max="1033" width="16.42578125" style="358" customWidth="1"/>
    <col min="1034" max="1034" width="17.42578125" style="358" customWidth="1"/>
    <col min="1035" max="1035" width="14" style="358" customWidth="1"/>
    <col min="1036" max="1036" width="13.5703125" style="358" customWidth="1"/>
    <col min="1037" max="1037" width="12.28515625" style="358" customWidth="1"/>
    <col min="1038" max="1038" width="12.140625" style="358" customWidth="1"/>
    <col min="1039" max="1039" width="12.28515625" style="358" bestFit="1" customWidth="1"/>
    <col min="1040" max="1044" width="9.140625" style="358"/>
    <col min="1045" max="1045" width="10.5703125" style="358" bestFit="1" customWidth="1"/>
    <col min="1046" max="1046" width="16.7109375" style="358" customWidth="1"/>
    <col min="1047" max="1047" width="27.7109375" style="358" customWidth="1"/>
    <col min="1048" max="1048" width="26" style="358" bestFit="1" customWidth="1"/>
    <col min="1049" max="1287" width="9.140625" style="358"/>
    <col min="1288" max="1288" width="21.42578125" style="358" customWidth="1"/>
    <col min="1289" max="1289" width="16.42578125" style="358" customWidth="1"/>
    <col min="1290" max="1290" width="17.42578125" style="358" customWidth="1"/>
    <col min="1291" max="1291" width="14" style="358" customWidth="1"/>
    <col min="1292" max="1292" width="13.5703125" style="358" customWidth="1"/>
    <col min="1293" max="1293" width="12.28515625" style="358" customWidth="1"/>
    <col min="1294" max="1294" width="12.140625" style="358" customWidth="1"/>
    <col min="1295" max="1295" width="12.28515625" style="358" bestFit="1" customWidth="1"/>
    <col min="1296" max="1300" width="9.140625" style="358"/>
    <col min="1301" max="1301" width="10.5703125" style="358" bestFit="1" customWidth="1"/>
    <col min="1302" max="1302" width="16.7109375" style="358" customWidth="1"/>
    <col min="1303" max="1303" width="27.7109375" style="358" customWidth="1"/>
    <col min="1304" max="1304" width="26" style="358" bestFit="1" customWidth="1"/>
    <col min="1305" max="1543" width="9.140625" style="358"/>
    <col min="1544" max="1544" width="21.42578125" style="358" customWidth="1"/>
    <col min="1545" max="1545" width="16.42578125" style="358" customWidth="1"/>
    <col min="1546" max="1546" width="17.42578125" style="358" customWidth="1"/>
    <col min="1547" max="1547" width="14" style="358" customWidth="1"/>
    <col min="1548" max="1548" width="13.5703125" style="358" customWidth="1"/>
    <col min="1549" max="1549" width="12.28515625" style="358" customWidth="1"/>
    <col min="1550" max="1550" width="12.140625" style="358" customWidth="1"/>
    <col min="1551" max="1551" width="12.28515625" style="358" bestFit="1" customWidth="1"/>
    <col min="1552" max="1556" width="9.140625" style="358"/>
    <col min="1557" max="1557" width="10.5703125" style="358" bestFit="1" customWidth="1"/>
    <col min="1558" max="1558" width="16.7109375" style="358" customWidth="1"/>
    <col min="1559" max="1559" width="27.7109375" style="358" customWidth="1"/>
    <col min="1560" max="1560" width="26" style="358" bestFit="1" customWidth="1"/>
    <col min="1561" max="1799" width="9.140625" style="358"/>
    <col min="1800" max="1800" width="21.42578125" style="358" customWidth="1"/>
    <col min="1801" max="1801" width="16.42578125" style="358" customWidth="1"/>
    <col min="1802" max="1802" width="17.42578125" style="358" customWidth="1"/>
    <col min="1803" max="1803" width="14" style="358" customWidth="1"/>
    <col min="1804" max="1804" width="13.5703125" style="358" customWidth="1"/>
    <col min="1805" max="1805" width="12.28515625" style="358" customWidth="1"/>
    <col min="1806" max="1806" width="12.140625" style="358" customWidth="1"/>
    <col min="1807" max="1807" width="12.28515625" style="358" bestFit="1" customWidth="1"/>
    <col min="1808" max="1812" width="9.140625" style="358"/>
    <col min="1813" max="1813" width="10.5703125" style="358" bestFit="1" customWidth="1"/>
    <col min="1814" max="1814" width="16.7109375" style="358" customWidth="1"/>
    <col min="1815" max="1815" width="27.7109375" style="358" customWidth="1"/>
    <col min="1816" max="1816" width="26" style="358" bestFit="1" customWidth="1"/>
    <col min="1817" max="2055" width="9.140625" style="358"/>
    <col min="2056" max="2056" width="21.42578125" style="358" customWidth="1"/>
    <col min="2057" max="2057" width="16.42578125" style="358" customWidth="1"/>
    <col min="2058" max="2058" width="17.42578125" style="358" customWidth="1"/>
    <col min="2059" max="2059" width="14" style="358" customWidth="1"/>
    <col min="2060" max="2060" width="13.5703125" style="358" customWidth="1"/>
    <col min="2061" max="2061" width="12.28515625" style="358" customWidth="1"/>
    <col min="2062" max="2062" width="12.140625" style="358" customWidth="1"/>
    <col min="2063" max="2063" width="12.28515625" style="358" bestFit="1" customWidth="1"/>
    <col min="2064" max="2068" width="9.140625" style="358"/>
    <col min="2069" max="2069" width="10.5703125" style="358" bestFit="1" customWidth="1"/>
    <col min="2070" max="2070" width="16.7109375" style="358" customWidth="1"/>
    <col min="2071" max="2071" width="27.7109375" style="358" customWidth="1"/>
    <col min="2072" max="2072" width="26" style="358" bestFit="1" customWidth="1"/>
    <col min="2073" max="2311" width="9.140625" style="358"/>
    <col min="2312" max="2312" width="21.42578125" style="358" customWidth="1"/>
    <col min="2313" max="2313" width="16.42578125" style="358" customWidth="1"/>
    <col min="2314" max="2314" width="17.42578125" style="358" customWidth="1"/>
    <col min="2315" max="2315" width="14" style="358" customWidth="1"/>
    <col min="2316" max="2316" width="13.5703125" style="358" customWidth="1"/>
    <col min="2317" max="2317" width="12.28515625" style="358" customWidth="1"/>
    <col min="2318" max="2318" width="12.140625" style="358" customWidth="1"/>
    <col min="2319" max="2319" width="12.28515625" style="358" bestFit="1" customWidth="1"/>
    <col min="2320" max="2324" width="9.140625" style="358"/>
    <col min="2325" max="2325" width="10.5703125" style="358" bestFit="1" customWidth="1"/>
    <col min="2326" max="2326" width="16.7109375" style="358" customWidth="1"/>
    <col min="2327" max="2327" width="27.7109375" style="358" customWidth="1"/>
    <col min="2328" max="2328" width="26" style="358" bestFit="1" customWidth="1"/>
    <col min="2329" max="2567" width="9.140625" style="358"/>
    <col min="2568" max="2568" width="21.42578125" style="358" customWidth="1"/>
    <col min="2569" max="2569" width="16.42578125" style="358" customWidth="1"/>
    <col min="2570" max="2570" width="17.42578125" style="358" customWidth="1"/>
    <col min="2571" max="2571" width="14" style="358" customWidth="1"/>
    <col min="2572" max="2572" width="13.5703125" style="358" customWidth="1"/>
    <col min="2573" max="2573" width="12.28515625" style="358" customWidth="1"/>
    <col min="2574" max="2574" width="12.140625" style="358" customWidth="1"/>
    <col min="2575" max="2575" width="12.28515625" style="358" bestFit="1" customWidth="1"/>
    <col min="2576" max="2580" width="9.140625" style="358"/>
    <col min="2581" max="2581" width="10.5703125" style="358" bestFit="1" customWidth="1"/>
    <col min="2582" max="2582" width="16.7109375" style="358" customWidth="1"/>
    <col min="2583" max="2583" width="27.7109375" style="358" customWidth="1"/>
    <col min="2584" max="2584" width="26" style="358" bestFit="1" customWidth="1"/>
    <col min="2585" max="2823" width="9.140625" style="358"/>
    <col min="2824" max="2824" width="21.42578125" style="358" customWidth="1"/>
    <col min="2825" max="2825" width="16.42578125" style="358" customWidth="1"/>
    <col min="2826" max="2826" width="17.42578125" style="358" customWidth="1"/>
    <col min="2827" max="2827" width="14" style="358" customWidth="1"/>
    <col min="2828" max="2828" width="13.5703125" style="358" customWidth="1"/>
    <col min="2829" max="2829" width="12.28515625" style="358" customWidth="1"/>
    <col min="2830" max="2830" width="12.140625" style="358" customWidth="1"/>
    <col min="2831" max="2831" width="12.28515625" style="358" bestFit="1" customWidth="1"/>
    <col min="2832" max="2836" width="9.140625" style="358"/>
    <col min="2837" max="2837" width="10.5703125" style="358" bestFit="1" customWidth="1"/>
    <col min="2838" max="2838" width="16.7109375" style="358" customWidth="1"/>
    <col min="2839" max="2839" width="27.7109375" style="358" customWidth="1"/>
    <col min="2840" max="2840" width="26" style="358" bestFit="1" customWidth="1"/>
    <col min="2841" max="3079" width="9.140625" style="358"/>
    <col min="3080" max="3080" width="21.42578125" style="358" customWidth="1"/>
    <col min="3081" max="3081" width="16.42578125" style="358" customWidth="1"/>
    <col min="3082" max="3082" width="17.42578125" style="358" customWidth="1"/>
    <col min="3083" max="3083" width="14" style="358" customWidth="1"/>
    <col min="3084" max="3084" width="13.5703125" style="358" customWidth="1"/>
    <col min="3085" max="3085" width="12.28515625" style="358" customWidth="1"/>
    <col min="3086" max="3086" width="12.140625" style="358" customWidth="1"/>
    <col min="3087" max="3087" width="12.28515625" style="358" bestFit="1" customWidth="1"/>
    <col min="3088" max="3092" width="9.140625" style="358"/>
    <col min="3093" max="3093" width="10.5703125" style="358" bestFit="1" customWidth="1"/>
    <col min="3094" max="3094" width="16.7109375" style="358" customWidth="1"/>
    <col min="3095" max="3095" width="27.7109375" style="358" customWidth="1"/>
    <col min="3096" max="3096" width="26" style="358" bestFit="1" customWidth="1"/>
    <col min="3097" max="3335" width="9.140625" style="358"/>
    <col min="3336" max="3336" width="21.42578125" style="358" customWidth="1"/>
    <col min="3337" max="3337" width="16.42578125" style="358" customWidth="1"/>
    <col min="3338" max="3338" width="17.42578125" style="358" customWidth="1"/>
    <col min="3339" max="3339" width="14" style="358" customWidth="1"/>
    <col min="3340" max="3340" width="13.5703125" style="358" customWidth="1"/>
    <col min="3341" max="3341" width="12.28515625" style="358" customWidth="1"/>
    <col min="3342" max="3342" width="12.140625" style="358" customWidth="1"/>
    <col min="3343" max="3343" width="12.28515625" style="358" bestFit="1" customWidth="1"/>
    <col min="3344" max="3348" width="9.140625" style="358"/>
    <col min="3349" max="3349" width="10.5703125" style="358" bestFit="1" customWidth="1"/>
    <col min="3350" max="3350" width="16.7109375" style="358" customWidth="1"/>
    <col min="3351" max="3351" width="27.7109375" style="358" customWidth="1"/>
    <col min="3352" max="3352" width="26" style="358" bestFit="1" customWidth="1"/>
    <col min="3353" max="3591" width="9.140625" style="358"/>
    <col min="3592" max="3592" width="21.42578125" style="358" customWidth="1"/>
    <col min="3593" max="3593" width="16.42578125" style="358" customWidth="1"/>
    <col min="3594" max="3594" width="17.42578125" style="358" customWidth="1"/>
    <col min="3595" max="3595" width="14" style="358" customWidth="1"/>
    <col min="3596" max="3596" width="13.5703125" style="358" customWidth="1"/>
    <col min="3597" max="3597" width="12.28515625" style="358" customWidth="1"/>
    <col min="3598" max="3598" width="12.140625" style="358" customWidth="1"/>
    <col min="3599" max="3599" width="12.28515625" style="358" bestFit="1" customWidth="1"/>
    <col min="3600" max="3604" width="9.140625" style="358"/>
    <col min="3605" max="3605" width="10.5703125" style="358" bestFit="1" customWidth="1"/>
    <col min="3606" max="3606" width="16.7109375" style="358" customWidth="1"/>
    <col min="3607" max="3607" width="27.7109375" style="358" customWidth="1"/>
    <col min="3608" max="3608" width="26" style="358" bestFit="1" customWidth="1"/>
    <col min="3609" max="3847" width="9.140625" style="358"/>
    <col min="3848" max="3848" width="21.42578125" style="358" customWidth="1"/>
    <col min="3849" max="3849" width="16.42578125" style="358" customWidth="1"/>
    <col min="3850" max="3850" width="17.42578125" style="358" customWidth="1"/>
    <col min="3851" max="3851" width="14" style="358" customWidth="1"/>
    <col min="3852" max="3852" width="13.5703125" style="358" customWidth="1"/>
    <col min="3853" max="3853" width="12.28515625" style="358" customWidth="1"/>
    <col min="3854" max="3854" width="12.140625" style="358" customWidth="1"/>
    <col min="3855" max="3855" width="12.28515625" style="358" bestFit="1" customWidth="1"/>
    <col min="3856" max="3860" width="9.140625" style="358"/>
    <col min="3861" max="3861" width="10.5703125" style="358" bestFit="1" customWidth="1"/>
    <col min="3862" max="3862" width="16.7109375" style="358" customWidth="1"/>
    <col min="3863" max="3863" width="27.7109375" style="358" customWidth="1"/>
    <col min="3864" max="3864" width="26" style="358" bestFit="1" customWidth="1"/>
    <col min="3865" max="4103" width="9.140625" style="358"/>
    <col min="4104" max="4104" width="21.42578125" style="358" customWidth="1"/>
    <col min="4105" max="4105" width="16.42578125" style="358" customWidth="1"/>
    <col min="4106" max="4106" width="17.42578125" style="358" customWidth="1"/>
    <col min="4107" max="4107" width="14" style="358" customWidth="1"/>
    <col min="4108" max="4108" width="13.5703125" style="358" customWidth="1"/>
    <col min="4109" max="4109" width="12.28515625" style="358" customWidth="1"/>
    <col min="4110" max="4110" width="12.140625" style="358" customWidth="1"/>
    <col min="4111" max="4111" width="12.28515625" style="358" bestFit="1" customWidth="1"/>
    <col min="4112" max="4116" width="9.140625" style="358"/>
    <col min="4117" max="4117" width="10.5703125" style="358" bestFit="1" customWidth="1"/>
    <col min="4118" max="4118" width="16.7109375" style="358" customWidth="1"/>
    <col min="4119" max="4119" width="27.7109375" style="358" customWidth="1"/>
    <col min="4120" max="4120" width="26" style="358" bestFit="1" customWidth="1"/>
    <col min="4121" max="4359" width="9.140625" style="358"/>
    <col min="4360" max="4360" width="21.42578125" style="358" customWidth="1"/>
    <col min="4361" max="4361" width="16.42578125" style="358" customWidth="1"/>
    <col min="4362" max="4362" width="17.42578125" style="358" customWidth="1"/>
    <col min="4363" max="4363" width="14" style="358" customWidth="1"/>
    <col min="4364" max="4364" width="13.5703125" style="358" customWidth="1"/>
    <col min="4365" max="4365" width="12.28515625" style="358" customWidth="1"/>
    <col min="4366" max="4366" width="12.140625" style="358" customWidth="1"/>
    <col min="4367" max="4367" width="12.28515625" style="358" bestFit="1" customWidth="1"/>
    <col min="4368" max="4372" width="9.140625" style="358"/>
    <col min="4373" max="4373" width="10.5703125" style="358" bestFit="1" customWidth="1"/>
    <col min="4374" max="4374" width="16.7109375" style="358" customWidth="1"/>
    <col min="4375" max="4375" width="27.7109375" style="358" customWidth="1"/>
    <col min="4376" max="4376" width="26" style="358" bestFit="1" customWidth="1"/>
    <col min="4377" max="4615" width="9.140625" style="358"/>
    <col min="4616" max="4616" width="21.42578125" style="358" customWidth="1"/>
    <col min="4617" max="4617" width="16.42578125" style="358" customWidth="1"/>
    <col min="4618" max="4618" width="17.42578125" style="358" customWidth="1"/>
    <col min="4619" max="4619" width="14" style="358" customWidth="1"/>
    <col min="4620" max="4620" width="13.5703125" style="358" customWidth="1"/>
    <col min="4621" max="4621" width="12.28515625" style="358" customWidth="1"/>
    <col min="4622" max="4622" width="12.140625" style="358" customWidth="1"/>
    <col min="4623" max="4623" width="12.28515625" style="358" bestFit="1" customWidth="1"/>
    <col min="4624" max="4628" width="9.140625" style="358"/>
    <col min="4629" max="4629" width="10.5703125" style="358" bestFit="1" customWidth="1"/>
    <col min="4630" max="4630" width="16.7109375" style="358" customWidth="1"/>
    <col min="4631" max="4631" width="27.7109375" style="358" customWidth="1"/>
    <col min="4632" max="4632" width="26" style="358" bestFit="1" customWidth="1"/>
    <col min="4633" max="4871" width="9.140625" style="358"/>
    <col min="4872" max="4872" width="21.42578125" style="358" customWidth="1"/>
    <col min="4873" max="4873" width="16.42578125" style="358" customWidth="1"/>
    <col min="4874" max="4874" width="17.42578125" style="358" customWidth="1"/>
    <col min="4875" max="4875" width="14" style="358" customWidth="1"/>
    <col min="4876" max="4876" width="13.5703125" style="358" customWidth="1"/>
    <col min="4877" max="4877" width="12.28515625" style="358" customWidth="1"/>
    <col min="4878" max="4878" width="12.140625" style="358" customWidth="1"/>
    <col min="4879" max="4879" width="12.28515625" style="358" bestFit="1" customWidth="1"/>
    <col min="4880" max="4884" width="9.140625" style="358"/>
    <col min="4885" max="4885" width="10.5703125" style="358" bestFit="1" customWidth="1"/>
    <col min="4886" max="4886" width="16.7109375" style="358" customWidth="1"/>
    <col min="4887" max="4887" width="27.7109375" style="358" customWidth="1"/>
    <col min="4888" max="4888" width="26" style="358" bestFit="1" customWidth="1"/>
    <col min="4889" max="5127" width="9.140625" style="358"/>
    <col min="5128" max="5128" width="21.42578125" style="358" customWidth="1"/>
    <col min="5129" max="5129" width="16.42578125" style="358" customWidth="1"/>
    <col min="5130" max="5130" width="17.42578125" style="358" customWidth="1"/>
    <col min="5131" max="5131" width="14" style="358" customWidth="1"/>
    <col min="5132" max="5132" width="13.5703125" style="358" customWidth="1"/>
    <col min="5133" max="5133" width="12.28515625" style="358" customWidth="1"/>
    <col min="5134" max="5134" width="12.140625" style="358" customWidth="1"/>
    <col min="5135" max="5135" width="12.28515625" style="358" bestFit="1" customWidth="1"/>
    <col min="5136" max="5140" width="9.140625" style="358"/>
    <col min="5141" max="5141" width="10.5703125" style="358" bestFit="1" customWidth="1"/>
    <col min="5142" max="5142" width="16.7109375" style="358" customWidth="1"/>
    <col min="5143" max="5143" width="27.7109375" style="358" customWidth="1"/>
    <col min="5144" max="5144" width="26" style="358" bestFit="1" customWidth="1"/>
    <col min="5145" max="5383" width="9.140625" style="358"/>
    <col min="5384" max="5384" width="21.42578125" style="358" customWidth="1"/>
    <col min="5385" max="5385" width="16.42578125" style="358" customWidth="1"/>
    <col min="5386" max="5386" width="17.42578125" style="358" customWidth="1"/>
    <col min="5387" max="5387" width="14" style="358" customWidth="1"/>
    <col min="5388" max="5388" width="13.5703125" style="358" customWidth="1"/>
    <col min="5389" max="5389" width="12.28515625" style="358" customWidth="1"/>
    <col min="5390" max="5390" width="12.140625" style="358" customWidth="1"/>
    <col min="5391" max="5391" width="12.28515625" style="358" bestFit="1" customWidth="1"/>
    <col min="5392" max="5396" width="9.140625" style="358"/>
    <col min="5397" max="5397" width="10.5703125" style="358" bestFit="1" customWidth="1"/>
    <col min="5398" max="5398" width="16.7109375" style="358" customWidth="1"/>
    <col min="5399" max="5399" width="27.7109375" style="358" customWidth="1"/>
    <col min="5400" max="5400" width="26" style="358" bestFit="1" customWidth="1"/>
    <col min="5401" max="5639" width="9.140625" style="358"/>
    <col min="5640" max="5640" width="21.42578125" style="358" customWidth="1"/>
    <col min="5641" max="5641" width="16.42578125" style="358" customWidth="1"/>
    <col min="5642" max="5642" width="17.42578125" style="358" customWidth="1"/>
    <col min="5643" max="5643" width="14" style="358" customWidth="1"/>
    <col min="5644" max="5644" width="13.5703125" style="358" customWidth="1"/>
    <col min="5645" max="5645" width="12.28515625" style="358" customWidth="1"/>
    <col min="5646" max="5646" width="12.140625" style="358" customWidth="1"/>
    <col min="5647" max="5647" width="12.28515625" style="358" bestFit="1" customWidth="1"/>
    <col min="5648" max="5652" width="9.140625" style="358"/>
    <col min="5653" max="5653" width="10.5703125" style="358" bestFit="1" customWidth="1"/>
    <col min="5654" max="5654" width="16.7109375" style="358" customWidth="1"/>
    <col min="5655" max="5655" width="27.7109375" style="358" customWidth="1"/>
    <col min="5656" max="5656" width="26" style="358" bestFit="1" customWidth="1"/>
    <col min="5657" max="5895" width="9.140625" style="358"/>
    <col min="5896" max="5896" width="21.42578125" style="358" customWidth="1"/>
    <col min="5897" max="5897" width="16.42578125" style="358" customWidth="1"/>
    <col min="5898" max="5898" width="17.42578125" style="358" customWidth="1"/>
    <col min="5899" max="5899" width="14" style="358" customWidth="1"/>
    <col min="5900" max="5900" width="13.5703125" style="358" customWidth="1"/>
    <col min="5901" max="5901" width="12.28515625" style="358" customWidth="1"/>
    <col min="5902" max="5902" width="12.140625" style="358" customWidth="1"/>
    <col min="5903" max="5903" width="12.28515625" style="358" bestFit="1" customWidth="1"/>
    <col min="5904" max="5908" width="9.140625" style="358"/>
    <col min="5909" max="5909" width="10.5703125" style="358" bestFit="1" customWidth="1"/>
    <col min="5910" max="5910" width="16.7109375" style="358" customWidth="1"/>
    <col min="5911" max="5911" width="27.7109375" style="358" customWidth="1"/>
    <col min="5912" max="5912" width="26" style="358" bestFit="1" customWidth="1"/>
    <col min="5913" max="6151" width="9.140625" style="358"/>
    <col min="6152" max="6152" width="21.42578125" style="358" customWidth="1"/>
    <col min="6153" max="6153" width="16.42578125" style="358" customWidth="1"/>
    <col min="6154" max="6154" width="17.42578125" style="358" customWidth="1"/>
    <col min="6155" max="6155" width="14" style="358" customWidth="1"/>
    <col min="6156" max="6156" width="13.5703125" style="358" customWidth="1"/>
    <col min="6157" max="6157" width="12.28515625" style="358" customWidth="1"/>
    <col min="6158" max="6158" width="12.140625" style="358" customWidth="1"/>
    <col min="6159" max="6159" width="12.28515625" style="358" bestFit="1" customWidth="1"/>
    <col min="6160" max="6164" width="9.140625" style="358"/>
    <col min="6165" max="6165" width="10.5703125" style="358" bestFit="1" customWidth="1"/>
    <col min="6166" max="6166" width="16.7109375" style="358" customWidth="1"/>
    <col min="6167" max="6167" width="27.7109375" style="358" customWidth="1"/>
    <col min="6168" max="6168" width="26" style="358" bestFit="1" customWidth="1"/>
    <col min="6169" max="6407" width="9.140625" style="358"/>
    <col min="6408" max="6408" width="21.42578125" style="358" customWidth="1"/>
    <col min="6409" max="6409" width="16.42578125" style="358" customWidth="1"/>
    <col min="6410" max="6410" width="17.42578125" style="358" customWidth="1"/>
    <col min="6411" max="6411" width="14" style="358" customWidth="1"/>
    <col min="6412" max="6412" width="13.5703125" style="358" customWidth="1"/>
    <col min="6413" max="6413" width="12.28515625" style="358" customWidth="1"/>
    <col min="6414" max="6414" width="12.140625" style="358" customWidth="1"/>
    <col min="6415" max="6415" width="12.28515625" style="358" bestFit="1" customWidth="1"/>
    <col min="6416" max="6420" width="9.140625" style="358"/>
    <col min="6421" max="6421" width="10.5703125" style="358" bestFit="1" customWidth="1"/>
    <col min="6422" max="6422" width="16.7109375" style="358" customWidth="1"/>
    <col min="6423" max="6423" width="27.7109375" style="358" customWidth="1"/>
    <col min="6424" max="6424" width="26" style="358" bestFit="1" customWidth="1"/>
    <col min="6425" max="6663" width="9.140625" style="358"/>
    <col min="6664" max="6664" width="21.42578125" style="358" customWidth="1"/>
    <col min="6665" max="6665" width="16.42578125" style="358" customWidth="1"/>
    <col min="6666" max="6666" width="17.42578125" style="358" customWidth="1"/>
    <col min="6667" max="6667" width="14" style="358" customWidth="1"/>
    <col min="6668" max="6668" width="13.5703125" style="358" customWidth="1"/>
    <col min="6669" max="6669" width="12.28515625" style="358" customWidth="1"/>
    <col min="6670" max="6670" width="12.140625" style="358" customWidth="1"/>
    <col min="6671" max="6671" width="12.28515625" style="358" bestFit="1" customWidth="1"/>
    <col min="6672" max="6676" width="9.140625" style="358"/>
    <col min="6677" max="6677" width="10.5703125" style="358" bestFit="1" customWidth="1"/>
    <col min="6678" max="6678" width="16.7109375" style="358" customWidth="1"/>
    <col min="6679" max="6679" width="27.7109375" style="358" customWidth="1"/>
    <col min="6680" max="6680" width="26" style="358" bestFit="1" customWidth="1"/>
    <col min="6681" max="6919" width="9.140625" style="358"/>
    <col min="6920" max="6920" width="21.42578125" style="358" customWidth="1"/>
    <col min="6921" max="6921" width="16.42578125" style="358" customWidth="1"/>
    <col min="6922" max="6922" width="17.42578125" style="358" customWidth="1"/>
    <col min="6923" max="6923" width="14" style="358" customWidth="1"/>
    <col min="6924" max="6924" width="13.5703125" style="358" customWidth="1"/>
    <col min="6925" max="6925" width="12.28515625" style="358" customWidth="1"/>
    <col min="6926" max="6926" width="12.140625" style="358" customWidth="1"/>
    <col min="6927" max="6927" width="12.28515625" style="358" bestFit="1" customWidth="1"/>
    <col min="6928" max="6932" width="9.140625" style="358"/>
    <col min="6933" max="6933" width="10.5703125" style="358" bestFit="1" customWidth="1"/>
    <col min="6934" max="6934" width="16.7109375" style="358" customWidth="1"/>
    <col min="6935" max="6935" width="27.7109375" style="358" customWidth="1"/>
    <col min="6936" max="6936" width="26" style="358" bestFit="1" customWidth="1"/>
    <col min="6937" max="7175" width="9.140625" style="358"/>
    <col min="7176" max="7176" width="21.42578125" style="358" customWidth="1"/>
    <col min="7177" max="7177" width="16.42578125" style="358" customWidth="1"/>
    <col min="7178" max="7178" width="17.42578125" style="358" customWidth="1"/>
    <col min="7179" max="7179" width="14" style="358" customWidth="1"/>
    <col min="7180" max="7180" width="13.5703125" style="358" customWidth="1"/>
    <col min="7181" max="7181" width="12.28515625" style="358" customWidth="1"/>
    <col min="7182" max="7182" width="12.140625" style="358" customWidth="1"/>
    <col min="7183" max="7183" width="12.28515625" style="358" bestFit="1" customWidth="1"/>
    <col min="7184" max="7188" width="9.140625" style="358"/>
    <col min="7189" max="7189" width="10.5703125" style="358" bestFit="1" customWidth="1"/>
    <col min="7190" max="7190" width="16.7109375" style="358" customWidth="1"/>
    <col min="7191" max="7191" width="27.7109375" style="358" customWidth="1"/>
    <col min="7192" max="7192" width="26" style="358" bestFit="1" customWidth="1"/>
    <col min="7193" max="7431" width="9.140625" style="358"/>
    <col min="7432" max="7432" width="21.42578125" style="358" customWidth="1"/>
    <col min="7433" max="7433" width="16.42578125" style="358" customWidth="1"/>
    <col min="7434" max="7434" width="17.42578125" style="358" customWidth="1"/>
    <col min="7435" max="7435" width="14" style="358" customWidth="1"/>
    <col min="7436" max="7436" width="13.5703125" style="358" customWidth="1"/>
    <col min="7437" max="7437" width="12.28515625" style="358" customWidth="1"/>
    <col min="7438" max="7438" width="12.140625" style="358" customWidth="1"/>
    <col min="7439" max="7439" width="12.28515625" style="358" bestFit="1" customWidth="1"/>
    <col min="7440" max="7444" width="9.140625" style="358"/>
    <col min="7445" max="7445" width="10.5703125" style="358" bestFit="1" customWidth="1"/>
    <col min="7446" max="7446" width="16.7109375" style="358" customWidth="1"/>
    <col min="7447" max="7447" width="27.7109375" style="358" customWidth="1"/>
    <col min="7448" max="7448" width="26" style="358" bestFit="1" customWidth="1"/>
    <col min="7449" max="7687" width="9.140625" style="358"/>
    <col min="7688" max="7688" width="21.42578125" style="358" customWidth="1"/>
    <col min="7689" max="7689" width="16.42578125" style="358" customWidth="1"/>
    <col min="7690" max="7690" width="17.42578125" style="358" customWidth="1"/>
    <col min="7691" max="7691" width="14" style="358" customWidth="1"/>
    <col min="7692" max="7692" width="13.5703125" style="358" customWidth="1"/>
    <col min="7693" max="7693" width="12.28515625" style="358" customWidth="1"/>
    <col min="7694" max="7694" width="12.140625" style="358" customWidth="1"/>
    <col min="7695" max="7695" width="12.28515625" style="358" bestFit="1" customWidth="1"/>
    <col min="7696" max="7700" width="9.140625" style="358"/>
    <col min="7701" max="7701" width="10.5703125" style="358" bestFit="1" customWidth="1"/>
    <col min="7702" max="7702" width="16.7109375" style="358" customWidth="1"/>
    <col min="7703" max="7703" width="27.7109375" style="358" customWidth="1"/>
    <col min="7704" max="7704" width="26" style="358" bestFit="1" customWidth="1"/>
    <col min="7705" max="7943" width="9.140625" style="358"/>
    <col min="7944" max="7944" width="21.42578125" style="358" customWidth="1"/>
    <col min="7945" max="7945" width="16.42578125" style="358" customWidth="1"/>
    <col min="7946" max="7946" width="17.42578125" style="358" customWidth="1"/>
    <col min="7947" max="7947" width="14" style="358" customWidth="1"/>
    <col min="7948" max="7948" width="13.5703125" style="358" customWidth="1"/>
    <col min="7949" max="7949" width="12.28515625" style="358" customWidth="1"/>
    <col min="7950" max="7950" width="12.140625" style="358" customWidth="1"/>
    <col min="7951" max="7951" width="12.28515625" style="358" bestFit="1" customWidth="1"/>
    <col min="7952" max="7956" width="9.140625" style="358"/>
    <col min="7957" max="7957" width="10.5703125" style="358" bestFit="1" customWidth="1"/>
    <col min="7958" max="7958" width="16.7109375" style="358" customWidth="1"/>
    <col min="7959" max="7959" width="27.7109375" style="358" customWidth="1"/>
    <col min="7960" max="7960" width="26" style="358" bestFit="1" customWidth="1"/>
    <col min="7961" max="8199" width="9.140625" style="358"/>
    <col min="8200" max="8200" width="21.42578125" style="358" customWidth="1"/>
    <col min="8201" max="8201" width="16.42578125" style="358" customWidth="1"/>
    <col min="8202" max="8202" width="17.42578125" style="358" customWidth="1"/>
    <col min="8203" max="8203" width="14" style="358" customWidth="1"/>
    <col min="8204" max="8204" width="13.5703125" style="358" customWidth="1"/>
    <col min="8205" max="8205" width="12.28515625" style="358" customWidth="1"/>
    <col min="8206" max="8206" width="12.140625" style="358" customWidth="1"/>
    <col min="8207" max="8207" width="12.28515625" style="358" bestFit="1" customWidth="1"/>
    <col min="8208" max="8212" width="9.140625" style="358"/>
    <col min="8213" max="8213" width="10.5703125" style="358" bestFit="1" customWidth="1"/>
    <col min="8214" max="8214" width="16.7109375" style="358" customWidth="1"/>
    <col min="8215" max="8215" width="27.7109375" style="358" customWidth="1"/>
    <col min="8216" max="8216" width="26" style="358" bestFit="1" customWidth="1"/>
    <col min="8217" max="8455" width="9.140625" style="358"/>
    <col min="8456" max="8456" width="21.42578125" style="358" customWidth="1"/>
    <col min="8457" max="8457" width="16.42578125" style="358" customWidth="1"/>
    <col min="8458" max="8458" width="17.42578125" style="358" customWidth="1"/>
    <col min="8459" max="8459" width="14" style="358" customWidth="1"/>
    <col min="8460" max="8460" width="13.5703125" style="358" customWidth="1"/>
    <col min="8461" max="8461" width="12.28515625" style="358" customWidth="1"/>
    <col min="8462" max="8462" width="12.140625" style="358" customWidth="1"/>
    <col min="8463" max="8463" width="12.28515625" style="358" bestFit="1" customWidth="1"/>
    <col min="8464" max="8468" width="9.140625" style="358"/>
    <col min="8469" max="8469" width="10.5703125" style="358" bestFit="1" customWidth="1"/>
    <col min="8470" max="8470" width="16.7109375" style="358" customWidth="1"/>
    <col min="8471" max="8471" width="27.7109375" style="358" customWidth="1"/>
    <col min="8472" max="8472" width="26" style="358" bestFit="1" customWidth="1"/>
    <col min="8473" max="8711" width="9.140625" style="358"/>
    <col min="8712" max="8712" width="21.42578125" style="358" customWidth="1"/>
    <col min="8713" max="8713" width="16.42578125" style="358" customWidth="1"/>
    <col min="8714" max="8714" width="17.42578125" style="358" customWidth="1"/>
    <col min="8715" max="8715" width="14" style="358" customWidth="1"/>
    <col min="8716" max="8716" width="13.5703125" style="358" customWidth="1"/>
    <col min="8717" max="8717" width="12.28515625" style="358" customWidth="1"/>
    <col min="8718" max="8718" width="12.140625" style="358" customWidth="1"/>
    <col min="8719" max="8719" width="12.28515625" style="358" bestFit="1" customWidth="1"/>
    <col min="8720" max="8724" width="9.140625" style="358"/>
    <col min="8725" max="8725" width="10.5703125" style="358" bestFit="1" customWidth="1"/>
    <col min="8726" max="8726" width="16.7109375" style="358" customWidth="1"/>
    <col min="8727" max="8727" width="27.7109375" style="358" customWidth="1"/>
    <col min="8728" max="8728" width="26" style="358" bestFit="1" customWidth="1"/>
    <col min="8729" max="8967" width="9.140625" style="358"/>
    <col min="8968" max="8968" width="21.42578125" style="358" customWidth="1"/>
    <col min="8969" max="8969" width="16.42578125" style="358" customWidth="1"/>
    <col min="8970" max="8970" width="17.42578125" style="358" customWidth="1"/>
    <col min="8971" max="8971" width="14" style="358" customWidth="1"/>
    <col min="8972" max="8972" width="13.5703125" style="358" customWidth="1"/>
    <col min="8973" max="8973" width="12.28515625" style="358" customWidth="1"/>
    <col min="8974" max="8974" width="12.140625" style="358" customWidth="1"/>
    <col min="8975" max="8975" width="12.28515625" style="358" bestFit="1" customWidth="1"/>
    <col min="8976" max="8980" width="9.140625" style="358"/>
    <col min="8981" max="8981" width="10.5703125" style="358" bestFit="1" customWidth="1"/>
    <col min="8982" max="8982" width="16.7109375" style="358" customWidth="1"/>
    <col min="8983" max="8983" width="27.7109375" style="358" customWidth="1"/>
    <col min="8984" max="8984" width="26" style="358" bestFit="1" customWidth="1"/>
    <col min="8985" max="9223" width="9.140625" style="358"/>
    <col min="9224" max="9224" width="21.42578125" style="358" customWidth="1"/>
    <col min="9225" max="9225" width="16.42578125" style="358" customWidth="1"/>
    <col min="9226" max="9226" width="17.42578125" style="358" customWidth="1"/>
    <col min="9227" max="9227" width="14" style="358" customWidth="1"/>
    <col min="9228" max="9228" width="13.5703125" style="358" customWidth="1"/>
    <col min="9229" max="9229" width="12.28515625" style="358" customWidth="1"/>
    <col min="9230" max="9230" width="12.140625" style="358" customWidth="1"/>
    <col min="9231" max="9231" width="12.28515625" style="358" bestFit="1" customWidth="1"/>
    <col min="9232" max="9236" width="9.140625" style="358"/>
    <col min="9237" max="9237" width="10.5703125" style="358" bestFit="1" customWidth="1"/>
    <col min="9238" max="9238" width="16.7109375" style="358" customWidth="1"/>
    <col min="9239" max="9239" width="27.7109375" style="358" customWidth="1"/>
    <col min="9240" max="9240" width="26" style="358" bestFit="1" customWidth="1"/>
    <col min="9241" max="9479" width="9.140625" style="358"/>
    <col min="9480" max="9480" width="21.42578125" style="358" customWidth="1"/>
    <col min="9481" max="9481" width="16.42578125" style="358" customWidth="1"/>
    <col min="9482" max="9482" width="17.42578125" style="358" customWidth="1"/>
    <col min="9483" max="9483" width="14" style="358" customWidth="1"/>
    <col min="9484" max="9484" width="13.5703125" style="358" customWidth="1"/>
    <col min="9485" max="9485" width="12.28515625" style="358" customWidth="1"/>
    <col min="9486" max="9486" width="12.140625" style="358" customWidth="1"/>
    <col min="9487" max="9487" width="12.28515625" style="358" bestFit="1" customWidth="1"/>
    <col min="9488" max="9492" width="9.140625" style="358"/>
    <col min="9493" max="9493" width="10.5703125" style="358" bestFit="1" customWidth="1"/>
    <col min="9494" max="9494" width="16.7109375" style="358" customWidth="1"/>
    <col min="9495" max="9495" width="27.7109375" style="358" customWidth="1"/>
    <col min="9496" max="9496" width="26" style="358" bestFit="1" customWidth="1"/>
    <col min="9497" max="9735" width="9.140625" style="358"/>
    <col min="9736" max="9736" width="21.42578125" style="358" customWidth="1"/>
    <col min="9737" max="9737" width="16.42578125" style="358" customWidth="1"/>
    <col min="9738" max="9738" width="17.42578125" style="358" customWidth="1"/>
    <col min="9739" max="9739" width="14" style="358" customWidth="1"/>
    <col min="9740" max="9740" width="13.5703125" style="358" customWidth="1"/>
    <col min="9741" max="9741" width="12.28515625" style="358" customWidth="1"/>
    <col min="9742" max="9742" width="12.140625" style="358" customWidth="1"/>
    <col min="9743" max="9743" width="12.28515625" style="358" bestFit="1" customWidth="1"/>
    <col min="9744" max="9748" width="9.140625" style="358"/>
    <col min="9749" max="9749" width="10.5703125" style="358" bestFit="1" customWidth="1"/>
    <col min="9750" max="9750" width="16.7109375" style="358" customWidth="1"/>
    <col min="9751" max="9751" width="27.7109375" style="358" customWidth="1"/>
    <col min="9752" max="9752" width="26" style="358" bestFit="1" customWidth="1"/>
    <col min="9753" max="9991" width="9.140625" style="358"/>
    <col min="9992" max="9992" width="21.42578125" style="358" customWidth="1"/>
    <col min="9993" max="9993" width="16.42578125" style="358" customWidth="1"/>
    <col min="9994" max="9994" width="17.42578125" style="358" customWidth="1"/>
    <col min="9995" max="9995" width="14" style="358" customWidth="1"/>
    <col min="9996" max="9996" width="13.5703125" style="358" customWidth="1"/>
    <col min="9997" max="9997" width="12.28515625" style="358" customWidth="1"/>
    <col min="9998" max="9998" width="12.140625" style="358" customWidth="1"/>
    <col min="9999" max="9999" width="12.28515625" style="358" bestFit="1" customWidth="1"/>
    <col min="10000" max="10004" width="9.140625" style="358"/>
    <col min="10005" max="10005" width="10.5703125" style="358" bestFit="1" customWidth="1"/>
    <col min="10006" max="10006" width="16.7109375" style="358" customWidth="1"/>
    <col min="10007" max="10007" width="27.7109375" style="358" customWidth="1"/>
    <col min="10008" max="10008" width="26" style="358" bestFit="1" customWidth="1"/>
    <col min="10009" max="10247" width="9.140625" style="358"/>
    <col min="10248" max="10248" width="21.42578125" style="358" customWidth="1"/>
    <col min="10249" max="10249" width="16.42578125" style="358" customWidth="1"/>
    <col min="10250" max="10250" width="17.42578125" style="358" customWidth="1"/>
    <col min="10251" max="10251" width="14" style="358" customWidth="1"/>
    <col min="10252" max="10252" width="13.5703125" style="358" customWidth="1"/>
    <col min="10253" max="10253" width="12.28515625" style="358" customWidth="1"/>
    <col min="10254" max="10254" width="12.140625" style="358" customWidth="1"/>
    <col min="10255" max="10255" width="12.28515625" style="358" bestFit="1" customWidth="1"/>
    <col min="10256" max="10260" width="9.140625" style="358"/>
    <col min="10261" max="10261" width="10.5703125" style="358" bestFit="1" customWidth="1"/>
    <col min="10262" max="10262" width="16.7109375" style="358" customWidth="1"/>
    <col min="10263" max="10263" width="27.7109375" style="358" customWidth="1"/>
    <col min="10264" max="10264" width="26" style="358" bestFit="1" customWidth="1"/>
    <col min="10265" max="10503" width="9.140625" style="358"/>
    <col min="10504" max="10504" width="21.42578125" style="358" customWidth="1"/>
    <col min="10505" max="10505" width="16.42578125" style="358" customWidth="1"/>
    <col min="10506" max="10506" width="17.42578125" style="358" customWidth="1"/>
    <col min="10507" max="10507" width="14" style="358" customWidth="1"/>
    <col min="10508" max="10508" width="13.5703125" style="358" customWidth="1"/>
    <col min="10509" max="10509" width="12.28515625" style="358" customWidth="1"/>
    <col min="10510" max="10510" width="12.140625" style="358" customWidth="1"/>
    <col min="10511" max="10511" width="12.28515625" style="358" bestFit="1" customWidth="1"/>
    <col min="10512" max="10516" width="9.140625" style="358"/>
    <col min="10517" max="10517" width="10.5703125" style="358" bestFit="1" customWidth="1"/>
    <col min="10518" max="10518" width="16.7109375" style="358" customWidth="1"/>
    <col min="10519" max="10519" width="27.7109375" style="358" customWidth="1"/>
    <col min="10520" max="10520" width="26" style="358" bestFit="1" customWidth="1"/>
    <col min="10521" max="10759" width="9.140625" style="358"/>
    <col min="10760" max="10760" width="21.42578125" style="358" customWidth="1"/>
    <col min="10761" max="10761" width="16.42578125" style="358" customWidth="1"/>
    <col min="10762" max="10762" width="17.42578125" style="358" customWidth="1"/>
    <col min="10763" max="10763" width="14" style="358" customWidth="1"/>
    <col min="10764" max="10764" width="13.5703125" style="358" customWidth="1"/>
    <col min="10765" max="10765" width="12.28515625" style="358" customWidth="1"/>
    <col min="10766" max="10766" width="12.140625" style="358" customWidth="1"/>
    <col min="10767" max="10767" width="12.28515625" style="358" bestFit="1" customWidth="1"/>
    <col min="10768" max="10772" width="9.140625" style="358"/>
    <col min="10773" max="10773" width="10.5703125" style="358" bestFit="1" customWidth="1"/>
    <col min="10774" max="10774" width="16.7109375" style="358" customWidth="1"/>
    <col min="10775" max="10775" width="27.7109375" style="358" customWidth="1"/>
    <col min="10776" max="10776" width="26" style="358" bestFit="1" customWidth="1"/>
    <col min="10777" max="11015" width="9.140625" style="358"/>
    <col min="11016" max="11016" width="21.42578125" style="358" customWidth="1"/>
    <col min="11017" max="11017" width="16.42578125" style="358" customWidth="1"/>
    <col min="11018" max="11018" width="17.42578125" style="358" customWidth="1"/>
    <col min="11019" max="11019" width="14" style="358" customWidth="1"/>
    <col min="11020" max="11020" width="13.5703125" style="358" customWidth="1"/>
    <col min="11021" max="11021" width="12.28515625" style="358" customWidth="1"/>
    <col min="11022" max="11022" width="12.140625" style="358" customWidth="1"/>
    <col min="11023" max="11023" width="12.28515625" style="358" bestFit="1" customWidth="1"/>
    <col min="11024" max="11028" width="9.140625" style="358"/>
    <col min="11029" max="11029" width="10.5703125" style="358" bestFit="1" customWidth="1"/>
    <col min="11030" max="11030" width="16.7109375" style="358" customWidth="1"/>
    <col min="11031" max="11031" width="27.7109375" style="358" customWidth="1"/>
    <col min="11032" max="11032" width="26" style="358" bestFit="1" customWidth="1"/>
    <col min="11033" max="11271" width="9.140625" style="358"/>
    <col min="11272" max="11272" width="21.42578125" style="358" customWidth="1"/>
    <col min="11273" max="11273" width="16.42578125" style="358" customWidth="1"/>
    <col min="11274" max="11274" width="17.42578125" style="358" customWidth="1"/>
    <col min="11275" max="11275" width="14" style="358" customWidth="1"/>
    <col min="11276" max="11276" width="13.5703125" style="358" customWidth="1"/>
    <col min="11277" max="11277" width="12.28515625" style="358" customWidth="1"/>
    <col min="11278" max="11278" width="12.140625" style="358" customWidth="1"/>
    <col min="11279" max="11279" width="12.28515625" style="358" bestFit="1" customWidth="1"/>
    <col min="11280" max="11284" width="9.140625" style="358"/>
    <col min="11285" max="11285" width="10.5703125" style="358" bestFit="1" customWidth="1"/>
    <col min="11286" max="11286" width="16.7109375" style="358" customWidth="1"/>
    <col min="11287" max="11287" width="27.7109375" style="358" customWidth="1"/>
    <col min="11288" max="11288" width="26" style="358" bestFit="1" customWidth="1"/>
    <col min="11289" max="11527" width="9.140625" style="358"/>
    <col min="11528" max="11528" width="21.42578125" style="358" customWidth="1"/>
    <col min="11529" max="11529" width="16.42578125" style="358" customWidth="1"/>
    <col min="11530" max="11530" width="17.42578125" style="358" customWidth="1"/>
    <col min="11531" max="11531" width="14" style="358" customWidth="1"/>
    <col min="11532" max="11532" width="13.5703125" style="358" customWidth="1"/>
    <col min="11533" max="11533" width="12.28515625" style="358" customWidth="1"/>
    <col min="11534" max="11534" width="12.140625" style="358" customWidth="1"/>
    <col min="11535" max="11535" width="12.28515625" style="358" bestFit="1" customWidth="1"/>
    <col min="11536" max="11540" width="9.140625" style="358"/>
    <col min="11541" max="11541" width="10.5703125" style="358" bestFit="1" customWidth="1"/>
    <col min="11542" max="11542" width="16.7109375" style="358" customWidth="1"/>
    <col min="11543" max="11543" width="27.7109375" style="358" customWidth="1"/>
    <col min="11544" max="11544" width="26" style="358" bestFit="1" customWidth="1"/>
    <col min="11545" max="11783" width="9.140625" style="358"/>
    <col min="11784" max="11784" width="21.42578125" style="358" customWidth="1"/>
    <col min="11785" max="11785" width="16.42578125" style="358" customWidth="1"/>
    <col min="11786" max="11786" width="17.42578125" style="358" customWidth="1"/>
    <col min="11787" max="11787" width="14" style="358" customWidth="1"/>
    <col min="11788" max="11788" width="13.5703125" style="358" customWidth="1"/>
    <col min="11789" max="11789" width="12.28515625" style="358" customWidth="1"/>
    <col min="11790" max="11790" width="12.140625" style="358" customWidth="1"/>
    <col min="11791" max="11791" width="12.28515625" style="358" bestFit="1" customWidth="1"/>
    <col min="11792" max="11796" width="9.140625" style="358"/>
    <col min="11797" max="11797" width="10.5703125" style="358" bestFit="1" customWidth="1"/>
    <col min="11798" max="11798" width="16.7109375" style="358" customWidth="1"/>
    <col min="11799" max="11799" width="27.7109375" style="358" customWidth="1"/>
    <col min="11800" max="11800" width="26" style="358" bestFit="1" customWidth="1"/>
    <col min="11801" max="12039" width="9.140625" style="358"/>
    <col min="12040" max="12040" width="21.42578125" style="358" customWidth="1"/>
    <col min="12041" max="12041" width="16.42578125" style="358" customWidth="1"/>
    <col min="12042" max="12042" width="17.42578125" style="358" customWidth="1"/>
    <col min="12043" max="12043" width="14" style="358" customWidth="1"/>
    <col min="12044" max="12044" width="13.5703125" style="358" customWidth="1"/>
    <col min="12045" max="12045" width="12.28515625" style="358" customWidth="1"/>
    <col min="12046" max="12046" width="12.140625" style="358" customWidth="1"/>
    <col min="12047" max="12047" width="12.28515625" style="358" bestFit="1" customWidth="1"/>
    <col min="12048" max="12052" width="9.140625" style="358"/>
    <col min="12053" max="12053" width="10.5703125" style="358" bestFit="1" customWidth="1"/>
    <col min="12054" max="12054" width="16.7109375" style="358" customWidth="1"/>
    <col min="12055" max="12055" width="27.7109375" style="358" customWidth="1"/>
    <col min="12056" max="12056" width="26" style="358" bestFit="1" customWidth="1"/>
    <col min="12057" max="12295" width="9.140625" style="358"/>
    <col min="12296" max="12296" width="21.42578125" style="358" customWidth="1"/>
    <col min="12297" max="12297" width="16.42578125" style="358" customWidth="1"/>
    <col min="12298" max="12298" width="17.42578125" style="358" customWidth="1"/>
    <col min="12299" max="12299" width="14" style="358" customWidth="1"/>
    <col min="12300" max="12300" width="13.5703125" style="358" customWidth="1"/>
    <col min="12301" max="12301" width="12.28515625" style="358" customWidth="1"/>
    <col min="12302" max="12302" width="12.140625" style="358" customWidth="1"/>
    <col min="12303" max="12303" width="12.28515625" style="358" bestFit="1" customWidth="1"/>
    <col min="12304" max="12308" width="9.140625" style="358"/>
    <col min="12309" max="12309" width="10.5703125" style="358" bestFit="1" customWidth="1"/>
    <col min="12310" max="12310" width="16.7109375" style="358" customWidth="1"/>
    <col min="12311" max="12311" width="27.7109375" style="358" customWidth="1"/>
    <col min="12312" max="12312" width="26" style="358" bestFit="1" customWidth="1"/>
    <col min="12313" max="12551" width="9.140625" style="358"/>
    <col min="12552" max="12552" width="21.42578125" style="358" customWidth="1"/>
    <col min="12553" max="12553" width="16.42578125" style="358" customWidth="1"/>
    <col min="12554" max="12554" width="17.42578125" style="358" customWidth="1"/>
    <col min="12555" max="12555" width="14" style="358" customWidth="1"/>
    <col min="12556" max="12556" width="13.5703125" style="358" customWidth="1"/>
    <col min="12557" max="12557" width="12.28515625" style="358" customWidth="1"/>
    <col min="12558" max="12558" width="12.140625" style="358" customWidth="1"/>
    <col min="12559" max="12559" width="12.28515625" style="358" bestFit="1" customWidth="1"/>
    <col min="12560" max="12564" width="9.140625" style="358"/>
    <col min="12565" max="12565" width="10.5703125" style="358" bestFit="1" customWidth="1"/>
    <col min="12566" max="12566" width="16.7109375" style="358" customWidth="1"/>
    <col min="12567" max="12567" width="27.7109375" style="358" customWidth="1"/>
    <col min="12568" max="12568" width="26" style="358" bestFit="1" customWidth="1"/>
    <col min="12569" max="12807" width="9.140625" style="358"/>
    <col min="12808" max="12808" width="21.42578125" style="358" customWidth="1"/>
    <col min="12809" max="12809" width="16.42578125" style="358" customWidth="1"/>
    <col min="12810" max="12810" width="17.42578125" style="358" customWidth="1"/>
    <col min="12811" max="12811" width="14" style="358" customWidth="1"/>
    <col min="12812" max="12812" width="13.5703125" style="358" customWidth="1"/>
    <col min="12813" max="12813" width="12.28515625" style="358" customWidth="1"/>
    <col min="12814" max="12814" width="12.140625" style="358" customWidth="1"/>
    <col min="12815" max="12815" width="12.28515625" style="358" bestFit="1" customWidth="1"/>
    <col min="12816" max="12820" width="9.140625" style="358"/>
    <col min="12821" max="12821" width="10.5703125" style="358" bestFit="1" customWidth="1"/>
    <col min="12822" max="12822" width="16.7109375" style="358" customWidth="1"/>
    <col min="12823" max="12823" width="27.7109375" style="358" customWidth="1"/>
    <col min="12824" max="12824" width="26" style="358" bestFit="1" customWidth="1"/>
    <col min="12825" max="13063" width="9.140625" style="358"/>
    <col min="13064" max="13064" width="21.42578125" style="358" customWidth="1"/>
    <col min="13065" max="13065" width="16.42578125" style="358" customWidth="1"/>
    <col min="13066" max="13066" width="17.42578125" style="358" customWidth="1"/>
    <col min="13067" max="13067" width="14" style="358" customWidth="1"/>
    <col min="13068" max="13068" width="13.5703125" style="358" customWidth="1"/>
    <col min="13069" max="13069" width="12.28515625" style="358" customWidth="1"/>
    <col min="13070" max="13070" width="12.140625" style="358" customWidth="1"/>
    <col min="13071" max="13071" width="12.28515625" style="358" bestFit="1" customWidth="1"/>
    <col min="13072" max="13076" width="9.140625" style="358"/>
    <col min="13077" max="13077" width="10.5703125" style="358" bestFit="1" customWidth="1"/>
    <col min="13078" max="13078" width="16.7109375" style="358" customWidth="1"/>
    <col min="13079" max="13079" width="27.7109375" style="358" customWidth="1"/>
    <col min="13080" max="13080" width="26" style="358" bestFit="1" customWidth="1"/>
    <col min="13081" max="13319" width="9.140625" style="358"/>
    <col min="13320" max="13320" width="21.42578125" style="358" customWidth="1"/>
    <col min="13321" max="13321" width="16.42578125" style="358" customWidth="1"/>
    <col min="13322" max="13322" width="17.42578125" style="358" customWidth="1"/>
    <col min="13323" max="13323" width="14" style="358" customWidth="1"/>
    <col min="13324" max="13324" width="13.5703125" style="358" customWidth="1"/>
    <col min="13325" max="13325" width="12.28515625" style="358" customWidth="1"/>
    <col min="13326" max="13326" width="12.140625" style="358" customWidth="1"/>
    <col min="13327" max="13327" width="12.28515625" style="358" bestFit="1" customWidth="1"/>
    <col min="13328" max="13332" width="9.140625" style="358"/>
    <col min="13333" max="13333" width="10.5703125" style="358" bestFit="1" customWidth="1"/>
    <col min="13334" max="13334" width="16.7109375" style="358" customWidth="1"/>
    <col min="13335" max="13335" width="27.7109375" style="358" customWidth="1"/>
    <col min="13336" max="13336" width="26" style="358" bestFit="1" customWidth="1"/>
    <col min="13337" max="13575" width="9.140625" style="358"/>
    <col min="13576" max="13576" width="21.42578125" style="358" customWidth="1"/>
    <col min="13577" max="13577" width="16.42578125" style="358" customWidth="1"/>
    <col min="13578" max="13578" width="17.42578125" style="358" customWidth="1"/>
    <col min="13579" max="13579" width="14" style="358" customWidth="1"/>
    <col min="13580" max="13580" width="13.5703125" style="358" customWidth="1"/>
    <col min="13581" max="13581" width="12.28515625" style="358" customWidth="1"/>
    <col min="13582" max="13582" width="12.140625" style="358" customWidth="1"/>
    <col min="13583" max="13583" width="12.28515625" style="358" bestFit="1" customWidth="1"/>
    <col min="13584" max="13588" width="9.140625" style="358"/>
    <col min="13589" max="13589" width="10.5703125" style="358" bestFit="1" customWidth="1"/>
    <col min="13590" max="13590" width="16.7109375" style="358" customWidth="1"/>
    <col min="13591" max="13591" width="27.7109375" style="358" customWidth="1"/>
    <col min="13592" max="13592" width="26" style="358" bestFit="1" customWidth="1"/>
    <col min="13593" max="13831" width="9.140625" style="358"/>
    <col min="13832" max="13832" width="21.42578125" style="358" customWidth="1"/>
    <col min="13833" max="13833" width="16.42578125" style="358" customWidth="1"/>
    <col min="13834" max="13834" width="17.42578125" style="358" customWidth="1"/>
    <col min="13835" max="13835" width="14" style="358" customWidth="1"/>
    <col min="13836" max="13836" width="13.5703125" style="358" customWidth="1"/>
    <col min="13837" max="13837" width="12.28515625" style="358" customWidth="1"/>
    <col min="13838" max="13838" width="12.140625" style="358" customWidth="1"/>
    <col min="13839" max="13839" width="12.28515625" style="358" bestFit="1" customWidth="1"/>
    <col min="13840" max="13844" width="9.140625" style="358"/>
    <col min="13845" max="13845" width="10.5703125" style="358" bestFit="1" customWidth="1"/>
    <col min="13846" max="13846" width="16.7109375" style="358" customWidth="1"/>
    <col min="13847" max="13847" width="27.7109375" style="358" customWidth="1"/>
    <col min="13848" max="13848" width="26" style="358" bestFit="1" customWidth="1"/>
    <col min="13849" max="14087" width="9.140625" style="358"/>
    <col min="14088" max="14088" width="21.42578125" style="358" customWidth="1"/>
    <col min="14089" max="14089" width="16.42578125" style="358" customWidth="1"/>
    <col min="14090" max="14090" width="17.42578125" style="358" customWidth="1"/>
    <col min="14091" max="14091" width="14" style="358" customWidth="1"/>
    <col min="14092" max="14092" width="13.5703125" style="358" customWidth="1"/>
    <col min="14093" max="14093" width="12.28515625" style="358" customWidth="1"/>
    <col min="14094" max="14094" width="12.140625" style="358" customWidth="1"/>
    <col min="14095" max="14095" width="12.28515625" style="358" bestFit="1" customWidth="1"/>
    <col min="14096" max="14100" width="9.140625" style="358"/>
    <col min="14101" max="14101" width="10.5703125" style="358" bestFit="1" customWidth="1"/>
    <col min="14102" max="14102" width="16.7109375" style="358" customWidth="1"/>
    <col min="14103" max="14103" width="27.7109375" style="358" customWidth="1"/>
    <col min="14104" max="14104" width="26" style="358" bestFit="1" customWidth="1"/>
    <col min="14105" max="14343" width="9.140625" style="358"/>
    <col min="14344" max="14344" width="21.42578125" style="358" customWidth="1"/>
    <col min="14345" max="14345" width="16.42578125" style="358" customWidth="1"/>
    <col min="14346" max="14346" width="17.42578125" style="358" customWidth="1"/>
    <col min="14347" max="14347" width="14" style="358" customWidth="1"/>
    <col min="14348" max="14348" width="13.5703125" style="358" customWidth="1"/>
    <col min="14349" max="14349" width="12.28515625" style="358" customWidth="1"/>
    <col min="14350" max="14350" width="12.140625" style="358" customWidth="1"/>
    <col min="14351" max="14351" width="12.28515625" style="358" bestFit="1" customWidth="1"/>
    <col min="14352" max="14356" width="9.140625" style="358"/>
    <col min="14357" max="14357" width="10.5703125" style="358" bestFit="1" customWidth="1"/>
    <col min="14358" max="14358" width="16.7109375" style="358" customWidth="1"/>
    <col min="14359" max="14359" width="27.7109375" style="358" customWidth="1"/>
    <col min="14360" max="14360" width="26" style="358" bestFit="1" customWidth="1"/>
    <col min="14361" max="14599" width="9.140625" style="358"/>
    <col min="14600" max="14600" width="21.42578125" style="358" customWidth="1"/>
    <col min="14601" max="14601" width="16.42578125" style="358" customWidth="1"/>
    <col min="14602" max="14602" width="17.42578125" style="358" customWidth="1"/>
    <col min="14603" max="14603" width="14" style="358" customWidth="1"/>
    <col min="14604" max="14604" width="13.5703125" style="358" customWidth="1"/>
    <col min="14605" max="14605" width="12.28515625" style="358" customWidth="1"/>
    <col min="14606" max="14606" width="12.140625" style="358" customWidth="1"/>
    <col min="14607" max="14607" width="12.28515625" style="358" bestFit="1" customWidth="1"/>
    <col min="14608" max="14612" width="9.140625" style="358"/>
    <col min="14613" max="14613" width="10.5703125" style="358" bestFit="1" customWidth="1"/>
    <col min="14614" max="14614" width="16.7109375" style="358" customWidth="1"/>
    <col min="14615" max="14615" width="27.7109375" style="358" customWidth="1"/>
    <col min="14616" max="14616" width="26" style="358" bestFit="1" customWidth="1"/>
    <col min="14617" max="14855" width="9.140625" style="358"/>
    <col min="14856" max="14856" width="21.42578125" style="358" customWidth="1"/>
    <col min="14857" max="14857" width="16.42578125" style="358" customWidth="1"/>
    <col min="14858" max="14858" width="17.42578125" style="358" customWidth="1"/>
    <col min="14859" max="14859" width="14" style="358" customWidth="1"/>
    <col min="14860" max="14860" width="13.5703125" style="358" customWidth="1"/>
    <col min="14861" max="14861" width="12.28515625" style="358" customWidth="1"/>
    <col min="14862" max="14862" width="12.140625" style="358" customWidth="1"/>
    <col min="14863" max="14863" width="12.28515625" style="358" bestFit="1" customWidth="1"/>
    <col min="14864" max="14868" width="9.140625" style="358"/>
    <col min="14869" max="14869" width="10.5703125" style="358" bestFit="1" customWidth="1"/>
    <col min="14870" max="14870" width="16.7109375" style="358" customWidth="1"/>
    <col min="14871" max="14871" width="27.7109375" style="358" customWidth="1"/>
    <col min="14872" max="14872" width="26" style="358" bestFit="1" customWidth="1"/>
    <col min="14873" max="15111" width="9.140625" style="358"/>
    <col min="15112" max="15112" width="21.42578125" style="358" customWidth="1"/>
    <col min="15113" max="15113" width="16.42578125" style="358" customWidth="1"/>
    <col min="15114" max="15114" width="17.42578125" style="358" customWidth="1"/>
    <col min="15115" max="15115" width="14" style="358" customWidth="1"/>
    <col min="15116" max="15116" width="13.5703125" style="358" customWidth="1"/>
    <col min="15117" max="15117" width="12.28515625" style="358" customWidth="1"/>
    <col min="15118" max="15118" width="12.140625" style="358" customWidth="1"/>
    <col min="15119" max="15119" width="12.28515625" style="358" bestFit="1" customWidth="1"/>
    <col min="15120" max="15124" width="9.140625" style="358"/>
    <col min="15125" max="15125" width="10.5703125" style="358" bestFit="1" customWidth="1"/>
    <col min="15126" max="15126" width="16.7109375" style="358" customWidth="1"/>
    <col min="15127" max="15127" width="27.7109375" style="358" customWidth="1"/>
    <col min="15128" max="15128" width="26" style="358" bestFit="1" customWidth="1"/>
    <col min="15129" max="15367" width="9.140625" style="358"/>
    <col min="15368" max="15368" width="21.42578125" style="358" customWidth="1"/>
    <col min="15369" max="15369" width="16.42578125" style="358" customWidth="1"/>
    <col min="15370" max="15370" width="17.42578125" style="358" customWidth="1"/>
    <col min="15371" max="15371" width="14" style="358" customWidth="1"/>
    <col min="15372" max="15372" width="13.5703125" style="358" customWidth="1"/>
    <col min="15373" max="15373" width="12.28515625" style="358" customWidth="1"/>
    <col min="15374" max="15374" width="12.140625" style="358" customWidth="1"/>
    <col min="15375" max="15375" width="12.28515625" style="358" bestFit="1" customWidth="1"/>
    <col min="15376" max="15380" width="9.140625" style="358"/>
    <col min="15381" max="15381" width="10.5703125" style="358" bestFit="1" customWidth="1"/>
    <col min="15382" max="15382" width="16.7109375" style="358" customWidth="1"/>
    <col min="15383" max="15383" width="27.7109375" style="358" customWidth="1"/>
    <col min="15384" max="15384" width="26" style="358" bestFit="1" customWidth="1"/>
    <col min="15385" max="15623" width="9.140625" style="358"/>
    <col min="15624" max="15624" width="21.42578125" style="358" customWidth="1"/>
    <col min="15625" max="15625" width="16.42578125" style="358" customWidth="1"/>
    <col min="15626" max="15626" width="17.42578125" style="358" customWidth="1"/>
    <col min="15627" max="15627" width="14" style="358" customWidth="1"/>
    <col min="15628" max="15628" width="13.5703125" style="358" customWidth="1"/>
    <col min="15629" max="15629" width="12.28515625" style="358" customWidth="1"/>
    <col min="15630" max="15630" width="12.140625" style="358" customWidth="1"/>
    <col min="15631" max="15631" width="12.28515625" style="358" bestFit="1" customWidth="1"/>
    <col min="15632" max="15636" width="9.140625" style="358"/>
    <col min="15637" max="15637" width="10.5703125" style="358" bestFit="1" customWidth="1"/>
    <col min="15638" max="15638" width="16.7109375" style="358" customWidth="1"/>
    <col min="15639" max="15639" width="27.7109375" style="358" customWidth="1"/>
    <col min="15640" max="15640" width="26" style="358" bestFit="1" customWidth="1"/>
    <col min="15641" max="15879" width="9.140625" style="358"/>
    <col min="15880" max="15880" width="21.42578125" style="358" customWidth="1"/>
    <col min="15881" max="15881" width="16.42578125" style="358" customWidth="1"/>
    <col min="15882" max="15882" width="17.42578125" style="358" customWidth="1"/>
    <col min="15883" max="15883" width="14" style="358" customWidth="1"/>
    <col min="15884" max="15884" width="13.5703125" style="358" customWidth="1"/>
    <col min="15885" max="15885" width="12.28515625" style="358" customWidth="1"/>
    <col min="15886" max="15886" width="12.140625" style="358" customWidth="1"/>
    <col min="15887" max="15887" width="12.28515625" style="358" bestFit="1" customWidth="1"/>
    <col min="15888" max="15892" width="9.140625" style="358"/>
    <col min="15893" max="15893" width="10.5703125" style="358" bestFit="1" customWidth="1"/>
    <col min="15894" max="15894" width="16.7109375" style="358" customWidth="1"/>
    <col min="15895" max="15895" width="27.7109375" style="358" customWidth="1"/>
    <col min="15896" max="15896" width="26" style="358" bestFit="1" customWidth="1"/>
    <col min="15897" max="16135" width="9.140625" style="358"/>
    <col min="16136" max="16136" width="21.42578125" style="358" customWidth="1"/>
    <col min="16137" max="16137" width="16.42578125" style="358" customWidth="1"/>
    <col min="16138" max="16138" width="17.42578125" style="358" customWidth="1"/>
    <col min="16139" max="16139" width="14" style="358" customWidth="1"/>
    <col min="16140" max="16140" width="13.5703125" style="358" customWidth="1"/>
    <col min="16141" max="16141" width="12.28515625" style="358" customWidth="1"/>
    <col min="16142" max="16142" width="12.140625" style="358" customWidth="1"/>
    <col min="16143" max="16143" width="12.28515625" style="358" bestFit="1" customWidth="1"/>
    <col min="16144" max="16148" width="9.140625" style="358"/>
    <col min="16149" max="16149" width="10.5703125" style="358" bestFit="1" customWidth="1"/>
    <col min="16150" max="16150" width="16.7109375" style="358" customWidth="1"/>
    <col min="16151" max="16151" width="27.7109375" style="358" customWidth="1"/>
    <col min="16152" max="16152" width="26" style="358" bestFit="1" customWidth="1"/>
    <col min="16153" max="16384" width="9.140625" style="358"/>
  </cols>
  <sheetData>
    <row r="2" spans="1:26" ht="15.75" x14ac:dyDescent="0.3">
      <c r="B2" s="516" t="s">
        <v>0</v>
      </c>
      <c r="C2" s="517"/>
      <c r="D2" s="517"/>
      <c r="E2" s="517"/>
      <c r="F2" s="517"/>
      <c r="G2" s="518"/>
      <c r="H2" s="343"/>
      <c r="I2" s="343"/>
      <c r="J2" s="230"/>
    </row>
    <row r="3" spans="1:26" ht="15.75" x14ac:dyDescent="0.3">
      <c r="B3" s="383"/>
      <c r="C3" s="383"/>
      <c r="D3" s="383"/>
      <c r="E3" s="519" t="s">
        <v>1</v>
      </c>
      <c r="F3" s="519"/>
      <c r="G3" s="519"/>
      <c r="H3" s="343"/>
      <c r="I3" s="343"/>
      <c r="J3" s="230"/>
      <c r="U3" s="332"/>
      <c r="V3" s="15"/>
      <c r="W3" s="15"/>
      <c r="X3" s="15"/>
    </row>
    <row r="4" spans="1:26" ht="75.75" thickBot="1" x14ac:dyDescent="0.3">
      <c r="B4" s="338" t="s">
        <v>2</v>
      </c>
      <c r="C4" s="339" t="s">
        <v>3</v>
      </c>
      <c r="D4" s="340" t="s">
        <v>4</v>
      </c>
      <c r="E4" s="341" t="s">
        <v>5</v>
      </c>
      <c r="F4" s="342" t="s">
        <v>6</v>
      </c>
      <c r="G4" s="387" t="s">
        <v>7</v>
      </c>
      <c r="H4" s="388" t="s">
        <v>253</v>
      </c>
      <c r="I4" s="386" t="s">
        <v>254</v>
      </c>
      <c r="J4" s="276" t="s">
        <v>213</v>
      </c>
      <c r="K4" s="277" t="s">
        <v>214</v>
      </c>
      <c r="U4" s="489"/>
      <c r="V4" s="489"/>
      <c r="W4" s="7"/>
      <c r="X4" s="7"/>
      <c r="Y4" s="40"/>
      <c r="Z4" s="40"/>
    </row>
    <row r="5" spans="1:26" ht="16.5" thickBot="1" x14ac:dyDescent="0.35">
      <c r="A5" s="358">
        <v>1</v>
      </c>
      <c r="B5" s="305" t="s">
        <v>9</v>
      </c>
      <c r="C5" s="44">
        <v>841213</v>
      </c>
      <c r="D5" s="44">
        <v>90000</v>
      </c>
      <c r="E5" s="370">
        <v>23561</v>
      </c>
      <c r="F5" s="370">
        <v>4334</v>
      </c>
      <c r="G5" s="268">
        <f>E5+F5</f>
        <v>27895</v>
      </c>
      <c r="H5" s="389">
        <f>(C5/C$62)*100</f>
        <v>8.7473100383616433</v>
      </c>
      <c r="I5" s="389">
        <f>(G5/G$62)*100</f>
        <v>7.2688091348045534</v>
      </c>
      <c r="J5" s="278">
        <f>G5-I5</f>
        <v>27887.731190865194</v>
      </c>
      <c r="K5" s="279">
        <f>C5/G5/3</f>
        <v>10.052135986138495</v>
      </c>
      <c r="U5" s="9"/>
      <c r="V5" s="10"/>
      <c r="W5" s="15"/>
      <c r="X5" s="20"/>
      <c r="Y5" s="40"/>
      <c r="Z5" s="40"/>
    </row>
    <row r="6" spans="1:26" ht="16.5" thickBot="1" x14ac:dyDescent="0.35">
      <c r="A6" s="358">
        <v>2</v>
      </c>
      <c r="B6" s="305" t="s">
        <v>11</v>
      </c>
      <c r="C6" s="51">
        <v>2607123</v>
      </c>
      <c r="D6" s="51">
        <v>2418615</v>
      </c>
      <c r="E6" s="370">
        <v>91663</v>
      </c>
      <c r="F6" s="370">
        <v>10852</v>
      </c>
      <c r="G6" s="268">
        <f t="shared" ref="G6:G61" si="0">E6+F6</f>
        <v>102515</v>
      </c>
      <c r="H6" s="389">
        <f>(C6/C$62)*100</f>
        <v>27.110034187706944</v>
      </c>
      <c r="I6" s="389">
        <f t="shared" ref="I6:I61" si="1">(G6/G$62)*100</f>
        <v>26.713101575712095</v>
      </c>
      <c r="J6" s="278">
        <f>G6-I6</f>
        <v>102488.28689842428</v>
      </c>
      <c r="K6" s="279">
        <f t="shared" ref="K6:K47" si="2">C6/G6/3</f>
        <v>8.4772082134321796</v>
      </c>
      <c r="U6" s="9"/>
      <c r="V6" s="11"/>
      <c r="W6" s="15"/>
      <c r="X6" s="20"/>
      <c r="Y6" s="40"/>
      <c r="Z6" s="40"/>
    </row>
    <row r="7" spans="1:26" ht="15.75" thickBot="1" x14ac:dyDescent="0.3">
      <c r="A7" s="358">
        <v>3</v>
      </c>
      <c r="B7" s="305" t="s">
        <v>13</v>
      </c>
      <c r="C7" s="60">
        <v>1575073</v>
      </c>
      <c r="D7" s="51">
        <v>528432</v>
      </c>
      <c r="E7" s="51">
        <v>94354</v>
      </c>
      <c r="F7" s="51">
        <v>606</v>
      </c>
      <c r="G7" s="268">
        <f t="shared" si="0"/>
        <v>94960</v>
      </c>
      <c r="H7" s="389">
        <f t="shared" ref="H7:H61" si="3">(C7/C$62)*100</f>
        <v>16.378315437412866</v>
      </c>
      <c r="I7" s="389">
        <f>(G7/G$62)*100</f>
        <v>24.744438624880459</v>
      </c>
      <c r="J7" s="278">
        <f>G7-I7</f>
        <v>94935.255561375117</v>
      </c>
      <c r="K7" s="279">
        <f t="shared" si="2"/>
        <v>5.5288998876720017</v>
      </c>
      <c r="L7" s="275"/>
      <c r="M7" s="358">
        <v>93000</v>
      </c>
      <c r="N7" s="391">
        <f>C7/M7/3</f>
        <v>5.6454229390681006</v>
      </c>
      <c r="U7" s="9"/>
      <c r="V7" s="11"/>
      <c r="W7" s="15"/>
      <c r="X7" s="41"/>
      <c r="Y7" s="40"/>
      <c r="Z7" s="40"/>
    </row>
    <row r="8" spans="1:26" ht="16.5" customHeight="1" thickBot="1" x14ac:dyDescent="0.3">
      <c r="A8" s="358">
        <v>4</v>
      </c>
      <c r="B8" s="305" t="s">
        <v>161</v>
      </c>
      <c r="C8" s="60">
        <v>2278184</v>
      </c>
      <c r="D8" s="51">
        <v>187456</v>
      </c>
      <c r="E8" s="51">
        <v>77289</v>
      </c>
      <c r="F8" s="35">
        <v>2248</v>
      </c>
      <c r="G8" s="268">
        <f t="shared" si="0"/>
        <v>79537</v>
      </c>
      <c r="H8" s="389">
        <f t="shared" si="3"/>
        <v>23.689578944256549</v>
      </c>
      <c r="I8" s="389">
        <f t="shared" si="1"/>
        <v>20.725551968272086</v>
      </c>
      <c r="J8" s="278">
        <f t="shared" ref="J8:J13" si="4">G8-I8</f>
        <v>79516.274448031734</v>
      </c>
      <c r="K8" s="368">
        <f>C8/G8/3</f>
        <v>9.5476905926382276</v>
      </c>
      <c r="U8" s="9"/>
      <c r="V8" s="11"/>
      <c r="W8" s="15"/>
      <c r="X8" s="41"/>
      <c r="Y8" s="40"/>
      <c r="Z8" s="40"/>
    </row>
    <row r="9" spans="1:26" ht="15.75" thickBot="1" x14ac:dyDescent="0.3">
      <c r="A9" s="358">
        <v>5</v>
      </c>
      <c r="B9" s="305" t="s">
        <v>16</v>
      </c>
      <c r="C9" s="60">
        <v>11858</v>
      </c>
      <c r="D9" s="60">
        <v>3018</v>
      </c>
      <c r="E9" s="36">
        <v>385</v>
      </c>
      <c r="F9" s="36">
        <v>27</v>
      </c>
      <c r="G9" s="268">
        <f t="shared" si="0"/>
        <v>412</v>
      </c>
      <c r="H9" s="389">
        <f>(C9/C$62)*100</f>
        <v>0.12330480203574168</v>
      </c>
      <c r="I9" s="389">
        <f t="shared" si="1"/>
        <v>0.10735792663701296</v>
      </c>
      <c r="J9" s="278">
        <f t="shared" si="4"/>
        <v>411.89264207336299</v>
      </c>
      <c r="K9" s="280">
        <f t="shared" si="2"/>
        <v>9.5938511326860851</v>
      </c>
      <c r="L9" s="14"/>
      <c r="U9" s="9"/>
      <c r="V9" s="11"/>
      <c r="W9" s="15"/>
      <c r="X9" s="9"/>
      <c r="Y9" s="40"/>
      <c r="Z9" s="40"/>
    </row>
    <row r="10" spans="1:26" ht="15.75" customHeight="1" thickBot="1" x14ac:dyDescent="0.3">
      <c r="A10" s="358">
        <v>6</v>
      </c>
      <c r="B10" s="304" t="s">
        <v>226</v>
      </c>
      <c r="C10" s="60">
        <v>10685</v>
      </c>
      <c r="D10" s="60">
        <v>1500</v>
      </c>
      <c r="E10" s="51">
        <v>493</v>
      </c>
      <c r="F10" s="35">
        <v>0</v>
      </c>
      <c r="G10" s="268">
        <f t="shared" si="0"/>
        <v>493</v>
      </c>
      <c r="H10" s="389">
        <f t="shared" si="3"/>
        <v>0.11110742197266822</v>
      </c>
      <c r="I10" s="389">
        <f t="shared" si="1"/>
        <v>0.12846470347584316</v>
      </c>
      <c r="J10" s="278">
        <f t="shared" si="4"/>
        <v>492.87153529652414</v>
      </c>
      <c r="K10" s="279">
        <f t="shared" si="2"/>
        <v>7.2244759972954702</v>
      </c>
      <c r="L10" s="179"/>
      <c r="M10" s="179"/>
      <c r="N10" s="182"/>
      <c r="O10" s="182"/>
      <c r="U10" s="9"/>
      <c r="V10" s="11"/>
      <c r="W10" s="15"/>
      <c r="X10" s="9"/>
      <c r="Y10" s="40"/>
      <c r="Z10" s="40"/>
    </row>
    <row r="11" spans="1:26" ht="15.75" thickBot="1" x14ac:dyDescent="0.3">
      <c r="A11" s="358">
        <v>7</v>
      </c>
      <c r="B11" s="306" t="s">
        <v>19</v>
      </c>
      <c r="C11" s="60">
        <v>9767</v>
      </c>
      <c r="D11" s="51">
        <v>4368</v>
      </c>
      <c r="E11" s="36">
        <v>81</v>
      </c>
      <c r="F11" s="35">
        <v>0</v>
      </c>
      <c r="G11" s="268">
        <f t="shared" si="0"/>
        <v>81</v>
      </c>
      <c r="H11" s="389">
        <f t="shared" si="3"/>
        <v>0.10156164627113248</v>
      </c>
      <c r="I11" s="389">
        <f t="shared" si="1"/>
        <v>2.1106776838830214E-2</v>
      </c>
      <c r="J11" s="278">
        <f t="shared" si="4"/>
        <v>80.978893223161165</v>
      </c>
      <c r="K11" s="279">
        <f>C11/G11/3</f>
        <v>40.193415637860085</v>
      </c>
      <c r="U11" s="332"/>
      <c r="V11" s="333"/>
      <c r="W11" s="15"/>
      <c r="X11" s="7"/>
      <c r="Y11" s="40"/>
      <c r="Z11" s="40"/>
    </row>
    <row r="12" spans="1:26" ht="15.75" thickBot="1" x14ac:dyDescent="0.3">
      <c r="A12" s="358">
        <v>8</v>
      </c>
      <c r="B12" s="305" t="s">
        <v>23</v>
      </c>
      <c r="C12" s="362">
        <v>297487</v>
      </c>
      <c r="D12" s="365">
        <v>88819</v>
      </c>
      <c r="E12" s="35">
        <v>10225</v>
      </c>
      <c r="F12" s="35">
        <v>90</v>
      </c>
      <c r="G12" s="268">
        <f t="shared" si="0"/>
        <v>10315</v>
      </c>
      <c r="H12" s="389">
        <f t="shared" si="3"/>
        <v>3.0934032419637951</v>
      </c>
      <c r="I12" s="389">
        <f t="shared" si="1"/>
        <v>2.687856828302885</v>
      </c>
      <c r="J12" s="278">
        <f t="shared" si="4"/>
        <v>10312.312143171697</v>
      </c>
      <c r="K12" s="279">
        <f>C12/G12/3</f>
        <v>9.6134108902892219</v>
      </c>
      <c r="U12" s="489"/>
      <c r="V12" s="489"/>
      <c r="W12" s="16"/>
      <c r="X12" s="20"/>
      <c r="Y12" s="40"/>
      <c r="Z12" s="40"/>
    </row>
    <row r="13" spans="1:26" ht="15.75" thickBot="1" x14ac:dyDescent="0.3">
      <c r="A13" s="358">
        <v>9</v>
      </c>
      <c r="B13" s="304" t="s">
        <v>245</v>
      </c>
      <c r="C13" s="51">
        <v>16200</v>
      </c>
      <c r="D13" s="51">
        <v>156330</v>
      </c>
      <c r="E13" s="51">
        <v>1300</v>
      </c>
      <c r="F13" s="35">
        <v>80</v>
      </c>
      <c r="G13" s="268">
        <f t="shared" si="0"/>
        <v>1380</v>
      </c>
      <c r="H13" s="389">
        <f t="shared" si="3"/>
        <v>0.16845486532121903</v>
      </c>
      <c r="I13" s="389">
        <f t="shared" si="1"/>
        <v>0.35959693873562593</v>
      </c>
      <c r="J13" s="278">
        <f t="shared" si="4"/>
        <v>1379.6404030612644</v>
      </c>
      <c r="K13" s="279">
        <f t="shared" si="2"/>
        <v>3.9130434782608696</v>
      </c>
      <c r="U13" s="9"/>
      <c r="V13" s="11"/>
      <c r="W13" s="11"/>
      <c r="X13" s="42"/>
      <c r="Y13" s="40"/>
    </row>
    <row r="14" spans="1:26" ht="15.75" thickBot="1" x14ac:dyDescent="0.3">
      <c r="A14" s="358">
        <v>10</v>
      </c>
      <c r="B14" s="304" t="s">
        <v>229</v>
      </c>
      <c r="C14" s="51">
        <v>75181</v>
      </c>
      <c r="D14" s="51">
        <v>22121</v>
      </c>
      <c r="E14" s="51">
        <v>1420</v>
      </c>
      <c r="F14" s="35">
        <v>9</v>
      </c>
      <c r="G14" s="268">
        <f t="shared" si="0"/>
        <v>1429</v>
      </c>
      <c r="H14" s="389">
        <f t="shared" si="3"/>
        <v>0.78176575492065226</v>
      </c>
      <c r="I14" s="389">
        <f t="shared" si="1"/>
        <v>0.37236523583565895</v>
      </c>
      <c r="J14" s="278"/>
      <c r="K14" s="368">
        <f t="shared" si="2"/>
        <v>17.536972241660834</v>
      </c>
      <c r="L14" s="179"/>
      <c r="M14" s="179"/>
      <c r="N14" s="182"/>
      <c r="O14" s="182"/>
      <c r="U14" s="9"/>
      <c r="V14" s="11"/>
      <c r="W14" s="11"/>
      <c r="X14" s="42"/>
      <c r="Y14" s="40"/>
    </row>
    <row r="15" spans="1:26" ht="15.75" thickBot="1" x14ac:dyDescent="0.3">
      <c r="A15" s="358">
        <v>11</v>
      </c>
      <c r="B15" s="305" t="s">
        <v>24</v>
      </c>
      <c r="C15" s="60">
        <v>2364</v>
      </c>
      <c r="D15" s="51">
        <v>0</v>
      </c>
      <c r="E15" s="35">
        <v>3</v>
      </c>
      <c r="F15" s="35">
        <v>5</v>
      </c>
      <c r="G15" s="268">
        <f t="shared" si="0"/>
        <v>8</v>
      </c>
      <c r="H15" s="389">
        <f t="shared" si="3"/>
        <v>2.4581932198726036E-2</v>
      </c>
      <c r="I15" s="389">
        <f t="shared" si="1"/>
        <v>2.0846199346992804E-3</v>
      </c>
      <c r="J15" s="278">
        <f>G15-I15</f>
        <v>7.9979153800653009</v>
      </c>
      <c r="K15" s="279">
        <f>C15/G15/3</f>
        <v>98.5</v>
      </c>
      <c r="L15" s="179"/>
      <c r="M15" s="179"/>
      <c r="N15" s="109"/>
      <c r="O15" s="109"/>
      <c r="U15" s="9"/>
      <c r="V15" s="11"/>
      <c r="W15" s="11"/>
      <c r="X15" s="9"/>
      <c r="Y15" s="40"/>
    </row>
    <row r="16" spans="1:26" ht="15.75" thickBot="1" x14ac:dyDescent="0.3">
      <c r="A16" s="358">
        <v>12</v>
      </c>
      <c r="B16" s="305" t="s">
        <v>66</v>
      </c>
      <c r="C16" s="45"/>
      <c r="D16" s="51"/>
      <c r="E16" s="35"/>
      <c r="F16" s="35"/>
      <c r="G16" s="268">
        <f t="shared" si="0"/>
        <v>0</v>
      </c>
      <c r="H16" s="389">
        <f t="shared" si="3"/>
        <v>0</v>
      </c>
      <c r="I16" s="389">
        <f t="shared" si="1"/>
        <v>0</v>
      </c>
      <c r="J16" s="278">
        <f>G16-I16</f>
        <v>0</v>
      </c>
      <c r="K16" s="279" t="e">
        <f t="shared" si="2"/>
        <v>#DIV/0!</v>
      </c>
      <c r="N16" s="109"/>
      <c r="O16" s="109"/>
      <c r="U16" s="9"/>
      <c r="V16" s="11"/>
      <c r="W16" s="11"/>
      <c r="X16" s="9"/>
      <c r="Y16" s="40"/>
    </row>
    <row r="17" spans="1:24" ht="15.75" thickBot="1" x14ac:dyDescent="0.3">
      <c r="A17" s="358">
        <v>13</v>
      </c>
      <c r="B17" s="305" t="s">
        <v>247</v>
      </c>
      <c r="C17" s="60">
        <v>4487</v>
      </c>
      <c r="D17" s="68">
        <v>0</v>
      </c>
      <c r="E17" s="35">
        <v>70</v>
      </c>
      <c r="F17" s="35">
        <v>31</v>
      </c>
      <c r="G17" s="268">
        <f t="shared" si="0"/>
        <v>101</v>
      </c>
      <c r="H17" s="389">
        <f t="shared" si="3"/>
        <v>4.6657838314587023E-2</v>
      </c>
      <c r="I17" s="389">
        <f t="shared" si="1"/>
        <v>2.6318326675578419E-2</v>
      </c>
      <c r="J17" s="278">
        <f>G17-I17</f>
        <v>100.97368167332442</v>
      </c>
      <c r="K17" s="279">
        <f t="shared" si="2"/>
        <v>14.80858085808581</v>
      </c>
      <c r="N17" s="109"/>
      <c r="O17" s="109"/>
      <c r="U17" s="332"/>
      <c r="V17" s="18"/>
      <c r="W17" s="15"/>
      <c r="X17" s="18"/>
    </row>
    <row r="18" spans="1:24" ht="15.75" thickBot="1" x14ac:dyDescent="0.3">
      <c r="A18" s="358">
        <v>14</v>
      </c>
      <c r="B18" s="305" t="s">
        <v>246</v>
      </c>
      <c r="C18" s="60">
        <v>13434</v>
      </c>
      <c r="D18" s="35">
        <v>10355</v>
      </c>
      <c r="E18" s="35">
        <v>600</v>
      </c>
      <c r="F18" s="35">
        <v>67</v>
      </c>
      <c r="G18" s="268">
        <f t="shared" si="0"/>
        <v>667</v>
      </c>
      <c r="H18" s="389">
        <f t="shared" si="3"/>
        <v>0.13969275683489238</v>
      </c>
      <c r="I18" s="389">
        <f t="shared" si="1"/>
        <v>0.17380518705555253</v>
      </c>
      <c r="J18" s="278"/>
      <c r="K18" s="279">
        <f t="shared" si="2"/>
        <v>6.7136431784107948</v>
      </c>
      <c r="N18" s="109"/>
      <c r="O18" s="109"/>
      <c r="U18" s="332"/>
      <c r="V18" s="18"/>
      <c r="W18" s="15"/>
      <c r="X18" s="18"/>
    </row>
    <row r="19" spans="1:24" ht="15.75" thickBot="1" x14ac:dyDescent="0.3">
      <c r="A19" s="358">
        <v>15</v>
      </c>
      <c r="B19" s="305" t="s">
        <v>29</v>
      </c>
      <c r="C19" s="45">
        <v>0</v>
      </c>
      <c r="D19" s="44">
        <v>0</v>
      </c>
      <c r="E19" s="35">
        <v>0</v>
      </c>
      <c r="F19" s="35">
        <v>0</v>
      </c>
      <c r="G19" s="268">
        <f t="shared" si="0"/>
        <v>0</v>
      </c>
      <c r="H19" s="389">
        <f t="shared" si="3"/>
        <v>0</v>
      </c>
      <c r="I19" s="389">
        <f t="shared" si="1"/>
        <v>0</v>
      </c>
      <c r="J19" s="278">
        <f t="shared" ref="J19:J24" si="5">G19-I19</f>
        <v>0</v>
      </c>
      <c r="K19" s="279" t="e">
        <f t="shared" si="2"/>
        <v>#DIV/0!</v>
      </c>
      <c r="U19" s="334"/>
      <c r="V19" s="382"/>
      <c r="W19" s="15"/>
      <c r="X19" s="7"/>
    </row>
    <row r="20" spans="1:24" ht="15.75" thickBot="1" x14ac:dyDescent="0.3">
      <c r="A20" s="358">
        <v>16</v>
      </c>
      <c r="B20" s="305" t="s">
        <v>33</v>
      </c>
      <c r="C20" s="60">
        <v>88118</v>
      </c>
      <c r="D20" s="51">
        <v>0</v>
      </c>
      <c r="E20" s="35">
        <v>6105</v>
      </c>
      <c r="F20" s="35">
        <v>1</v>
      </c>
      <c r="G20" s="268">
        <f t="shared" si="0"/>
        <v>6106</v>
      </c>
      <c r="H20" s="389">
        <f t="shared" si="3"/>
        <v>0.91629048286266523</v>
      </c>
      <c r="I20" s="389">
        <f t="shared" si="1"/>
        <v>1.5910861651592259</v>
      </c>
      <c r="J20" s="278">
        <f t="shared" si="5"/>
        <v>6104.4089138348409</v>
      </c>
      <c r="K20" s="279">
        <f t="shared" si="2"/>
        <v>4.8104596571678133</v>
      </c>
      <c r="U20" s="382"/>
      <c r="V20" s="382"/>
      <c r="W20" s="15"/>
      <c r="X20" s="7"/>
    </row>
    <row r="21" spans="1:24" ht="15.75" thickBot="1" x14ac:dyDescent="0.3">
      <c r="A21" s="358">
        <v>17</v>
      </c>
      <c r="B21" s="305" t="s">
        <v>34</v>
      </c>
      <c r="C21" s="60">
        <v>12250</v>
      </c>
      <c r="D21" s="51">
        <v>4000</v>
      </c>
      <c r="E21" s="35">
        <v>650</v>
      </c>
      <c r="F21" s="35">
        <v>11</v>
      </c>
      <c r="G21" s="268">
        <f t="shared" si="0"/>
        <v>661</v>
      </c>
      <c r="H21" s="389">
        <f t="shared" si="3"/>
        <v>0.12738099383857612</v>
      </c>
      <c r="I21" s="389">
        <f t="shared" si="1"/>
        <v>0.17224172210452807</v>
      </c>
      <c r="J21" s="278">
        <f t="shared" si="5"/>
        <v>660.82775827789544</v>
      </c>
      <c r="K21" s="279">
        <f t="shared" si="2"/>
        <v>6.177508825012608</v>
      </c>
      <c r="L21" s="179"/>
      <c r="M21" s="179"/>
      <c r="N21" s="109"/>
      <c r="O21" s="109"/>
      <c r="U21" s="382"/>
      <c r="V21" s="382"/>
      <c r="W21" s="15"/>
      <c r="X21" s="7"/>
    </row>
    <row r="22" spans="1:24" ht="15.75" thickBot="1" x14ac:dyDescent="0.3">
      <c r="A22" s="358">
        <v>18</v>
      </c>
      <c r="B22" s="305" t="s">
        <v>210</v>
      </c>
      <c r="C22" s="60">
        <v>4500</v>
      </c>
      <c r="D22" s="51">
        <v>1000</v>
      </c>
      <c r="E22" s="35">
        <v>245</v>
      </c>
      <c r="F22" s="35">
        <v>0</v>
      </c>
      <c r="G22" s="268">
        <f t="shared" si="0"/>
        <v>245</v>
      </c>
      <c r="H22" s="389">
        <f t="shared" si="3"/>
        <v>4.6793018144783066E-2</v>
      </c>
      <c r="I22" s="389">
        <f t="shared" si="1"/>
        <v>6.3841485500165468E-2</v>
      </c>
      <c r="J22" s="278">
        <f t="shared" si="5"/>
        <v>244.93615851449982</v>
      </c>
      <c r="K22" s="281">
        <f t="shared" si="2"/>
        <v>6.1224489795918373</v>
      </c>
      <c r="L22" s="183"/>
      <c r="M22" s="183"/>
      <c r="N22" s="184"/>
      <c r="O22" s="184"/>
      <c r="U22" s="382"/>
      <c r="V22" s="11"/>
      <c r="W22" s="15"/>
      <c r="X22" s="17"/>
    </row>
    <row r="23" spans="1:24" ht="15.75" thickBot="1" x14ac:dyDescent="0.3">
      <c r="A23" s="358">
        <v>19</v>
      </c>
      <c r="B23" s="305" t="s">
        <v>35</v>
      </c>
      <c r="C23" s="60">
        <v>2509.8000000000002</v>
      </c>
      <c r="D23" s="51">
        <v>0</v>
      </c>
      <c r="E23" s="35">
        <v>207</v>
      </c>
      <c r="F23" s="35">
        <v>4</v>
      </c>
      <c r="G23" s="268">
        <f t="shared" si="0"/>
        <v>211</v>
      </c>
      <c r="H23" s="389">
        <f t="shared" si="3"/>
        <v>2.6098025986617011E-2</v>
      </c>
      <c r="I23" s="389">
        <f t="shared" si="1"/>
        <v>5.4981850777693526E-2</v>
      </c>
      <c r="J23" s="278">
        <f t="shared" si="5"/>
        <v>210.94501814922231</v>
      </c>
      <c r="K23" s="280">
        <f t="shared" si="2"/>
        <v>3.9649289099526066</v>
      </c>
      <c r="L23" s="183"/>
      <c r="M23" s="183"/>
      <c r="N23" s="184"/>
      <c r="O23" s="184"/>
      <c r="U23" s="9"/>
      <c r="V23" s="11"/>
      <c r="W23" s="18"/>
      <c r="X23" s="17"/>
    </row>
    <row r="24" spans="1:24" ht="15.75" thickBot="1" x14ac:dyDescent="0.3">
      <c r="A24" s="358">
        <v>20</v>
      </c>
      <c r="B24" s="305" t="s">
        <v>238</v>
      </c>
      <c r="C24" s="60"/>
      <c r="D24" s="51"/>
      <c r="E24" s="35"/>
      <c r="F24" s="35"/>
      <c r="G24" s="268">
        <f t="shared" si="0"/>
        <v>0</v>
      </c>
      <c r="H24" s="389">
        <f t="shared" si="3"/>
        <v>0</v>
      </c>
      <c r="I24" s="389">
        <f t="shared" si="1"/>
        <v>0</v>
      </c>
      <c r="J24" s="278">
        <f t="shared" si="5"/>
        <v>0</v>
      </c>
      <c r="K24" s="279" t="e">
        <f t="shared" si="2"/>
        <v>#DIV/0!</v>
      </c>
      <c r="U24" s="382"/>
      <c r="V24" s="382"/>
      <c r="W24" s="15"/>
      <c r="X24" s="7"/>
    </row>
    <row r="25" spans="1:24" ht="15.75" thickBot="1" x14ac:dyDescent="0.3">
      <c r="A25" s="358">
        <v>21</v>
      </c>
      <c r="B25" s="305" t="s">
        <v>231</v>
      </c>
      <c r="C25" s="60">
        <v>0</v>
      </c>
      <c r="D25" s="51">
        <v>0</v>
      </c>
      <c r="E25" s="35">
        <v>0</v>
      </c>
      <c r="F25" s="35">
        <v>0</v>
      </c>
      <c r="G25" s="268">
        <f t="shared" si="0"/>
        <v>0</v>
      </c>
      <c r="H25" s="389">
        <f t="shared" si="3"/>
        <v>0</v>
      </c>
      <c r="I25" s="389">
        <f t="shared" si="1"/>
        <v>0</v>
      </c>
      <c r="J25" s="278"/>
      <c r="K25" s="280" t="e">
        <f t="shared" si="2"/>
        <v>#DIV/0!</v>
      </c>
      <c r="L25" s="183"/>
      <c r="M25" s="183"/>
      <c r="N25" s="184"/>
      <c r="O25" s="184"/>
      <c r="U25" s="9"/>
      <c r="V25" s="11"/>
      <c r="W25" s="18"/>
      <c r="X25" s="17"/>
    </row>
    <row r="26" spans="1:24" ht="15.75" thickBot="1" x14ac:dyDescent="0.3">
      <c r="A26" s="358">
        <v>22</v>
      </c>
      <c r="B26" s="305" t="s">
        <v>36</v>
      </c>
      <c r="C26" s="60">
        <v>159433</v>
      </c>
      <c r="D26" s="51">
        <v>97663</v>
      </c>
      <c r="E26" s="35">
        <v>4252</v>
      </c>
      <c r="F26" s="35">
        <v>147</v>
      </c>
      <c r="G26" s="268">
        <f t="shared" si="0"/>
        <v>4399</v>
      </c>
      <c r="H26" s="389">
        <f t="shared" si="3"/>
        <v>1.6578558359727107</v>
      </c>
      <c r="I26" s="389">
        <f t="shared" si="1"/>
        <v>1.1462803865927669</v>
      </c>
      <c r="J26" s="278">
        <f t="shared" ref="J26:J47" si="6">G26-I26</f>
        <v>4397.8537196134075</v>
      </c>
      <c r="K26" s="279">
        <f t="shared" si="2"/>
        <v>12.081003258316285</v>
      </c>
      <c r="L26" s="179"/>
      <c r="M26" s="179"/>
      <c r="N26" s="109"/>
      <c r="O26" s="109"/>
      <c r="U26" s="9"/>
      <c r="V26" s="11"/>
      <c r="W26" s="18"/>
      <c r="X26" s="23"/>
    </row>
    <row r="27" spans="1:24" ht="15.75" thickBot="1" x14ac:dyDescent="0.3">
      <c r="A27" s="358">
        <v>23</v>
      </c>
      <c r="B27" s="305" t="s">
        <v>232</v>
      </c>
      <c r="C27" s="60">
        <v>1735</v>
      </c>
      <c r="D27" s="51">
        <v>0</v>
      </c>
      <c r="E27" s="35">
        <v>42</v>
      </c>
      <c r="F27" s="35">
        <v>7</v>
      </c>
      <c r="G27" s="268">
        <f t="shared" si="0"/>
        <v>49</v>
      </c>
      <c r="H27" s="389">
        <f t="shared" si="3"/>
        <v>1.8041308106933027E-2</v>
      </c>
      <c r="I27" s="389">
        <f t="shared" si="1"/>
        <v>1.2768297100033093E-2</v>
      </c>
      <c r="J27" s="278">
        <f t="shared" si="6"/>
        <v>48.987231702899969</v>
      </c>
      <c r="K27" s="279">
        <f t="shared" si="2"/>
        <v>11.802721088435375</v>
      </c>
      <c r="L27" s="179"/>
      <c r="M27" s="179"/>
      <c r="N27" s="109"/>
      <c r="O27" s="109"/>
      <c r="U27" s="9"/>
      <c r="V27" s="11"/>
      <c r="W27" s="18"/>
      <c r="X27" s="23"/>
    </row>
    <row r="28" spans="1:24" ht="15.75" thickBot="1" x14ac:dyDescent="0.3">
      <c r="A28" s="358">
        <v>24</v>
      </c>
      <c r="B28" s="304" t="s">
        <v>74</v>
      </c>
      <c r="C28" s="60">
        <v>15712</v>
      </c>
      <c r="D28" s="51">
        <v>25625</v>
      </c>
      <c r="E28" s="35">
        <v>616</v>
      </c>
      <c r="F28" s="35">
        <v>0</v>
      </c>
      <c r="G28" s="268">
        <f t="shared" si="0"/>
        <v>616</v>
      </c>
      <c r="H28" s="389">
        <f t="shared" si="3"/>
        <v>0.16338042246462922</v>
      </c>
      <c r="I28" s="389">
        <f t="shared" si="1"/>
        <v>0.1605157349718446</v>
      </c>
      <c r="J28" s="278">
        <f t="shared" si="6"/>
        <v>615.8394842650282</v>
      </c>
      <c r="K28" s="279">
        <f t="shared" si="2"/>
        <v>8.5021645021645025</v>
      </c>
      <c r="L28" s="179"/>
      <c r="M28" s="179"/>
      <c r="N28" s="109"/>
      <c r="O28" s="109"/>
      <c r="U28" s="9"/>
      <c r="V28" s="11"/>
      <c r="W28" s="18"/>
      <c r="X28" s="17"/>
    </row>
    <row r="29" spans="1:24" ht="16.5" thickBot="1" x14ac:dyDescent="0.35">
      <c r="A29" s="358">
        <v>25</v>
      </c>
      <c r="B29" s="304" t="s">
        <v>37</v>
      </c>
      <c r="C29" s="51">
        <v>22045</v>
      </c>
      <c r="D29" s="51">
        <v>4500</v>
      </c>
      <c r="E29" s="35">
        <v>810</v>
      </c>
      <c r="F29" s="35">
        <v>0</v>
      </c>
      <c r="G29" s="268">
        <f t="shared" si="0"/>
        <v>810</v>
      </c>
      <c r="H29" s="389">
        <f t="shared" si="3"/>
        <v>0.22923379666705393</v>
      </c>
      <c r="I29" s="389">
        <f t="shared" si="1"/>
        <v>0.21106776838830216</v>
      </c>
      <c r="J29" s="278">
        <f t="shared" si="6"/>
        <v>809.78893223161174</v>
      </c>
      <c r="K29" s="369">
        <f>C29/G29/3</f>
        <v>9.0720164609053509</v>
      </c>
      <c r="N29" s="110"/>
      <c r="U29" s="335"/>
      <c r="V29" s="18"/>
      <c r="W29" s="24"/>
      <c r="X29" s="19"/>
    </row>
    <row r="30" spans="1:24" ht="15.75" thickBot="1" x14ac:dyDescent="0.3">
      <c r="A30" s="358">
        <v>26</v>
      </c>
      <c r="B30" s="304" t="s">
        <v>38</v>
      </c>
      <c r="C30" s="363">
        <v>5084</v>
      </c>
      <c r="D30" s="51">
        <v>50000</v>
      </c>
      <c r="E30" s="35">
        <v>600</v>
      </c>
      <c r="F30" s="35">
        <v>20</v>
      </c>
      <c r="G30" s="268">
        <f t="shared" si="0"/>
        <v>620</v>
      </c>
      <c r="H30" s="389">
        <f t="shared" si="3"/>
        <v>5.2865712055128244E-2</v>
      </c>
      <c r="I30" s="389">
        <f t="shared" si="1"/>
        <v>0.16155804493919423</v>
      </c>
      <c r="J30" s="278">
        <f t="shared" si="6"/>
        <v>619.83844195506083</v>
      </c>
      <c r="K30" s="279">
        <f t="shared" si="2"/>
        <v>2.7333333333333329</v>
      </c>
      <c r="U30" s="335"/>
      <c r="V30" s="15"/>
      <c r="W30" s="15"/>
      <c r="X30" s="15"/>
    </row>
    <row r="31" spans="1:24" ht="15.75" thickBot="1" x14ac:dyDescent="0.3">
      <c r="A31" s="358">
        <v>27</v>
      </c>
      <c r="B31" s="304" t="s">
        <v>225</v>
      </c>
      <c r="C31" s="363">
        <v>6961</v>
      </c>
      <c r="D31" s="51">
        <v>0</v>
      </c>
      <c r="E31" s="51">
        <v>754</v>
      </c>
      <c r="F31" s="35">
        <v>67</v>
      </c>
      <c r="G31" s="268">
        <f t="shared" si="0"/>
        <v>821</v>
      </c>
      <c r="H31" s="389">
        <f t="shared" si="3"/>
        <v>7.2383599845741081E-2</v>
      </c>
      <c r="I31" s="389">
        <f t="shared" si="1"/>
        <v>0.21393412079851368</v>
      </c>
      <c r="J31" s="278">
        <f t="shared" si="6"/>
        <v>820.78606587920149</v>
      </c>
      <c r="K31" s="369">
        <f t="shared" si="2"/>
        <v>2.8262281770198943</v>
      </c>
    </row>
    <row r="32" spans="1:24" ht="15.75" thickBot="1" x14ac:dyDescent="0.3">
      <c r="A32" s="358">
        <v>28</v>
      </c>
      <c r="B32" s="305" t="s">
        <v>39</v>
      </c>
      <c r="C32" s="60"/>
      <c r="D32" s="51"/>
      <c r="E32" s="35"/>
      <c r="F32" s="35"/>
      <c r="G32" s="268">
        <f t="shared" si="0"/>
        <v>0</v>
      </c>
      <c r="H32" s="389">
        <f t="shared" si="3"/>
        <v>0</v>
      </c>
      <c r="I32" s="389">
        <f t="shared" si="1"/>
        <v>0</v>
      </c>
      <c r="J32" s="278">
        <f t="shared" si="6"/>
        <v>0</v>
      </c>
      <c r="K32" s="279" t="e">
        <f t="shared" si="2"/>
        <v>#DIV/0!</v>
      </c>
    </row>
    <row r="33" spans="1:21" ht="15.75" thickBot="1" x14ac:dyDescent="0.3">
      <c r="B33" s="305" t="s">
        <v>248</v>
      </c>
      <c r="C33" s="60">
        <v>20735</v>
      </c>
      <c r="D33" s="51">
        <v>53577</v>
      </c>
      <c r="E33" s="35">
        <v>2098</v>
      </c>
      <c r="F33" s="35">
        <v>32</v>
      </c>
      <c r="G33" s="268">
        <f t="shared" si="0"/>
        <v>2130</v>
      </c>
      <c r="H33" s="389">
        <f t="shared" si="3"/>
        <v>0.21561182916268376</v>
      </c>
      <c r="I33" s="389">
        <f t="shared" si="1"/>
        <v>0.55503005761368351</v>
      </c>
      <c r="J33" s="278"/>
      <c r="K33" s="279"/>
    </row>
    <row r="34" spans="1:21" ht="15.75" thickBot="1" x14ac:dyDescent="0.3">
      <c r="A34" s="358">
        <v>29</v>
      </c>
      <c r="B34" s="305" t="s">
        <v>41</v>
      </c>
      <c r="C34" s="60">
        <v>8000</v>
      </c>
      <c r="D34" s="51">
        <v>0</v>
      </c>
      <c r="E34" s="35">
        <v>0</v>
      </c>
      <c r="F34" s="35">
        <v>51</v>
      </c>
      <c r="G34" s="268">
        <f t="shared" si="0"/>
        <v>51</v>
      </c>
      <c r="H34" s="389">
        <f t="shared" si="3"/>
        <v>8.3187587812947675E-2</v>
      </c>
      <c r="I34" s="389">
        <f t="shared" si="1"/>
        <v>1.3289452083707912E-2</v>
      </c>
      <c r="J34" s="278">
        <f t="shared" si="6"/>
        <v>50.986710547916289</v>
      </c>
      <c r="K34" s="279">
        <f t="shared" si="2"/>
        <v>52.287581699346411</v>
      </c>
      <c r="L34" s="179"/>
      <c r="M34" s="179"/>
      <c r="N34" s="182"/>
      <c r="O34" s="182"/>
    </row>
    <row r="35" spans="1:21" ht="15.75" thickBot="1" x14ac:dyDescent="0.3">
      <c r="A35" s="358">
        <v>30</v>
      </c>
      <c r="B35" s="305" t="s">
        <v>234</v>
      </c>
      <c r="C35" s="60">
        <v>16915</v>
      </c>
      <c r="D35" s="51">
        <v>8720</v>
      </c>
      <c r="E35" s="35">
        <v>508</v>
      </c>
      <c r="F35" s="35">
        <v>0</v>
      </c>
      <c r="G35" s="268">
        <f t="shared" si="0"/>
        <v>508</v>
      </c>
      <c r="H35" s="389">
        <f t="shared" si="3"/>
        <v>0.17588975598200124</v>
      </c>
      <c r="I35" s="389">
        <f t="shared" si="1"/>
        <v>0.13237336585340431</v>
      </c>
      <c r="J35" s="278">
        <f t="shared" si="6"/>
        <v>507.86762663414657</v>
      </c>
      <c r="K35" s="279">
        <f t="shared" si="2"/>
        <v>11.099081364829397</v>
      </c>
      <c r="L35" s="179"/>
      <c r="M35" s="179"/>
      <c r="N35" s="182"/>
      <c r="O35" s="182"/>
    </row>
    <row r="36" spans="1:21" ht="15.75" thickBot="1" x14ac:dyDescent="0.3">
      <c r="A36" s="358">
        <v>31</v>
      </c>
      <c r="B36" s="305" t="s">
        <v>81</v>
      </c>
      <c r="C36" s="60">
        <v>29889</v>
      </c>
      <c r="D36" s="366">
        <v>20060</v>
      </c>
      <c r="E36" s="35">
        <v>1520</v>
      </c>
      <c r="F36" s="35">
        <v>0</v>
      </c>
      <c r="G36" s="268">
        <f t="shared" si="0"/>
        <v>1520</v>
      </c>
      <c r="H36" s="389">
        <f t="shared" si="3"/>
        <v>0.31079922651764907</v>
      </c>
      <c r="I36" s="389">
        <f t="shared" si="1"/>
        <v>0.39607778759286327</v>
      </c>
      <c r="J36" s="278">
        <f t="shared" si="6"/>
        <v>1519.603922212407</v>
      </c>
      <c r="K36" s="279">
        <f t="shared" si="2"/>
        <v>6.554605263157895</v>
      </c>
    </row>
    <row r="37" spans="1:21" ht="15.75" thickBot="1" x14ac:dyDescent="0.3">
      <c r="A37" s="358">
        <v>32</v>
      </c>
      <c r="B37" s="305" t="s">
        <v>44</v>
      </c>
      <c r="C37" s="60">
        <v>11250</v>
      </c>
      <c r="D37" s="44">
        <v>0</v>
      </c>
      <c r="E37" s="35">
        <v>250</v>
      </c>
      <c r="F37" s="35">
        <v>0</v>
      </c>
      <c r="G37" s="268">
        <f t="shared" si="0"/>
        <v>250</v>
      </c>
      <c r="H37" s="389">
        <f t="shared" si="3"/>
        <v>0.11698254536195765</v>
      </c>
      <c r="I37" s="389">
        <f t="shared" si="1"/>
        <v>6.514437295935252E-2</v>
      </c>
      <c r="J37" s="278">
        <f t="shared" si="6"/>
        <v>249.93485562704063</v>
      </c>
      <c r="K37" s="279">
        <f t="shared" si="2"/>
        <v>15</v>
      </c>
    </row>
    <row r="38" spans="1:21" ht="15.75" thickBot="1" x14ac:dyDescent="0.3">
      <c r="A38" s="358">
        <v>33</v>
      </c>
      <c r="B38" s="305" t="s">
        <v>45</v>
      </c>
      <c r="C38" s="60">
        <v>4501</v>
      </c>
      <c r="D38" s="51">
        <v>2343</v>
      </c>
      <c r="E38" s="35">
        <v>146</v>
      </c>
      <c r="F38" s="35">
        <v>0</v>
      </c>
      <c r="G38" s="268">
        <f t="shared" si="0"/>
        <v>146</v>
      </c>
      <c r="H38" s="389">
        <f t="shared" si="3"/>
        <v>4.6803416593259678E-2</v>
      </c>
      <c r="I38" s="389">
        <f t="shared" si="1"/>
        <v>3.804431380826187E-2</v>
      </c>
      <c r="J38" s="278">
        <f t="shared" si="6"/>
        <v>145.96195568619174</v>
      </c>
      <c r="K38" s="281">
        <f t="shared" si="2"/>
        <v>10.276255707762557</v>
      </c>
      <c r="L38" s="179"/>
      <c r="M38" s="179"/>
      <c r="N38" s="109"/>
      <c r="O38" s="109"/>
    </row>
    <row r="39" spans="1:21" ht="15.75" thickBot="1" x14ac:dyDescent="0.3">
      <c r="A39" s="358">
        <v>34</v>
      </c>
      <c r="B39" s="305" t="s">
        <v>82</v>
      </c>
      <c r="C39" s="60">
        <v>3252</v>
      </c>
      <c r="D39" s="51">
        <v>0</v>
      </c>
      <c r="E39" s="35">
        <v>70</v>
      </c>
      <c r="F39" s="35">
        <v>97</v>
      </c>
      <c r="G39" s="268">
        <f t="shared" si="0"/>
        <v>167</v>
      </c>
      <c r="H39" s="389">
        <f t="shared" si="3"/>
        <v>3.3815754445963228E-2</v>
      </c>
      <c r="I39" s="389">
        <f t="shared" si="1"/>
        <v>4.3516441136847481E-2</v>
      </c>
      <c r="J39" s="278">
        <f t="shared" si="6"/>
        <v>166.95648355886314</v>
      </c>
      <c r="K39" s="279">
        <f t="shared" si="2"/>
        <v>6.4910179640718555</v>
      </c>
      <c r="L39" s="25"/>
    </row>
    <row r="40" spans="1:21" ht="15.75" thickBot="1" x14ac:dyDescent="0.3">
      <c r="A40" s="358">
        <v>35</v>
      </c>
      <c r="B40" s="305" t="s">
        <v>47</v>
      </c>
      <c r="C40" s="60">
        <v>64978</v>
      </c>
      <c r="D40" s="44">
        <v>24900</v>
      </c>
      <c r="E40" s="35">
        <v>1878</v>
      </c>
      <c r="F40" s="35">
        <v>0</v>
      </c>
      <c r="G40" s="268">
        <f t="shared" si="0"/>
        <v>1878</v>
      </c>
      <c r="H40" s="389">
        <f t="shared" si="3"/>
        <v>0.67567038511371413</v>
      </c>
      <c r="I40" s="389">
        <f t="shared" si="1"/>
        <v>0.48936452967065608</v>
      </c>
      <c r="J40" s="278">
        <f t="shared" si="6"/>
        <v>1877.5106354703294</v>
      </c>
      <c r="K40" s="279">
        <f t="shared" si="2"/>
        <v>11.53319133830316</v>
      </c>
    </row>
    <row r="41" spans="1:21" ht="15.75" thickBot="1" x14ac:dyDescent="0.3">
      <c r="A41" s="358">
        <v>36</v>
      </c>
      <c r="B41" s="305" t="s">
        <v>48</v>
      </c>
      <c r="C41" s="60">
        <v>11773</v>
      </c>
      <c r="D41" s="44">
        <v>0</v>
      </c>
      <c r="E41" s="37">
        <v>124</v>
      </c>
      <c r="F41" s="37">
        <v>1</v>
      </c>
      <c r="G41" s="268">
        <f t="shared" si="0"/>
        <v>125</v>
      </c>
      <c r="H41" s="389">
        <f t="shared" si="3"/>
        <v>0.12242093391522911</v>
      </c>
      <c r="I41" s="389">
        <f t="shared" si="1"/>
        <v>3.257218647967626E-2</v>
      </c>
      <c r="J41" s="278">
        <f t="shared" si="6"/>
        <v>124.96742781352032</v>
      </c>
      <c r="K41" s="279">
        <f t="shared" si="2"/>
        <v>31.394666666666666</v>
      </c>
    </row>
    <row r="42" spans="1:21" ht="15.75" thickBot="1" x14ac:dyDescent="0.3">
      <c r="A42" s="358">
        <v>37</v>
      </c>
      <c r="B42" s="305" t="s">
        <v>49</v>
      </c>
      <c r="C42" s="45">
        <v>91137</v>
      </c>
      <c r="D42" s="44">
        <v>86376</v>
      </c>
      <c r="E42" s="35">
        <v>1809</v>
      </c>
      <c r="F42" s="35">
        <v>12</v>
      </c>
      <c r="G42" s="268">
        <f t="shared" si="0"/>
        <v>1821</v>
      </c>
      <c r="H42" s="389">
        <f t="shared" si="3"/>
        <v>0.94768339881357644</v>
      </c>
      <c r="I42" s="389">
        <f t="shared" si="1"/>
        <v>0.47451161263592373</v>
      </c>
      <c r="J42" s="278">
        <f t="shared" si="6"/>
        <v>1820.525488387364</v>
      </c>
      <c r="K42" s="369">
        <f t="shared" si="2"/>
        <v>16.682591982427237</v>
      </c>
    </row>
    <row r="43" spans="1:21" ht="15.75" thickBot="1" x14ac:dyDescent="0.3">
      <c r="A43" s="358">
        <v>38</v>
      </c>
      <c r="B43" s="305" t="s">
        <v>228</v>
      </c>
      <c r="C43" s="380">
        <v>13737</v>
      </c>
      <c r="D43" s="361">
        <v>26335</v>
      </c>
      <c r="E43" s="361">
        <v>518</v>
      </c>
      <c r="F43" s="361">
        <v>0</v>
      </c>
      <c r="G43" s="268">
        <f t="shared" si="0"/>
        <v>518</v>
      </c>
      <c r="H43" s="389">
        <f t="shared" si="3"/>
        <v>0.14284348672330777</v>
      </c>
      <c r="I43" s="389">
        <f t="shared" si="1"/>
        <v>0.13497914077177842</v>
      </c>
      <c r="J43" s="278">
        <f t="shared" si="6"/>
        <v>517.86502085922825</v>
      </c>
      <c r="K43" s="279">
        <f t="shared" si="2"/>
        <v>8.8397683397683391</v>
      </c>
    </row>
    <row r="44" spans="1:21" ht="15.75" thickBot="1" x14ac:dyDescent="0.3">
      <c r="A44" s="358">
        <v>39</v>
      </c>
      <c r="B44" s="304" t="s">
        <v>83</v>
      </c>
      <c r="C44" s="80">
        <v>189196</v>
      </c>
      <c r="D44" s="80">
        <v>0</v>
      </c>
      <c r="E44" s="80">
        <v>5502</v>
      </c>
      <c r="F44" s="39">
        <v>377</v>
      </c>
      <c r="G44" s="268">
        <f t="shared" si="0"/>
        <v>5879</v>
      </c>
      <c r="H44" s="389">
        <f t="shared" si="3"/>
        <v>1.9673448579823061</v>
      </c>
      <c r="I44" s="389">
        <f t="shared" si="1"/>
        <v>1.5319350745121338</v>
      </c>
      <c r="J44" s="278">
        <f t="shared" si="6"/>
        <v>5877.4680649254879</v>
      </c>
      <c r="K44" s="279">
        <f t="shared" si="2"/>
        <v>10.727221182740829</v>
      </c>
    </row>
    <row r="45" spans="1:21" ht="15.75" thickBot="1" x14ac:dyDescent="0.3">
      <c r="A45" s="358">
        <v>40</v>
      </c>
      <c r="B45" s="305" t="s">
        <v>52</v>
      </c>
      <c r="C45" s="51">
        <v>1200</v>
      </c>
      <c r="D45" s="44">
        <v>0</v>
      </c>
      <c r="E45" s="36">
        <v>70</v>
      </c>
      <c r="F45" s="36">
        <v>15</v>
      </c>
      <c r="G45" s="268">
        <f t="shared" si="0"/>
        <v>85</v>
      </c>
      <c r="H45" s="389">
        <f t="shared" si="3"/>
        <v>1.2478138171942151E-2</v>
      </c>
      <c r="I45" s="389">
        <f t="shared" si="1"/>
        <v>2.2149086806179857E-2</v>
      </c>
      <c r="J45" s="278">
        <f t="shared" si="6"/>
        <v>84.977850913193819</v>
      </c>
      <c r="K45" s="279">
        <f t="shared" si="2"/>
        <v>4.7058823529411766</v>
      </c>
      <c r="P45" s="358" t="s">
        <v>206</v>
      </c>
    </row>
    <row r="46" spans="1:21" ht="15.75" thickBot="1" x14ac:dyDescent="0.3">
      <c r="A46" s="358">
        <v>41</v>
      </c>
      <c r="B46" s="305" t="s">
        <v>239</v>
      </c>
      <c r="C46" s="51">
        <v>0</v>
      </c>
      <c r="D46" s="44">
        <v>0</v>
      </c>
      <c r="E46" s="35">
        <v>0</v>
      </c>
      <c r="F46" s="36">
        <v>0</v>
      </c>
      <c r="G46" s="268">
        <f t="shared" si="0"/>
        <v>0</v>
      </c>
      <c r="H46" s="389">
        <f t="shared" si="3"/>
        <v>0</v>
      </c>
      <c r="I46" s="389">
        <f t="shared" si="1"/>
        <v>0</v>
      </c>
      <c r="J46" s="278">
        <f t="shared" si="6"/>
        <v>0</v>
      </c>
      <c r="K46" s="279" t="e">
        <f t="shared" si="2"/>
        <v>#DIV/0!</v>
      </c>
    </row>
    <row r="47" spans="1:21" s="181" customFormat="1" ht="15.75" thickBot="1" x14ac:dyDescent="0.3">
      <c r="A47" s="358">
        <v>42</v>
      </c>
      <c r="B47" s="304" t="s">
        <v>187</v>
      </c>
      <c r="C47" s="60">
        <v>9264</v>
      </c>
      <c r="D47" s="51">
        <v>0</v>
      </c>
      <c r="E47" s="51">
        <v>107</v>
      </c>
      <c r="F47" s="36">
        <v>0</v>
      </c>
      <c r="G47" s="268">
        <f t="shared" si="0"/>
        <v>107</v>
      </c>
      <c r="H47" s="389">
        <f t="shared" si="3"/>
        <v>9.6331226687393398E-2</v>
      </c>
      <c r="I47" s="389">
        <f t="shared" si="1"/>
        <v>2.7881791626602877E-2</v>
      </c>
      <c r="J47" s="278">
        <f t="shared" si="6"/>
        <v>106.9721182083734</v>
      </c>
      <c r="K47" s="279">
        <f t="shared" si="2"/>
        <v>28.859813084112147</v>
      </c>
      <c r="N47" s="182"/>
      <c r="O47" s="182"/>
      <c r="U47" s="358"/>
    </row>
    <row r="48" spans="1:21" ht="15.75" thickBot="1" x14ac:dyDescent="0.3">
      <c r="A48" s="358">
        <v>43</v>
      </c>
      <c r="B48" s="304" t="s">
        <v>227</v>
      </c>
      <c r="C48" s="46"/>
      <c r="D48" s="60"/>
      <c r="E48" s="36"/>
      <c r="F48" s="35"/>
      <c r="G48" s="268">
        <f t="shared" si="0"/>
        <v>0</v>
      </c>
      <c r="H48" s="389">
        <f t="shared" si="3"/>
        <v>0</v>
      </c>
      <c r="I48" s="389">
        <f t="shared" si="1"/>
        <v>0</v>
      </c>
      <c r="J48" s="278"/>
      <c r="K48" s="279"/>
      <c r="U48" s="181"/>
    </row>
    <row r="49" spans="1:17" ht="15.75" thickBot="1" x14ac:dyDescent="0.3">
      <c r="A49" s="358">
        <v>44</v>
      </c>
      <c r="B49" s="304" t="s">
        <v>53</v>
      </c>
      <c r="C49" s="46">
        <v>16780</v>
      </c>
      <c r="D49" s="60">
        <v>3482</v>
      </c>
      <c r="E49" s="36">
        <v>1320</v>
      </c>
      <c r="F49" s="35">
        <v>0</v>
      </c>
      <c r="G49" s="268">
        <f t="shared" si="0"/>
        <v>1320</v>
      </c>
      <c r="H49" s="389">
        <f t="shared" si="3"/>
        <v>0.17448596543765774</v>
      </c>
      <c r="I49" s="389">
        <f t="shared" si="1"/>
        <v>0.3439622892253813</v>
      </c>
      <c r="J49" s="278">
        <f>G49-I49</f>
        <v>1319.6560377107746</v>
      </c>
      <c r="K49" s="280">
        <f t="shared" ref="K49:K60" si="7">C49/G49/3</f>
        <v>4.2373737373737379</v>
      </c>
    </row>
    <row r="50" spans="1:17" ht="15.75" thickBot="1" x14ac:dyDescent="0.3">
      <c r="A50" s="358">
        <v>45</v>
      </c>
      <c r="B50" s="305" t="s">
        <v>251</v>
      </c>
      <c r="C50" s="60">
        <v>413075</v>
      </c>
      <c r="D50" s="60">
        <v>277459</v>
      </c>
      <c r="E50" s="60">
        <v>13978</v>
      </c>
      <c r="F50" s="35">
        <v>876</v>
      </c>
      <c r="G50" s="268">
        <f t="shared" si="0"/>
        <v>14854</v>
      </c>
      <c r="H50" s="389">
        <f t="shared" si="3"/>
        <v>4.2953391044791696</v>
      </c>
      <c r="I50" s="389">
        <f t="shared" si="1"/>
        <v>3.8706180637528891</v>
      </c>
      <c r="J50" s="278">
        <f>G50-I50</f>
        <v>14850.129381936247</v>
      </c>
      <c r="K50" s="279">
        <f t="shared" si="7"/>
        <v>9.2696692249001398</v>
      </c>
    </row>
    <row r="51" spans="1:17" ht="15.75" thickBot="1" x14ac:dyDescent="0.3">
      <c r="A51" s="358">
        <v>46</v>
      </c>
      <c r="B51" s="305" t="s">
        <v>55</v>
      </c>
      <c r="C51" s="60">
        <v>0</v>
      </c>
      <c r="D51" s="45">
        <v>0</v>
      </c>
      <c r="E51" s="36">
        <v>0</v>
      </c>
      <c r="F51" s="35">
        <v>0</v>
      </c>
      <c r="G51" s="268">
        <f t="shared" si="0"/>
        <v>0</v>
      </c>
      <c r="H51" s="389">
        <f t="shared" si="3"/>
        <v>0</v>
      </c>
      <c r="I51" s="389">
        <f t="shared" si="1"/>
        <v>0</v>
      </c>
      <c r="J51" s="278">
        <f>G51-I51</f>
        <v>0</v>
      </c>
      <c r="K51" s="279" t="e">
        <f t="shared" si="7"/>
        <v>#DIV/0!</v>
      </c>
    </row>
    <row r="52" spans="1:17" ht="15.75" thickBot="1" x14ac:dyDescent="0.3">
      <c r="A52" s="358">
        <v>47</v>
      </c>
      <c r="B52" s="304" t="s">
        <v>240</v>
      </c>
      <c r="C52" s="60">
        <v>20983</v>
      </c>
      <c r="D52" s="60">
        <v>9760</v>
      </c>
      <c r="E52" s="36">
        <v>585</v>
      </c>
      <c r="F52" s="35">
        <v>7</v>
      </c>
      <c r="G52" s="268">
        <f t="shared" si="0"/>
        <v>592</v>
      </c>
      <c r="H52" s="389">
        <f t="shared" si="3"/>
        <v>0.21819064438488514</v>
      </c>
      <c r="I52" s="389">
        <f t="shared" si="1"/>
        <v>0.15426187516774675</v>
      </c>
      <c r="J52" s="278">
        <f>G52-I52</f>
        <v>591.84573812483222</v>
      </c>
      <c r="K52" s="279">
        <f t="shared" si="7"/>
        <v>11.814752252252253</v>
      </c>
    </row>
    <row r="53" spans="1:17" ht="15.75" thickBot="1" x14ac:dyDescent="0.3">
      <c r="A53" s="358">
        <v>48</v>
      </c>
      <c r="B53" s="312" t="s">
        <v>230</v>
      </c>
      <c r="C53" s="60"/>
      <c r="D53" s="92"/>
      <c r="E53" s="36"/>
      <c r="F53" s="35"/>
      <c r="G53" s="268">
        <f t="shared" si="0"/>
        <v>0</v>
      </c>
      <c r="H53" s="389">
        <f t="shared" si="3"/>
        <v>0</v>
      </c>
      <c r="I53" s="389">
        <f t="shared" si="1"/>
        <v>0</v>
      </c>
      <c r="J53" s="278"/>
      <c r="K53" s="279" t="e">
        <f t="shared" si="7"/>
        <v>#DIV/0!</v>
      </c>
      <c r="L53" s="179"/>
      <c r="M53" s="179"/>
    </row>
    <row r="54" spans="1:17" ht="15.75" thickBot="1" x14ac:dyDescent="0.3">
      <c r="A54" s="358">
        <v>49</v>
      </c>
      <c r="B54" s="305" t="s">
        <v>59</v>
      </c>
      <c r="C54" s="45">
        <v>151063</v>
      </c>
      <c r="D54" s="45">
        <v>94264</v>
      </c>
      <c r="E54" s="36">
        <v>6534</v>
      </c>
      <c r="F54" s="35">
        <v>248</v>
      </c>
      <c r="G54" s="268">
        <f t="shared" si="0"/>
        <v>6782</v>
      </c>
      <c r="H54" s="389">
        <f t="shared" si="3"/>
        <v>1.5708208222234141</v>
      </c>
      <c r="I54" s="389">
        <f t="shared" si="1"/>
        <v>1.7672365496413152</v>
      </c>
      <c r="J54" s="278">
        <f>G54-I54</f>
        <v>6780.232763450359</v>
      </c>
      <c r="K54" s="279">
        <f t="shared" si="7"/>
        <v>7.4247026442543991</v>
      </c>
      <c r="L54" s="179"/>
      <c r="N54" s="182"/>
      <c r="O54" s="182"/>
      <c r="P54" s="181"/>
      <c r="Q54" s="181"/>
    </row>
    <row r="55" spans="1:17" ht="15.75" thickBot="1" x14ac:dyDescent="0.3">
      <c r="A55" s="358">
        <v>50</v>
      </c>
      <c r="B55" s="304" t="s">
        <v>79</v>
      </c>
      <c r="C55" s="60">
        <v>346170</v>
      </c>
      <c r="D55" s="60">
        <v>107</v>
      </c>
      <c r="E55" s="60">
        <v>4709</v>
      </c>
      <c r="F55" s="35">
        <v>516</v>
      </c>
      <c r="G55" s="268">
        <f t="shared" si="0"/>
        <v>5225</v>
      </c>
      <c r="H55" s="389">
        <f t="shared" si="3"/>
        <v>3.5996309091510117</v>
      </c>
      <c r="I55" s="389">
        <f t="shared" si="1"/>
        <v>1.3615173948504675</v>
      </c>
      <c r="J55" s="376">
        <f>G55-I55</f>
        <v>5223.6384826051499</v>
      </c>
      <c r="K55" s="280">
        <f t="shared" si="7"/>
        <v>22.08421052631579</v>
      </c>
      <c r="L55" s="179"/>
      <c r="M55" s="179"/>
      <c r="N55" s="182"/>
      <c r="O55" s="182"/>
      <c r="P55" s="181"/>
      <c r="Q55" s="181"/>
    </row>
    <row r="56" spans="1:17" ht="15.75" thickBot="1" x14ac:dyDescent="0.3">
      <c r="A56" s="358">
        <v>51</v>
      </c>
      <c r="B56" s="304" t="s">
        <v>60</v>
      </c>
      <c r="C56" s="60">
        <v>34870</v>
      </c>
      <c r="D56" s="60">
        <v>72038</v>
      </c>
      <c r="E56" s="36">
        <v>1143</v>
      </c>
      <c r="F56" s="35">
        <v>0</v>
      </c>
      <c r="G56" s="268">
        <f t="shared" si="0"/>
        <v>1143</v>
      </c>
      <c r="H56" s="389">
        <f t="shared" si="3"/>
        <v>0.36259389837968564</v>
      </c>
      <c r="I56" s="389">
        <f t="shared" si="1"/>
        <v>0.2978400731701597</v>
      </c>
      <c r="J56" s="278"/>
      <c r="K56" s="279">
        <f t="shared" si="7"/>
        <v>10.169145523476232</v>
      </c>
    </row>
    <row r="57" spans="1:17" ht="15.75" thickBot="1" x14ac:dyDescent="0.3">
      <c r="A57" s="358">
        <v>52</v>
      </c>
      <c r="B57" s="304" t="s">
        <v>218</v>
      </c>
      <c r="C57" s="60">
        <v>11000</v>
      </c>
      <c r="D57" s="60">
        <v>0</v>
      </c>
      <c r="E57" s="60">
        <v>357</v>
      </c>
      <c r="F57" s="35">
        <v>5</v>
      </c>
      <c r="G57" s="268">
        <f t="shared" si="0"/>
        <v>362</v>
      </c>
      <c r="H57" s="389">
        <f t="shared" si="3"/>
        <v>0.11438293324280305</v>
      </c>
      <c r="I57" s="389">
        <f t="shared" si="1"/>
        <v>9.4329052045142442E-2</v>
      </c>
      <c r="J57" s="278"/>
      <c r="K57" s="279">
        <f t="shared" si="7"/>
        <v>10.128913443830571</v>
      </c>
    </row>
    <row r="58" spans="1:17" ht="15.75" thickBot="1" x14ac:dyDescent="0.3">
      <c r="A58" s="358">
        <v>53</v>
      </c>
      <c r="B58" s="304" t="s">
        <v>80</v>
      </c>
      <c r="C58" s="45">
        <v>1005</v>
      </c>
      <c r="D58" s="60">
        <v>65</v>
      </c>
      <c r="E58" s="36">
        <v>84</v>
      </c>
      <c r="F58" s="35">
        <v>0</v>
      </c>
      <c r="G58" s="268">
        <f t="shared" si="0"/>
        <v>84</v>
      </c>
      <c r="H58" s="389">
        <f t="shared" si="3"/>
        <v>1.0450440719001551E-2</v>
      </c>
      <c r="I58" s="389">
        <f t="shared" si="1"/>
        <v>2.1888509314342448E-2</v>
      </c>
      <c r="J58" s="278"/>
      <c r="K58" s="280">
        <f>C58/G58/3</f>
        <v>3.9880952380952377</v>
      </c>
    </row>
    <row r="59" spans="1:17" ht="15.75" thickBot="1" x14ac:dyDescent="0.3">
      <c r="A59" s="358">
        <v>54</v>
      </c>
      <c r="B59" s="304" t="s">
        <v>63</v>
      </c>
      <c r="C59" s="60">
        <v>79000</v>
      </c>
      <c r="D59" s="60">
        <v>14000</v>
      </c>
      <c r="E59" s="60">
        <v>2916</v>
      </c>
      <c r="F59" s="35">
        <v>232</v>
      </c>
      <c r="G59" s="268">
        <f t="shared" si="0"/>
        <v>3148</v>
      </c>
      <c r="H59" s="389">
        <f t="shared" si="3"/>
        <v>0.82147742965285819</v>
      </c>
      <c r="I59" s="389">
        <f t="shared" si="1"/>
        <v>0.8202979443041668</v>
      </c>
      <c r="J59" s="278"/>
      <c r="K59" s="279">
        <f t="shared" si="7"/>
        <v>8.3650995340957213</v>
      </c>
    </row>
    <row r="60" spans="1:17" ht="15.75" thickBot="1" x14ac:dyDescent="0.3">
      <c r="A60" s="358">
        <v>55</v>
      </c>
      <c r="B60" s="304" t="s">
        <v>129</v>
      </c>
      <c r="C60" s="60">
        <v>5430.5</v>
      </c>
      <c r="D60" s="60">
        <v>9555</v>
      </c>
      <c r="E60" s="60">
        <v>712</v>
      </c>
      <c r="F60" s="35">
        <v>0</v>
      </c>
      <c r="G60" s="268">
        <f t="shared" si="0"/>
        <v>712</v>
      </c>
      <c r="H60" s="389">
        <f t="shared" si="3"/>
        <v>5.6468774452276542E-2</v>
      </c>
      <c r="I60" s="389">
        <f t="shared" si="1"/>
        <v>0.18553117418823598</v>
      </c>
      <c r="J60" s="278"/>
      <c r="K60" s="279">
        <f t="shared" si="7"/>
        <v>2.5423689138576777</v>
      </c>
    </row>
    <row r="61" spans="1:17" ht="15.75" thickBot="1" x14ac:dyDescent="0.3">
      <c r="B61" s="304" t="s">
        <v>252</v>
      </c>
      <c r="C61" s="60">
        <v>212</v>
      </c>
      <c r="D61" s="60">
        <v>0</v>
      </c>
      <c r="E61" s="60">
        <v>25</v>
      </c>
      <c r="F61" s="35">
        <v>0</v>
      </c>
      <c r="G61" s="268">
        <f t="shared" si="0"/>
        <v>25</v>
      </c>
      <c r="H61" s="389">
        <f t="shared" si="3"/>
        <v>2.2044710770431132E-3</v>
      </c>
      <c r="I61" s="389">
        <f t="shared" si="1"/>
        <v>6.5144372959352517E-3</v>
      </c>
      <c r="J61" s="278"/>
      <c r="K61" s="279"/>
    </row>
    <row r="62" spans="1:17" x14ac:dyDescent="0.25">
      <c r="A62" s="358">
        <v>54</v>
      </c>
      <c r="B62" s="336" t="s">
        <v>64</v>
      </c>
      <c r="C62" s="337">
        <f t="shared" ref="C62:I62" si="8">SUM(C5:C61)</f>
        <v>9616819.3000000007</v>
      </c>
      <c r="D62" s="337">
        <f t="shared" si="8"/>
        <v>4396843</v>
      </c>
      <c r="E62" s="337">
        <f t="shared" si="8"/>
        <v>362688</v>
      </c>
      <c r="F62" s="337">
        <f t="shared" si="8"/>
        <v>21075</v>
      </c>
      <c r="G62" s="390">
        <f t="shared" si="8"/>
        <v>383763</v>
      </c>
      <c r="H62" s="337">
        <f t="shared" si="8"/>
        <v>100.00000000000001</v>
      </c>
      <c r="I62" s="337">
        <f t="shared" si="8"/>
        <v>99.999999999999986</v>
      </c>
      <c r="J62" s="282"/>
      <c r="K62" s="279">
        <f>C62/G62/3</f>
        <v>8.3530888421586589</v>
      </c>
    </row>
    <row r="63" spans="1:17" x14ac:dyDescent="0.25">
      <c r="B63" s="26"/>
      <c r="C63" s="28">
        <f>SUM(C9:C60)-C55-C45-C42-C11</f>
        <v>1866740.2999999998</v>
      </c>
      <c r="D63" s="28">
        <f>SUM(D9:D60)</f>
        <v>1172340</v>
      </c>
      <c r="E63" s="28">
        <f>SUM(E9:E60)</f>
        <v>75796</v>
      </c>
      <c r="F63" s="28">
        <f>SUM(F9:F60)</f>
        <v>3035</v>
      </c>
      <c r="G63" s="199">
        <f>SUM(G9:G61)-G45-G42-G55-G11</f>
        <v>71644</v>
      </c>
      <c r="H63" s="199"/>
      <c r="I63" s="199"/>
      <c r="J63" s="234"/>
      <c r="K63" s="86"/>
    </row>
    <row r="64" spans="1:17" x14ac:dyDescent="0.25">
      <c r="B64" s="178" t="s">
        <v>65</v>
      </c>
      <c r="C64" s="29"/>
      <c r="D64" s="29"/>
      <c r="F64" s="32"/>
      <c r="G64" s="21">
        <f>G63/G62</f>
        <v>0.18668813825199407</v>
      </c>
      <c r="H64" s="21"/>
      <c r="I64" s="85"/>
      <c r="J64" s="235"/>
    </row>
    <row r="65" spans="1:23" x14ac:dyDescent="0.25">
      <c r="B65" s="180"/>
      <c r="C65" s="260">
        <f>C62*2</f>
        <v>19233638.600000001</v>
      </c>
      <c r="D65" s="201">
        <f>D62*2</f>
        <v>8793686</v>
      </c>
      <c r="E65" s="263"/>
      <c r="F65" s="263"/>
      <c r="G65" s="264">
        <f>G62-342862</f>
        <v>40901</v>
      </c>
      <c r="H65" s="264"/>
      <c r="I65" s="266" t="s">
        <v>220</v>
      </c>
      <c r="J65" s="236"/>
      <c r="N65" s="104">
        <v>383763</v>
      </c>
      <c r="O65" s="392">
        <v>6279381</v>
      </c>
    </row>
    <row r="66" spans="1:23" x14ac:dyDescent="0.25">
      <c r="B66" s="180"/>
      <c r="C66" s="33"/>
      <c r="D66" s="29"/>
      <c r="G66" s="34"/>
      <c r="H66" s="34"/>
      <c r="I66" s="34"/>
      <c r="J66" s="236"/>
      <c r="L66" s="14"/>
      <c r="N66" s="392">
        <v>356637</v>
      </c>
      <c r="O66" s="392">
        <v>5672361</v>
      </c>
    </row>
    <row r="67" spans="1:23" x14ac:dyDescent="0.25">
      <c r="B67" s="180"/>
      <c r="C67" s="260"/>
      <c r="D67" s="262"/>
      <c r="E67" s="263"/>
      <c r="F67" s="263"/>
      <c r="G67" s="261"/>
      <c r="H67" s="261"/>
      <c r="I67" s="267"/>
      <c r="L67" s="29"/>
      <c r="M67" s="40"/>
      <c r="N67" s="106">
        <f>N65/N66</f>
        <v>1.0760605321377199</v>
      </c>
      <c r="O67" s="106">
        <f>O65/O66</f>
        <v>1.1070136403518747</v>
      </c>
      <c r="P67" s="40"/>
    </row>
    <row r="68" spans="1:23" x14ac:dyDescent="0.25">
      <c r="B68" s="180"/>
      <c r="C68" s="29"/>
      <c r="D68" s="29"/>
      <c r="G68" s="34"/>
      <c r="H68" s="34"/>
      <c r="I68" s="267"/>
    </row>
    <row r="69" spans="1:23" x14ac:dyDescent="0.25">
      <c r="B69" s="180"/>
      <c r="C69" s="29"/>
      <c r="D69" s="29"/>
    </row>
    <row r="70" spans="1:23" x14ac:dyDescent="0.25">
      <c r="B70" s="180"/>
      <c r="C70" s="29">
        <v>16796298.800000001</v>
      </c>
      <c r="D70" s="29">
        <v>6034462.6200000001</v>
      </c>
      <c r="G70" s="30">
        <v>360787</v>
      </c>
      <c r="I70" s="30" t="s">
        <v>223</v>
      </c>
    </row>
    <row r="71" spans="1:23" x14ac:dyDescent="0.25">
      <c r="B71" s="180"/>
      <c r="C71" s="364">
        <f>C62*2</f>
        <v>19233638.600000001</v>
      </c>
      <c r="D71" s="364">
        <f>D62*2</f>
        <v>8793686</v>
      </c>
      <c r="G71" s="34">
        <f>G62</f>
        <v>383763</v>
      </c>
      <c r="H71" s="34"/>
      <c r="I71" s="34" t="s">
        <v>222</v>
      </c>
      <c r="J71" s="236"/>
      <c r="M71" s="50"/>
      <c r="N71" s="107"/>
      <c r="O71" s="107"/>
      <c r="P71" s="50"/>
    </row>
    <row r="72" spans="1:23" x14ac:dyDescent="0.25">
      <c r="B72" s="180"/>
      <c r="C72" s="308">
        <f>C70-C71</f>
        <v>-2437339.8000000007</v>
      </c>
      <c r="D72" s="379">
        <f>D70-D71</f>
        <v>-2759223.38</v>
      </c>
      <c r="G72" s="309">
        <f>G70-G71</f>
        <v>-22976</v>
      </c>
      <c r="H72" s="309"/>
      <c r="I72" s="30" t="s">
        <v>221</v>
      </c>
    </row>
    <row r="73" spans="1:23" x14ac:dyDescent="0.25">
      <c r="B73" s="180"/>
      <c r="D73" s="28">
        <f>D72/2</f>
        <v>-1379611.69</v>
      </c>
      <c r="G73" s="82">
        <f>G14</f>
        <v>1429</v>
      </c>
      <c r="H73" s="82"/>
      <c r="I73" s="82"/>
      <c r="J73" s="238"/>
    </row>
    <row r="74" spans="1:23" x14ac:dyDescent="0.25">
      <c r="B74" s="180"/>
      <c r="F74" s="49"/>
      <c r="G74" s="82"/>
      <c r="H74" s="82"/>
      <c r="I74" s="85"/>
      <c r="J74" s="239"/>
    </row>
    <row r="75" spans="1:23" x14ac:dyDescent="0.25">
      <c r="B75" s="180"/>
      <c r="G75" s="34"/>
      <c r="H75" s="34"/>
      <c r="I75" s="34"/>
      <c r="J75" s="236"/>
    </row>
    <row r="76" spans="1:23" x14ac:dyDescent="0.25">
      <c r="B76" s="180"/>
    </row>
    <row r="77" spans="1:23" ht="15.75" thickBot="1" x14ac:dyDescent="0.3">
      <c r="B77" s="179"/>
      <c r="W77" s="382"/>
    </row>
    <row r="78" spans="1:23" ht="15.75" thickBot="1" x14ac:dyDescent="0.3">
      <c r="A78" s="358">
        <v>27</v>
      </c>
      <c r="B78" s="372" t="s">
        <v>217</v>
      </c>
      <c r="C78" s="60"/>
      <c r="D78" s="51"/>
      <c r="E78" s="51"/>
      <c r="F78" s="35"/>
      <c r="G78" s="268">
        <f>E78+F78</f>
        <v>0</v>
      </c>
      <c r="H78" s="268"/>
      <c r="I78" s="269"/>
      <c r="J78" s="278">
        <f>G78-I78</f>
        <v>0</v>
      </c>
      <c r="K78" s="280" t="e">
        <f>C78/G78/3</f>
        <v>#DIV/0!</v>
      </c>
    </row>
    <row r="79" spans="1:23" x14ac:dyDescent="0.25">
      <c r="G79" s="21"/>
      <c r="H79" s="21"/>
      <c r="I79" s="21"/>
      <c r="J79" s="235"/>
      <c r="V79" s="9"/>
      <c r="W79" s="11"/>
    </row>
    <row r="80" spans="1:23" x14ac:dyDescent="0.25">
      <c r="V80" s="9"/>
      <c r="W80" s="11"/>
    </row>
    <row r="81" spans="7:23" x14ac:dyDescent="0.25">
      <c r="G81" s="384">
        <v>1815</v>
      </c>
      <c r="H81" s="384"/>
      <c r="V81" s="9"/>
      <c r="W81" s="11"/>
    </row>
    <row r="82" spans="7:23" x14ac:dyDescent="0.25">
      <c r="G82" s="29">
        <f>G62-'TM3 2020'!G61</f>
        <v>23074</v>
      </c>
      <c r="V82" s="9"/>
    </row>
    <row r="85" spans="7:23" x14ac:dyDescent="0.25">
      <c r="G85" s="385"/>
      <c r="H85" s="385"/>
    </row>
    <row r="87" spans="7:23" ht="15.75" thickBot="1" x14ac:dyDescent="0.3"/>
    <row r="88" spans="7:23" ht="15.75" thickBot="1" x14ac:dyDescent="0.3">
      <c r="W88" s="72"/>
    </row>
    <row r="89" spans="7:23" ht="15.75" thickBot="1" x14ac:dyDescent="0.3">
      <c r="V89" s="71"/>
    </row>
  </sheetData>
  <mergeCells count="4">
    <mergeCell ref="B2:G2"/>
    <mergeCell ref="E3:G3"/>
    <mergeCell ref="U4:V4"/>
    <mergeCell ref="U12:V12"/>
  </mergeCells>
  <hyperlinks>
    <hyperlink ref="B11" r:id="rId1"/>
  </hyperlinks>
  <pageMargins left="0.7" right="0.7" top="0.75" bottom="0.75" header="0.3" footer="0.3"/>
  <pageSetup orientation="landscape" horizontalDpi="300" verticalDpi="300"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89"/>
  <sheetViews>
    <sheetView topLeftCell="A19" zoomScale="110" zoomScaleNormal="110" workbookViewId="0">
      <selection activeCell="D62" sqref="D62"/>
    </sheetView>
  </sheetViews>
  <sheetFormatPr defaultRowHeight="15" x14ac:dyDescent="0.25"/>
  <cols>
    <col min="1" max="1" width="6.42578125" style="358" customWidth="1"/>
    <col min="2" max="2" width="21.42578125" style="175" customWidth="1"/>
    <col min="3" max="3" width="16.7109375" style="30" customWidth="1"/>
    <col min="4" max="4" width="13.85546875" style="30" customWidth="1"/>
    <col min="5" max="5" width="11.28515625" style="31" customWidth="1"/>
    <col min="6" max="6" width="12" style="31" customWidth="1"/>
    <col min="7" max="9" width="12.28515625" style="30" customWidth="1"/>
    <col min="10" max="10" width="13.42578125" style="358" customWidth="1"/>
    <col min="11" max="11" width="12.28515625" style="358" bestFit="1" customWidth="1"/>
    <col min="12" max="12" width="37.28515625" style="358" customWidth="1"/>
    <col min="13" max="13" width="25.42578125" style="104" customWidth="1"/>
    <col min="14" max="14" width="19" style="104" customWidth="1"/>
    <col min="15" max="15" width="18.85546875" style="358" customWidth="1"/>
    <col min="16" max="19" width="9.140625" style="358"/>
    <col min="20" max="20" width="18.5703125" style="358" customWidth="1"/>
    <col min="21" max="21" width="16.7109375" style="358" customWidth="1"/>
    <col min="22" max="22" width="25.28515625" style="358" customWidth="1"/>
    <col min="23" max="23" width="26" style="358" bestFit="1" customWidth="1"/>
    <col min="24" max="24" width="9.140625" style="358"/>
    <col min="25" max="25" width="13.28515625" style="358" customWidth="1"/>
    <col min="26" max="262" width="9.140625" style="358"/>
    <col min="263" max="263" width="21.42578125" style="358" customWidth="1"/>
    <col min="264" max="264" width="16.42578125" style="358" customWidth="1"/>
    <col min="265" max="265" width="17.42578125" style="358" customWidth="1"/>
    <col min="266" max="266" width="14" style="358" customWidth="1"/>
    <col min="267" max="267" width="13.5703125" style="358" customWidth="1"/>
    <col min="268" max="268" width="12.28515625" style="358" customWidth="1"/>
    <col min="269" max="269" width="12.140625" style="358" customWidth="1"/>
    <col min="270" max="270" width="12.28515625" style="358" bestFit="1" customWidth="1"/>
    <col min="271" max="275" width="9.140625" style="358"/>
    <col min="276" max="276" width="10.5703125" style="358" bestFit="1" customWidth="1"/>
    <col min="277" max="277" width="16.7109375" style="358" customWidth="1"/>
    <col min="278" max="278" width="27.7109375" style="358" customWidth="1"/>
    <col min="279" max="279" width="26" style="358" bestFit="1" customWidth="1"/>
    <col min="280" max="518" width="9.140625" style="358"/>
    <col min="519" max="519" width="21.42578125" style="358" customWidth="1"/>
    <col min="520" max="520" width="16.42578125" style="358" customWidth="1"/>
    <col min="521" max="521" width="17.42578125" style="358" customWidth="1"/>
    <col min="522" max="522" width="14" style="358" customWidth="1"/>
    <col min="523" max="523" width="13.5703125" style="358" customWidth="1"/>
    <col min="524" max="524" width="12.28515625" style="358" customWidth="1"/>
    <col min="525" max="525" width="12.140625" style="358" customWidth="1"/>
    <col min="526" max="526" width="12.28515625" style="358" bestFit="1" customWidth="1"/>
    <col min="527" max="531" width="9.140625" style="358"/>
    <col min="532" max="532" width="10.5703125" style="358" bestFit="1" customWidth="1"/>
    <col min="533" max="533" width="16.7109375" style="358" customWidth="1"/>
    <col min="534" max="534" width="27.7109375" style="358" customWidth="1"/>
    <col min="535" max="535" width="26" style="358" bestFit="1" customWidth="1"/>
    <col min="536" max="774" width="9.140625" style="358"/>
    <col min="775" max="775" width="21.42578125" style="358" customWidth="1"/>
    <col min="776" max="776" width="16.42578125" style="358" customWidth="1"/>
    <col min="777" max="777" width="17.42578125" style="358" customWidth="1"/>
    <col min="778" max="778" width="14" style="358" customWidth="1"/>
    <col min="779" max="779" width="13.5703125" style="358" customWidth="1"/>
    <col min="780" max="780" width="12.28515625" style="358" customWidth="1"/>
    <col min="781" max="781" width="12.140625" style="358" customWidth="1"/>
    <col min="782" max="782" width="12.28515625" style="358" bestFit="1" customWidth="1"/>
    <col min="783" max="787" width="9.140625" style="358"/>
    <col min="788" max="788" width="10.5703125" style="358" bestFit="1" customWidth="1"/>
    <col min="789" max="789" width="16.7109375" style="358" customWidth="1"/>
    <col min="790" max="790" width="27.7109375" style="358" customWidth="1"/>
    <col min="791" max="791" width="26" style="358" bestFit="1" customWidth="1"/>
    <col min="792" max="1030" width="9.140625" style="358"/>
    <col min="1031" max="1031" width="21.42578125" style="358" customWidth="1"/>
    <col min="1032" max="1032" width="16.42578125" style="358" customWidth="1"/>
    <col min="1033" max="1033" width="17.42578125" style="358" customWidth="1"/>
    <col min="1034" max="1034" width="14" style="358" customWidth="1"/>
    <col min="1035" max="1035" width="13.5703125" style="358" customWidth="1"/>
    <col min="1036" max="1036" width="12.28515625" style="358" customWidth="1"/>
    <col min="1037" max="1037" width="12.140625" style="358" customWidth="1"/>
    <col min="1038" max="1038" width="12.28515625" style="358" bestFit="1" customWidth="1"/>
    <col min="1039" max="1043" width="9.140625" style="358"/>
    <col min="1044" max="1044" width="10.5703125" style="358" bestFit="1" customWidth="1"/>
    <col min="1045" max="1045" width="16.7109375" style="358" customWidth="1"/>
    <col min="1046" max="1046" width="27.7109375" style="358" customWidth="1"/>
    <col min="1047" max="1047" width="26" style="358" bestFit="1" customWidth="1"/>
    <col min="1048" max="1286" width="9.140625" style="358"/>
    <col min="1287" max="1287" width="21.42578125" style="358" customWidth="1"/>
    <col min="1288" max="1288" width="16.42578125" style="358" customWidth="1"/>
    <col min="1289" max="1289" width="17.42578125" style="358" customWidth="1"/>
    <col min="1290" max="1290" width="14" style="358" customWidth="1"/>
    <col min="1291" max="1291" width="13.5703125" style="358" customWidth="1"/>
    <col min="1292" max="1292" width="12.28515625" style="358" customWidth="1"/>
    <col min="1293" max="1293" width="12.140625" style="358" customWidth="1"/>
    <col min="1294" max="1294" width="12.28515625" style="358" bestFit="1" customWidth="1"/>
    <col min="1295" max="1299" width="9.140625" style="358"/>
    <col min="1300" max="1300" width="10.5703125" style="358" bestFit="1" customWidth="1"/>
    <col min="1301" max="1301" width="16.7109375" style="358" customWidth="1"/>
    <col min="1302" max="1302" width="27.7109375" style="358" customWidth="1"/>
    <col min="1303" max="1303" width="26" style="358" bestFit="1" customWidth="1"/>
    <col min="1304" max="1542" width="9.140625" style="358"/>
    <col min="1543" max="1543" width="21.42578125" style="358" customWidth="1"/>
    <col min="1544" max="1544" width="16.42578125" style="358" customWidth="1"/>
    <col min="1545" max="1545" width="17.42578125" style="358" customWidth="1"/>
    <col min="1546" max="1546" width="14" style="358" customWidth="1"/>
    <col min="1547" max="1547" width="13.5703125" style="358" customWidth="1"/>
    <col min="1548" max="1548" width="12.28515625" style="358" customWidth="1"/>
    <col min="1549" max="1549" width="12.140625" style="358" customWidth="1"/>
    <col min="1550" max="1550" width="12.28515625" style="358" bestFit="1" customWidth="1"/>
    <col min="1551" max="1555" width="9.140625" style="358"/>
    <col min="1556" max="1556" width="10.5703125" style="358" bestFit="1" customWidth="1"/>
    <col min="1557" max="1557" width="16.7109375" style="358" customWidth="1"/>
    <col min="1558" max="1558" width="27.7109375" style="358" customWidth="1"/>
    <col min="1559" max="1559" width="26" style="358" bestFit="1" customWidth="1"/>
    <col min="1560" max="1798" width="9.140625" style="358"/>
    <col min="1799" max="1799" width="21.42578125" style="358" customWidth="1"/>
    <col min="1800" max="1800" width="16.42578125" style="358" customWidth="1"/>
    <col min="1801" max="1801" width="17.42578125" style="358" customWidth="1"/>
    <col min="1802" max="1802" width="14" style="358" customWidth="1"/>
    <col min="1803" max="1803" width="13.5703125" style="358" customWidth="1"/>
    <col min="1804" max="1804" width="12.28515625" style="358" customWidth="1"/>
    <col min="1805" max="1805" width="12.140625" style="358" customWidth="1"/>
    <col min="1806" max="1806" width="12.28515625" style="358" bestFit="1" customWidth="1"/>
    <col min="1807" max="1811" width="9.140625" style="358"/>
    <col min="1812" max="1812" width="10.5703125" style="358" bestFit="1" customWidth="1"/>
    <col min="1813" max="1813" width="16.7109375" style="358" customWidth="1"/>
    <col min="1814" max="1814" width="27.7109375" style="358" customWidth="1"/>
    <col min="1815" max="1815" width="26" style="358" bestFit="1" customWidth="1"/>
    <col min="1816" max="2054" width="9.140625" style="358"/>
    <col min="2055" max="2055" width="21.42578125" style="358" customWidth="1"/>
    <col min="2056" max="2056" width="16.42578125" style="358" customWidth="1"/>
    <col min="2057" max="2057" width="17.42578125" style="358" customWidth="1"/>
    <col min="2058" max="2058" width="14" style="358" customWidth="1"/>
    <col min="2059" max="2059" width="13.5703125" style="358" customWidth="1"/>
    <col min="2060" max="2060" width="12.28515625" style="358" customWidth="1"/>
    <col min="2061" max="2061" width="12.140625" style="358" customWidth="1"/>
    <col min="2062" max="2062" width="12.28515625" style="358" bestFit="1" customWidth="1"/>
    <col min="2063" max="2067" width="9.140625" style="358"/>
    <col min="2068" max="2068" width="10.5703125" style="358" bestFit="1" customWidth="1"/>
    <col min="2069" max="2069" width="16.7109375" style="358" customWidth="1"/>
    <col min="2070" max="2070" width="27.7109375" style="358" customWidth="1"/>
    <col min="2071" max="2071" width="26" style="358" bestFit="1" customWidth="1"/>
    <col min="2072" max="2310" width="9.140625" style="358"/>
    <col min="2311" max="2311" width="21.42578125" style="358" customWidth="1"/>
    <col min="2312" max="2312" width="16.42578125" style="358" customWidth="1"/>
    <col min="2313" max="2313" width="17.42578125" style="358" customWidth="1"/>
    <col min="2314" max="2314" width="14" style="358" customWidth="1"/>
    <col min="2315" max="2315" width="13.5703125" style="358" customWidth="1"/>
    <col min="2316" max="2316" width="12.28515625" style="358" customWidth="1"/>
    <col min="2317" max="2317" width="12.140625" style="358" customWidth="1"/>
    <col min="2318" max="2318" width="12.28515625" style="358" bestFit="1" customWidth="1"/>
    <col min="2319" max="2323" width="9.140625" style="358"/>
    <col min="2324" max="2324" width="10.5703125" style="358" bestFit="1" customWidth="1"/>
    <col min="2325" max="2325" width="16.7109375" style="358" customWidth="1"/>
    <col min="2326" max="2326" width="27.7109375" style="358" customWidth="1"/>
    <col min="2327" max="2327" width="26" style="358" bestFit="1" customWidth="1"/>
    <col min="2328" max="2566" width="9.140625" style="358"/>
    <col min="2567" max="2567" width="21.42578125" style="358" customWidth="1"/>
    <col min="2568" max="2568" width="16.42578125" style="358" customWidth="1"/>
    <col min="2569" max="2569" width="17.42578125" style="358" customWidth="1"/>
    <col min="2570" max="2570" width="14" style="358" customWidth="1"/>
    <col min="2571" max="2571" width="13.5703125" style="358" customWidth="1"/>
    <col min="2572" max="2572" width="12.28515625" style="358" customWidth="1"/>
    <col min="2573" max="2573" width="12.140625" style="358" customWidth="1"/>
    <col min="2574" max="2574" width="12.28515625" style="358" bestFit="1" customWidth="1"/>
    <col min="2575" max="2579" width="9.140625" style="358"/>
    <col min="2580" max="2580" width="10.5703125" style="358" bestFit="1" customWidth="1"/>
    <col min="2581" max="2581" width="16.7109375" style="358" customWidth="1"/>
    <col min="2582" max="2582" width="27.7109375" style="358" customWidth="1"/>
    <col min="2583" max="2583" width="26" style="358" bestFit="1" customWidth="1"/>
    <col min="2584" max="2822" width="9.140625" style="358"/>
    <col min="2823" max="2823" width="21.42578125" style="358" customWidth="1"/>
    <col min="2824" max="2824" width="16.42578125" style="358" customWidth="1"/>
    <col min="2825" max="2825" width="17.42578125" style="358" customWidth="1"/>
    <col min="2826" max="2826" width="14" style="358" customWidth="1"/>
    <col min="2827" max="2827" width="13.5703125" style="358" customWidth="1"/>
    <col min="2828" max="2828" width="12.28515625" style="358" customWidth="1"/>
    <col min="2829" max="2829" width="12.140625" style="358" customWidth="1"/>
    <col min="2830" max="2830" width="12.28515625" style="358" bestFit="1" customWidth="1"/>
    <col min="2831" max="2835" width="9.140625" style="358"/>
    <col min="2836" max="2836" width="10.5703125" style="358" bestFit="1" customWidth="1"/>
    <col min="2837" max="2837" width="16.7109375" style="358" customWidth="1"/>
    <col min="2838" max="2838" width="27.7109375" style="358" customWidth="1"/>
    <col min="2839" max="2839" width="26" style="358" bestFit="1" customWidth="1"/>
    <col min="2840" max="3078" width="9.140625" style="358"/>
    <col min="3079" max="3079" width="21.42578125" style="358" customWidth="1"/>
    <col min="3080" max="3080" width="16.42578125" style="358" customWidth="1"/>
    <col min="3081" max="3081" width="17.42578125" style="358" customWidth="1"/>
    <col min="3082" max="3082" width="14" style="358" customWidth="1"/>
    <col min="3083" max="3083" width="13.5703125" style="358" customWidth="1"/>
    <col min="3084" max="3084" width="12.28515625" style="358" customWidth="1"/>
    <col min="3085" max="3085" width="12.140625" style="358" customWidth="1"/>
    <col min="3086" max="3086" width="12.28515625" style="358" bestFit="1" customWidth="1"/>
    <col min="3087" max="3091" width="9.140625" style="358"/>
    <col min="3092" max="3092" width="10.5703125" style="358" bestFit="1" customWidth="1"/>
    <col min="3093" max="3093" width="16.7109375" style="358" customWidth="1"/>
    <col min="3094" max="3094" width="27.7109375" style="358" customWidth="1"/>
    <col min="3095" max="3095" width="26" style="358" bestFit="1" customWidth="1"/>
    <col min="3096" max="3334" width="9.140625" style="358"/>
    <col min="3335" max="3335" width="21.42578125" style="358" customWidth="1"/>
    <col min="3336" max="3336" width="16.42578125" style="358" customWidth="1"/>
    <col min="3337" max="3337" width="17.42578125" style="358" customWidth="1"/>
    <col min="3338" max="3338" width="14" style="358" customWidth="1"/>
    <col min="3339" max="3339" width="13.5703125" style="358" customWidth="1"/>
    <col min="3340" max="3340" width="12.28515625" style="358" customWidth="1"/>
    <col min="3341" max="3341" width="12.140625" style="358" customWidth="1"/>
    <col min="3342" max="3342" width="12.28515625" style="358" bestFit="1" customWidth="1"/>
    <col min="3343" max="3347" width="9.140625" style="358"/>
    <col min="3348" max="3348" width="10.5703125" style="358" bestFit="1" customWidth="1"/>
    <col min="3349" max="3349" width="16.7109375" style="358" customWidth="1"/>
    <col min="3350" max="3350" width="27.7109375" style="358" customWidth="1"/>
    <col min="3351" max="3351" width="26" style="358" bestFit="1" customWidth="1"/>
    <col min="3352" max="3590" width="9.140625" style="358"/>
    <col min="3591" max="3591" width="21.42578125" style="358" customWidth="1"/>
    <col min="3592" max="3592" width="16.42578125" style="358" customWidth="1"/>
    <col min="3593" max="3593" width="17.42578125" style="358" customWidth="1"/>
    <col min="3594" max="3594" width="14" style="358" customWidth="1"/>
    <col min="3595" max="3595" width="13.5703125" style="358" customWidth="1"/>
    <col min="3596" max="3596" width="12.28515625" style="358" customWidth="1"/>
    <col min="3597" max="3597" width="12.140625" style="358" customWidth="1"/>
    <col min="3598" max="3598" width="12.28515625" style="358" bestFit="1" customWidth="1"/>
    <col min="3599" max="3603" width="9.140625" style="358"/>
    <col min="3604" max="3604" width="10.5703125" style="358" bestFit="1" customWidth="1"/>
    <col min="3605" max="3605" width="16.7109375" style="358" customWidth="1"/>
    <col min="3606" max="3606" width="27.7109375" style="358" customWidth="1"/>
    <col min="3607" max="3607" width="26" style="358" bestFit="1" customWidth="1"/>
    <col min="3608" max="3846" width="9.140625" style="358"/>
    <col min="3847" max="3847" width="21.42578125" style="358" customWidth="1"/>
    <col min="3848" max="3848" width="16.42578125" style="358" customWidth="1"/>
    <col min="3849" max="3849" width="17.42578125" style="358" customWidth="1"/>
    <col min="3850" max="3850" width="14" style="358" customWidth="1"/>
    <col min="3851" max="3851" width="13.5703125" style="358" customWidth="1"/>
    <col min="3852" max="3852" width="12.28515625" style="358" customWidth="1"/>
    <col min="3853" max="3853" width="12.140625" style="358" customWidth="1"/>
    <col min="3854" max="3854" width="12.28515625" style="358" bestFit="1" customWidth="1"/>
    <col min="3855" max="3859" width="9.140625" style="358"/>
    <col min="3860" max="3860" width="10.5703125" style="358" bestFit="1" customWidth="1"/>
    <col min="3861" max="3861" width="16.7109375" style="358" customWidth="1"/>
    <col min="3862" max="3862" width="27.7109375" style="358" customWidth="1"/>
    <col min="3863" max="3863" width="26" style="358" bestFit="1" customWidth="1"/>
    <col min="3864" max="4102" width="9.140625" style="358"/>
    <col min="4103" max="4103" width="21.42578125" style="358" customWidth="1"/>
    <col min="4104" max="4104" width="16.42578125" style="358" customWidth="1"/>
    <col min="4105" max="4105" width="17.42578125" style="358" customWidth="1"/>
    <col min="4106" max="4106" width="14" style="358" customWidth="1"/>
    <col min="4107" max="4107" width="13.5703125" style="358" customWidth="1"/>
    <col min="4108" max="4108" width="12.28515625" style="358" customWidth="1"/>
    <col min="4109" max="4109" width="12.140625" style="358" customWidth="1"/>
    <col min="4110" max="4110" width="12.28515625" style="358" bestFit="1" customWidth="1"/>
    <col min="4111" max="4115" width="9.140625" style="358"/>
    <col min="4116" max="4116" width="10.5703125" style="358" bestFit="1" customWidth="1"/>
    <col min="4117" max="4117" width="16.7109375" style="358" customWidth="1"/>
    <col min="4118" max="4118" width="27.7109375" style="358" customWidth="1"/>
    <col min="4119" max="4119" width="26" style="358" bestFit="1" customWidth="1"/>
    <col min="4120" max="4358" width="9.140625" style="358"/>
    <col min="4359" max="4359" width="21.42578125" style="358" customWidth="1"/>
    <col min="4360" max="4360" width="16.42578125" style="358" customWidth="1"/>
    <col min="4361" max="4361" width="17.42578125" style="358" customWidth="1"/>
    <col min="4362" max="4362" width="14" style="358" customWidth="1"/>
    <col min="4363" max="4363" width="13.5703125" style="358" customWidth="1"/>
    <col min="4364" max="4364" width="12.28515625" style="358" customWidth="1"/>
    <col min="4365" max="4365" width="12.140625" style="358" customWidth="1"/>
    <col min="4366" max="4366" width="12.28515625" style="358" bestFit="1" customWidth="1"/>
    <col min="4367" max="4371" width="9.140625" style="358"/>
    <col min="4372" max="4372" width="10.5703125" style="358" bestFit="1" customWidth="1"/>
    <col min="4373" max="4373" width="16.7109375" style="358" customWidth="1"/>
    <col min="4374" max="4374" width="27.7109375" style="358" customWidth="1"/>
    <col min="4375" max="4375" width="26" style="358" bestFit="1" customWidth="1"/>
    <col min="4376" max="4614" width="9.140625" style="358"/>
    <col min="4615" max="4615" width="21.42578125" style="358" customWidth="1"/>
    <col min="4616" max="4616" width="16.42578125" style="358" customWidth="1"/>
    <col min="4617" max="4617" width="17.42578125" style="358" customWidth="1"/>
    <col min="4618" max="4618" width="14" style="358" customWidth="1"/>
    <col min="4619" max="4619" width="13.5703125" style="358" customWidth="1"/>
    <col min="4620" max="4620" width="12.28515625" style="358" customWidth="1"/>
    <col min="4621" max="4621" width="12.140625" style="358" customWidth="1"/>
    <col min="4622" max="4622" width="12.28515625" style="358" bestFit="1" customWidth="1"/>
    <col min="4623" max="4627" width="9.140625" style="358"/>
    <col min="4628" max="4628" width="10.5703125" style="358" bestFit="1" customWidth="1"/>
    <col min="4629" max="4629" width="16.7109375" style="358" customWidth="1"/>
    <col min="4630" max="4630" width="27.7109375" style="358" customWidth="1"/>
    <col min="4631" max="4631" width="26" style="358" bestFit="1" customWidth="1"/>
    <col min="4632" max="4870" width="9.140625" style="358"/>
    <col min="4871" max="4871" width="21.42578125" style="358" customWidth="1"/>
    <col min="4872" max="4872" width="16.42578125" style="358" customWidth="1"/>
    <col min="4873" max="4873" width="17.42578125" style="358" customWidth="1"/>
    <col min="4874" max="4874" width="14" style="358" customWidth="1"/>
    <col min="4875" max="4875" width="13.5703125" style="358" customWidth="1"/>
    <col min="4876" max="4876" width="12.28515625" style="358" customWidth="1"/>
    <col min="4877" max="4877" width="12.140625" style="358" customWidth="1"/>
    <col min="4878" max="4878" width="12.28515625" style="358" bestFit="1" customWidth="1"/>
    <col min="4879" max="4883" width="9.140625" style="358"/>
    <col min="4884" max="4884" width="10.5703125" style="358" bestFit="1" customWidth="1"/>
    <col min="4885" max="4885" width="16.7109375" style="358" customWidth="1"/>
    <col min="4886" max="4886" width="27.7109375" style="358" customWidth="1"/>
    <col min="4887" max="4887" width="26" style="358" bestFit="1" customWidth="1"/>
    <col min="4888" max="5126" width="9.140625" style="358"/>
    <col min="5127" max="5127" width="21.42578125" style="358" customWidth="1"/>
    <col min="5128" max="5128" width="16.42578125" style="358" customWidth="1"/>
    <col min="5129" max="5129" width="17.42578125" style="358" customWidth="1"/>
    <col min="5130" max="5130" width="14" style="358" customWidth="1"/>
    <col min="5131" max="5131" width="13.5703125" style="358" customWidth="1"/>
    <col min="5132" max="5132" width="12.28515625" style="358" customWidth="1"/>
    <col min="5133" max="5133" width="12.140625" style="358" customWidth="1"/>
    <col min="5134" max="5134" width="12.28515625" style="358" bestFit="1" customWidth="1"/>
    <col min="5135" max="5139" width="9.140625" style="358"/>
    <col min="5140" max="5140" width="10.5703125" style="358" bestFit="1" customWidth="1"/>
    <col min="5141" max="5141" width="16.7109375" style="358" customWidth="1"/>
    <col min="5142" max="5142" width="27.7109375" style="358" customWidth="1"/>
    <col min="5143" max="5143" width="26" style="358" bestFit="1" customWidth="1"/>
    <col min="5144" max="5382" width="9.140625" style="358"/>
    <col min="5383" max="5383" width="21.42578125" style="358" customWidth="1"/>
    <col min="5384" max="5384" width="16.42578125" style="358" customWidth="1"/>
    <col min="5385" max="5385" width="17.42578125" style="358" customWidth="1"/>
    <col min="5386" max="5386" width="14" style="358" customWidth="1"/>
    <col min="5387" max="5387" width="13.5703125" style="358" customWidth="1"/>
    <col min="5388" max="5388" width="12.28515625" style="358" customWidth="1"/>
    <col min="5389" max="5389" width="12.140625" style="358" customWidth="1"/>
    <col min="5390" max="5390" width="12.28515625" style="358" bestFit="1" customWidth="1"/>
    <col min="5391" max="5395" width="9.140625" style="358"/>
    <col min="5396" max="5396" width="10.5703125" style="358" bestFit="1" customWidth="1"/>
    <col min="5397" max="5397" width="16.7109375" style="358" customWidth="1"/>
    <col min="5398" max="5398" width="27.7109375" style="358" customWidth="1"/>
    <col min="5399" max="5399" width="26" style="358" bestFit="1" customWidth="1"/>
    <col min="5400" max="5638" width="9.140625" style="358"/>
    <col min="5639" max="5639" width="21.42578125" style="358" customWidth="1"/>
    <col min="5640" max="5640" width="16.42578125" style="358" customWidth="1"/>
    <col min="5641" max="5641" width="17.42578125" style="358" customWidth="1"/>
    <col min="5642" max="5642" width="14" style="358" customWidth="1"/>
    <col min="5643" max="5643" width="13.5703125" style="358" customWidth="1"/>
    <col min="5644" max="5644" width="12.28515625" style="358" customWidth="1"/>
    <col min="5645" max="5645" width="12.140625" style="358" customWidth="1"/>
    <col min="5646" max="5646" width="12.28515625" style="358" bestFit="1" customWidth="1"/>
    <col min="5647" max="5651" width="9.140625" style="358"/>
    <col min="5652" max="5652" width="10.5703125" style="358" bestFit="1" customWidth="1"/>
    <col min="5653" max="5653" width="16.7109375" style="358" customWidth="1"/>
    <col min="5654" max="5654" width="27.7109375" style="358" customWidth="1"/>
    <col min="5655" max="5655" width="26" style="358" bestFit="1" customWidth="1"/>
    <col min="5656" max="5894" width="9.140625" style="358"/>
    <col min="5895" max="5895" width="21.42578125" style="358" customWidth="1"/>
    <col min="5896" max="5896" width="16.42578125" style="358" customWidth="1"/>
    <col min="5897" max="5897" width="17.42578125" style="358" customWidth="1"/>
    <col min="5898" max="5898" width="14" style="358" customWidth="1"/>
    <col min="5899" max="5899" width="13.5703125" style="358" customWidth="1"/>
    <col min="5900" max="5900" width="12.28515625" style="358" customWidth="1"/>
    <col min="5901" max="5901" width="12.140625" style="358" customWidth="1"/>
    <col min="5902" max="5902" width="12.28515625" style="358" bestFit="1" customWidth="1"/>
    <col min="5903" max="5907" width="9.140625" style="358"/>
    <col min="5908" max="5908" width="10.5703125" style="358" bestFit="1" customWidth="1"/>
    <col min="5909" max="5909" width="16.7109375" style="358" customWidth="1"/>
    <col min="5910" max="5910" width="27.7109375" style="358" customWidth="1"/>
    <col min="5911" max="5911" width="26" style="358" bestFit="1" customWidth="1"/>
    <col min="5912" max="6150" width="9.140625" style="358"/>
    <col min="6151" max="6151" width="21.42578125" style="358" customWidth="1"/>
    <col min="6152" max="6152" width="16.42578125" style="358" customWidth="1"/>
    <col min="6153" max="6153" width="17.42578125" style="358" customWidth="1"/>
    <col min="6154" max="6154" width="14" style="358" customWidth="1"/>
    <col min="6155" max="6155" width="13.5703125" style="358" customWidth="1"/>
    <col min="6156" max="6156" width="12.28515625" style="358" customWidth="1"/>
    <col min="6157" max="6157" width="12.140625" style="358" customWidth="1"/>
    <col min="6158" max="6158" width="12.28515625" style="358" bestFit="1" customWidth="1"/>
    <col min="6159" max="6163" width="9.140625" style="358"/>
    <col min="6164" max="6164" width="10.5703125" style="358" bestFit="1" customWidth="1"/>
    <col min="6165" max="6165" width="16.7109375" style="358" customWidth="1"/>
    <col min="6166" max="6166" width="27.7109375" style="358" customWidth="1"/>
    <col min="6167" max="6167" width="26" style="358" bestFit="1" customWidth="1"/>
    <col min="6168" max="6406" width="9.140625" style="358"/>
    <col min="6407" max="6407" width="21.42578125" style="358" customWidth="1"/>
    <col min="6408" max="6408" width="16.42578125" style="358" customWidth="1"/>
    <col min="6409" max="6409" width="17.42578125" style="358" customWidth="1"/>
    <col min="6410" max="6410" width="14" style="358" customWidth="1"/>
    <col min="6411" max="6411" width="13.5703125" style="358" customWidth="1"/>
    <col min="6412" max="6412" width="12.28515625" style="358" customWidth="1"/>
    <col min="6413" max="6413" width="12.140625" style="358" customWidth="1"/>
    <col min="6414" max="6414" width="12.28515625" style="358" bestFit="1" customWidth="1"/>
    <col min="6415" max="6419" width="9.140625" style="358"/>
    <col min="6420" max="6420" width="10.5703125" style="358" bestFit="1" customWidth="1"/>
    <col min="6421" max="6421" width="16.7109375" style="358" customWidth="1"/>
    <col min="6422" max="6422" width="27.7109375" style="358" customWidth="1"/>
    <col min="6423" max="6423" width="26" style="358" bestFit="1" customWidth="1"/>
    <col min="6424" max="6662" width="9.140625" style="358"/>
    <col min="6663" max="6663" width="21.42578125" style="358" customWidth="1"/>
    <col min="6664" max="6664" width="16.42578125" style="358" customWidth="1"/>
    <col min="6665" max="6665" width="17.42578125" style="358" customWidth="1"/>
    <col min="6666" max="6666" width="14" style="358" customWidth="1"/>
    <col min="6667" max="6667" width="13.5703125" style="358" customWidth="1"/>
    <col min="6668" max="6668" width="12.28515625" style="358" customWidth="1"/>
    <col min="6669" max="6669" width="12.140625" style="358" customWidth="1"/>
    <col min="6670" max="6670" width="12.28515625" style="358" bestFit="1" customWidth="1"/>
    <col min="6671" max="6675" width="9.140625" style="358"/>
    <col min="6676" max="6676" width="10.5703125" style="358" bestFit="1" customWidth="1"/>
    <col min="6677" max="6677" width="16.7109375" style="358" customWidth="1"/>
    <col min="6678" max="6678" width="27.7109375" style="358" customWidth="1"/>
    <col min="6679" max="6679" width="26" style="358" bestFit="1" customWidth="1"/>
    <col min="6680" max="6918" width="9.140625" style="358"/>
    <col min="6919" max="6919" width="21.42578125" style="358" customWidth="1"/>
    <col min="6920" max="6920" width="16.42578125" style="358" customWidth="1"/>
    <col min="6921" max="6921" width="17.42578125" style="358" customWidth="1"/>
    <col min="6922" max="6922" width="14" style="358" customWidth="1"/>
    <col min="6923" max="6923" width="13.5703125" style="358" customWidth="1"/>
    <col min="6924" max="6924" width="12.28515625" style="358" customWidth="1"/>
    <col min="6925" max="6925" width="12.140625" style="358" customWidth="1"/>
    <col min="6926" max="6926" width="12.28515625" style="358" bestFit="1" customWidth="1"/>
    <col min="6927" max="6931" width="9.140625" style="358"/>
    <col min="6932" max="6932" width="10.5703125" style="358" bestFit="1" customWidth="1"/>
    <col min="6933" max="6933" width="16.7109375" style="358" customWidth="1"/>
    <col min="6934" max="6934" width="27.7109375" style="358" customWidth="1"/>
    <col min="6935" max="6935" width="26" style="358" bestFit="1" customWidth="1"/>
    <col min="6936" max="7174" width="9.140625" style="358"/>
    <col min="7175" max="7175" width="21.42578125" style="358" customWidth="1"/>
    <col min="7176" max="7176" width="16.42578125" style="358" customWidth="1"/>
    <col min="7177" max="7177" width="17.42578125" style="358" customWidth="1"/>
    <col min="7178" max="7178" width="14" style="358" customWidth="1"/>
    <col min="7179" max="7179" width="13.5703125" style="358" customWidth="1"/>
    <col min="7180" max="7180" width="12.28515625" style="358" customWidth="1"/>
    <col min="7181" max="7181" width="12.140625" style="358" customWidth="1"/>
    <col min="7182" max="7182" width="12.28515625" style="358" bestFit="1" customWidth="1"/>
    <col min="7183" max="7187" width="9.140625" style="358"/>
    <col min="7188" max="7188" width="10.5703125" style="358" bestFit="1" customWidth="1"/>
    <col min="7189" max="7189" width="16.7109375" style="358" customWidth="1"/>
    <col min="7190" max="7190" width="27.7109375" style="358" customWidth="1"/>
    <col min="7191" max="7191" width="26" style="358" bestFit="1" customWidth="1"/>
    <col min="7192" max="7430" width="9.140625" style="358"/>
    <col min="7431" max="7431" width="21.42578125" style="358" customWidth="1"/>
    <col min="7432" max="7432" width="16.42578125" style="358" customWidth="1"/>
    <col min="7433" max="7433" width="17.42578125" style="358" customWidth="1"/>
    <col min="7434" max="7434" width="14" style="358" customWidth="1"/>
    <col min="7435" max="7435" width="13.5703125" style="358" customWidth="1"/>
    <col min="7436" max="7436" width="12.28515625" style="358" customWidth="1"/>
    <col min="7437" max="7437" width="12.140625" style="358" customWidth="1"/>
    <col min="7438" max="7438" width="12.28515625" style="358" bestFit="1" customWidth="1"/>
    <col min="7439" max="7443" width="9.140625" style="358"/>
    <col min="7444" max="7444" width="10.5703125" style="358" bestFit="1" customWidth="1"/>
    <col min="7445" max="7445" width="16.7109375" style="358" customWidth="1"/>
    <col min="7446" max="7446" width="27.7109375" style="358" customWidth="1"/>
    <col min="7447" max="7447" width="26" style="358" bestFit="1" customWidth="1"/>
    <col min="7448" max="7686" width="9.140625" style="358"/>
    <col min="7687" max="7687" width="21.42578125" style="358" customWidth="1"/>
    <col min="7688" max="7688" width="16.42578125" style="358" customWidth="1"/>
    <col min="7689" max="7689" width="17.42578125" style="358" customWidth="1"/>
    <col min="7690" max="7690" width="14" style="358" customWidth="1"/>
    <col min="7691" max="7691" width="13.5703125" style="358" customWidth="1"/>
    <col min="7692" max="7692" width="12.28515625" style="358" customWidth="1"/>
    <col min="7693" max="7693" width="12.140625" style="358" customWidth="1"/>
    <col min="7694" max="7694" width="12.28515625" style="358" bestFit="1" customWidth="1"/>
    <col min="7695" max="7699" width="9.140625" style="358"/>
    <col min="7700" max="7700" width="10.5703125" style="358" bestFit="1" customWidth="1"/>
    <col min="7701" max="7701" width="16.7109375" style="358" customWidth="1"/>
    <col min="7702" max="7702" width="27.7109375" style="358" customWidth="1"/>
    <col min="7703" max="7703" width="26" style="358" bestFit="1" customWidth="1"/>
    <col min="7704" max="7942" width="9.140625" style="358"/>
    <col min="7943" max="7943" width="21.42578125" style="358" customWidth="1"/>
    <col min="7944" max="7944" width="16.42578125" style="358" customWidth="1"/>
    <col min="7945" max="7945" width="17.42578125" style="358" customWidth="1"/>
    <col min="7946" max="7946" width="14" style="358" customWidth="1"/>
    <col min="7947" max="7947" width="13.5703125" style="358" customWidth="1"/>
    <col min="7948" max="7948" width="12.28515625" style="358" customWidth="1"/>
    <col min="7949" max="7949" width="12.140625" style="358" customWidth="1"/>
    <col min="7950" max="7950" width="12.28515625" style="358" bestFit="1" customWidth="1"/>
    <col min="7951" max="7955" width="9.140625" style="358"/>
    <col min="7956" max="7956" width="10.5703125" style="358" bestFit="1" customWidth="1"/>
    <col min="7957" max="7957" width="16.7109375" style="358" customWidth="1"/>
    <col min="7958" max="7958" width="27.7109375" style="358" customWidth="1"/>
    <col min="7959" max="7959" width="26" style="358" bestFit="1" customWidth="1"/>
    <col min="7960" max="8198" width="9.140625" style="358"/>
    <col min="8199" max="8199" width="21.42578125" style="358" customWidth="1"/>
    <col min="8200" max="8200" width="16.42578125" style="358" customWidth="1"/>
    <col min="8201" max="8201" width="17.42578125" style="358" customWidth="1"/>
    <col min="8202" max="8202" width="14" style="358" customWidth="1"/>
    <col min="8203" max="8203" width="13.5703125" style="358" customWidth="1"/>
    <col min="8204" max="8204" width="12.28515625" style="358" customWidth="1"/>
    <col min="8205" max="8205" width="12.140625" style="358" customWidth="1"/>
    <col min="8206" max="8206" width="12.28515625" style="358" bestFit="1" customWidth="1"/>
    <col min="8207" max="8211" width="9.140625" style="358"/>
    <col min="8212" max="8212" width="10.5703125" style="358" bestFit="1" customWidth="1"/>
    <col min="8213" max="8213" width="16.7109375" style="358" customWidth="1"/>
    <col min="8214" max="8214" width="27.7109375" style="358" customWidth="1"/>
    <col min="8215" max="8215" width="26" style="358" bestFit="1" customWidth="1"/>
    <col min="8216" max="8454" width="9.140625" style="358"/>
    <col min="8455" max="8455" width="21.42578125" style="358" customWidth="1"/>
    <col min="8456" max="8456" width="16.42578125" style="358" customWidth="1"/>
    <col min="8457" max="8457" width="17.42578125" style="358" customWidth="1"/>
    <col min="8458" max="8458" width="14" style="358" customWidth="1"/>
    <col min="8459" max="8459" width="13.5703125" style="358" customWidth="1"/>
    <col min="8460" max="8460" width="12.28515625" style="358" customWidth="1"/>
    <col min="8461" max="8461" width="12.140625" style="358" customWidth="1"/>
    <col min="8462" max="8462" width="12.28515625" style="358" bestFit="1" customWidth="1"/>
    <col min="8463" max="8467" width="9.140625" style="358"/>
    <col min="8468" max="8468" width="10.5703125" style="358" bestFit="1" customWidth="1"/>
    <col min="8469" max="8469" width="16.7109375" style="358" customWidth="1"/>
    <col min="8470" max="8470" width="27.7109375" style="358" customWidth="1"/>
    <col min="8471" max="8471" width="26" style="358" bestFit="1" customWidth="1"/>
    <col min="8472" max="8710" width="9.140625" style="358"/>
    <col min="8711" max="8711" width="21.42578125" style="358" customWidth="1"/>
    <col min="8712" max="8712" width="16.42578125" style="358" customWidth="1"/>
    <col min="8713" max="8713" width="17.42578125" style="358" customWidth="1"/>
    <col min="8714" max="8714" width="14" style="358" customWidth="1"/>
    <col min="8715" max="8715" width="13.5703125" style="358" customWidth="1"/>
    <col min="8716" max="8716" width="12.28515625" style="358" customWidth="1"/>
    <col min="8717" max="8717" width="12.140625" style="358" customWidth="1"/>
    <col min="8718" max="8718" width="12.28515625" style="358" bestFit="1" customWidth="1"/>
    <col min="8719" max="8723" width="9.140625" style="358"/>
    <col min="8724" max="8724" width="10.5703125" style="358" bestFit="1" customWidth="1"/>
    <col min="8725" max="8725" width="16.7109375" style="358" customWidth="1"/>
    <col min="8726" max="8726" width="27.7109375" style="358" customWidth="1"/>
    <col min="8727" max="8727" width="26" style="358" bestFit="1" customWidth="1"/>
    <col min="8728" max="8966" width="9.140625" style="358"/>
    <col min="8967" max="8967" width="21.42578125" style="358" customWidth="1"/>
    <col min="8968" max="8968" width="16.42578125" style="358" customWidth="1"/>
    <col min="8969" max="8969" width="17.42578125" style="358" customWidth="1"/>
    <col min="8970" max="8970" width="14" style="358" customWidth="1"/>
    <col min="8971" max="8971" width="13.5703125" style="358" customWidth="1"/>
    <col min="8972" max="8972" width="12.28515625" style="358" customWidth="1"/>
    <col min="8973" max="8973" width="12.140625" style="358" customWidth="1"/>
    <col min="8974" max="8974" width="12.28515625" style="358" bestFit="1" customWidth="1"/>
    <col min="8975" max="8979" width="9.140625" style="358"/>
    <col min="8980" max="8980" width="10.5703125" style="358" bestFit="1" customWidth="1"/>
    <col min="8981" max="8981" width="16.7109375" style="358" customWidth="1"/>
    <col min="8982" max="8982" width="27.7109375" style="358" customWidth="1"/>
    <col min="8983" max="8983" width="26" style="358" bestFit="1" customWidth="1"/>
    <col min="8984" max="9222" width="9.140625" style="358"/>
    <col min="9223" max="9223" width="21.42578125" style="358" customWidth="1"/>
    <col min="9224" max="9224" width="16.42578125" style="358" customWidth="1"/>
    <col min="9225" max="9225" width="17.42578125" style="358" customWidth="1"/>
    <col min="9226" max="9226" width="14" style="358" customWidth="1"/>
    <col min="9227" max="9227" width="13.5703125" style="358" customWidth="1"/>
    <col min="9228" max="9228" width="12.28515625" style="358" customWidth="1"/>
    <col min="9229" max="9229" width="12.140625" style="358" customWidth="1"/>
    <col min="9230" max="9230" width="12.28515625" style="358" bestFit="1" customWidth="1"/>
    <col min="9231" max="9235" width="9.140625" style="358"/>
    <col min="9236" max="9236" width="10.5703125" style="358" bestFit="1" customWidth="1"/>
    <col min="9237" max="9237" width="16.7109375" style="358" customWidth="1"/>
    <col min="9238" max="9238" width="27.7109375" style="358" customWidth="1"/>
    <col min="9239" max="9239" width="26" style="358" bestFit="1" customWidth="1"/>
    <col min="9240" max="9478" width="9.140625" style="358"/>
    <col min="9479" max="9479" width="21.42578125" style="358" customWidth="1"/>
    <col min="9480" max="9480" width="16.42578125" style="358" customWidth="1"/>
    <col min="9481" max="9481" width="17.42578125" style="358" customWidth="1"/>
    <col min="9482" max="9482" width="14" style="358" customWidth="1"/>
    <col min="9483" max="9483" width="13.5703125" style="358" customWidth="1"/>
    <col min="9484" max="9484" width="12.28515625" style="358" customWidth="1"/>
    <col min="9485" max="9485" width="12.140625" style="358" customWidth="1"/>
    <col min="9486" max="9486" width="12.28515625" style="358" bestFit="1" customWidth="1"/>
    <col min="9487" max="9491" width="9.140625" style="358"/>
    <col min="9492" max="9492" width="10.5703125" style="358" bestFit="1" customWidth="1"/>
    <col min="9493" max="9493" width="16.7109375" style="358" customWidth="1"/>
    <col min="9494" max="9494" width="27.7109375" style="358" customWidth="1"/>
    <col min="9495" max="9495" width="26" style="358" bestFit="1" customWidth="1"/>
    <col min="9496" max="9734" width="9.140625" style="358"/>
    <col min="9735" max="9735" width="21.42578125" style="358" customWidth="1"/>
    <col min="9736" max="9736" width="16.42578125" style="358" customWidth="1"/>
    <col min="9737" max="9737" width="17.42578125" style="358" customWidth="1"/>
    <col min="9738" max="9738" width="14" style="358" customWidth="1"/>
    <col min="9739" max="9739" width="13.5703125" style="358" customWidth="1"/>
    <col min="9740" max="9740" width="12.28515625" style="358" customWidth="1"/>
    <col min="9741" max="9741" width="12.140625" style="358" customWidth="1"/>
    <col min="9742" max="9742" width="12.28515625" style="358" bestFit="1" customWidth="1"/>
    <col min="9743" max="9747" width="9.140625" style="358"/>
    <col min="9748" max="9748" width="10.5703125" style="358" bestFit="1" customWidth="1"/>
    <col min="9749" max="9749" width="16.7109375" style="358" customWidth="1"/>
    <col min="9750" max="9750" width="27.7109375" style="358" customWidth="1"/>
    <col min="9751" max="9751" width="26" style="358" bestFit="1" customWidth="1"/>
    <col min="9752" max="9990" width="9.140625" style="358"/>
    <col min="9991" max="9991" width="21.42578125" style="358" customWidth="1"/>
    <col min="9992" max="9992" width="16.42578125" style="358" customWidth="1"/>
    <col min="9993" max="9993" width="17.42578125" style="358" customWidth="1"/>
    <col min="9994" max="9994" width="14" style="358" customWidth="1"/>
    <col min="9995" max="9995" width="13.5703125" style="358" customWidth="1"/>
    <col min="9996" max="9996" width="12.28515625" style="358" customWidth="1"/>
    <col min="9997" max="9997" width="12.140625" style="358" customWidth="1"/>
    <col min="9998" max="9998" width="12.28515625" style="358" bestFit="1" customWidth="1"/>
    <col min="9999" max="10003" width="9.140625" style="358"/>
    <col min="10004" max="10004" width="10.5703125" style="358" bestFit="1" customWidth="1"/>
    <col min="10005" max="10005" width="16.7109375" style="358" customWidth="1"/>
    <col min="10006" max="10006" width="27.7109375" style="358" customWidth="1"/>
    <col min="10007" max="10007" width="26" style="358" bestFit="1" customWidth="1"/>
    <col min="10008" max="10246" width="9.140625" style="358"/>
    <col min="10247" max="10247" width="21.42578125" style="358" customWidth="1"/>
    <col min="10248" max="10248" width="16.42578125" style="358" customWidth="1"/>
    <col min="10249" max="10249" width="17.42578125" style="358" customWidth="1"/>
    <col min="10250" max="10250" width="14" style="358" customWidth="1"/>
    <col min="10251" max="10251" width="13.5703125" style="358" customWidth="1"/>
    <col min="10252" max="10252" width="12.28515625" style="358" customWidth="1"/>
    <col min="10253" max="10253" width="12.140625" style="358" customWidth="1"/>
    <col min="10254" max="10254" width="12.28515625" style="358" bestFit="1" customWidth="1"/>
    <col min="10255" max="10259" width="9.140625" style="358"/>
    <col min="10260" max="10260" width="10.5703125" style="358" bestFit="1" customWidth="1"/>
    <col min="10261" max="10261" width="16.7109375" style="358" customWidth="1"/>
    <col min="10262" max="10262" width="27.7109375" style="358" customWidth="1"/>
    <col min="10263" max="10263" width="26" style="358" bestFit="1" customWidth="1"/>
    <col min="10264" max="10502" width="9.140625" style="358"/>
    <col min="10503" max="10503" width="21.42578125" style="358" customWidth="1"/>
    <col min="10504" max="10504" width="16.42578125" style="358" customWidth="1"/>
    <col min="10505" max="10505" width="17.42578125" style="358" customWidth="1"/>
    <col min="10506" max="10506" width="14" style="358" customWidth="1"/>
    <col min="10507" max="10507" width="13.5703125" style="358" customWidth="1"/>
    <col min="10508" max="10508" width="12.28515625" style="358" customWidth="1"/>
    <col min="10509" max="10509" width="12.140625" style="358" customWidth="1"/>
    <col min="10510" max="10510" width="12.28515625" style="358" bestFit="1" customWidth="1"/>
    <col min="10511" max="10515" width="9.140625" style="358"/>
    <col min="10516" max="10516" width="10.5703125" style="358" bestFit="1" customWidth="1"/>
    <col min="10517" max="10517" width="16.7109375" style="358" customWidth="1"/>
    <col min="10518" max="10518" width="27.7109375" style="358" customWidth="1"/>
    <col min="10519" max="10519" width="26" style="358" bestFit="1" customWidth="1"/>
    <col min="10520" max="10758" width="9.140625" style="358"/>
    <col min="10759" max="10759" width="21.42578125" style="358" customWidth="1"/>
    <col min="10760" max="10760" width="16.42578125" style="358" customWidth="1"/>
    <col min="10761" max="10761" width="17.42578125" style="358" customWidth="1"/>
    <col min="10762" max="10762" width="14" style="358" customWidth="1"/>
    <col min="10763" max="10763" width="13.5703125" style="358" customWidth="1"/>
    <col min="10764" max="10764" width="12.28515625" style="358" customWidth="1"/>
    <col min="10765" max="10765" width="12.140625" style="358" customWidth="1"/>
    <col min="10766" max="10766" width="12.28515625" style="358" bestFit="1" customWidth="1"/>
    <col min="10767" max="10771" width="9.140625" style="358"/>
    <col min="10772" max="10772" width="10.5703125" style="358" bestFit="1" customWidth="1"/>
    <col min="10773" max="10773" width="16.7109375" style="358" customWidth="1"/>
    <col min="10774" max="10774" width="27.7109375" style="358" customWidth="1"/>
    <col min="10775" max="10775" width="26" style="358" bestFit="1" customWidth="1"/>
    <col min="10776" max="11014" width="9.140625" style="358"/>
    <col min="11015" max="11015" width="21.42578125" style="358" customWidth="1"/>
    <col min="11016" max="11016" width="16.42578125" style="358" customWidth="1"/>
    <col min="11017" max="11017" width="17.42578125" style="358" customWidth="1"/>
    <col min="11018" max="11018" width="14" style="358" customWidth="1"/>
    <col min="11019" max="11019" width="13.5703125" style="358" customWidth="1"/>
    <col min="11020" max="11020" width="12.28515625" style="358" customWidth="1"/>
    <col min="11021" max="11021" width="12.140625" style="358" customWidth="1"/>
    <col min="11022" max="11022" width="12.28515625" style="358" bestFit="1" customWidth="1"/>
    <col min="11023" max="11027" width="9.140625" style="358"/>
    <col min="11028" max="11028" width="10.5703125" style="358" bestFit="1" customWidth="1"/>
    <col min="11029" max="11029" width="16.7109375" style="358" customWidth="1"/>
    <col min="11030" max="11030" width="27.7109375" style="358" customWidth="1"/>
    <col min="11031" max="11031" width="26" style="358" bestFit="1" customWidth="1"/>
    <col min="11032" max="11270" width="9.140625" style="358"/>
    <col min="11271" max="11271" width="21.42578125" style="358" customWidth="1"/>
    <col min="11272" max="11272" width="16.42578125" style="358" customWidth="1"/>
    <col min="11273" max="11273" width="17.42578125" style="358" customWidth="1"/>
    <col min="11274" max="11274" width="14" style="358" customWidth="1"/>
    <col min="11275" max="11275" width="13.5703125" style="358" customWidth="1"/>
    <col min="11276" max="11276" width="12.28515625" style="358" customWidth="1"/>
    <col min="11277" max="11277" width="12.140625" style="358" customWidth="1"/>
    <col min="11278" max="11278" width="12.28515625" style="358" bestFit="1" customWidth="1"/>
    <col min="11279" max="11283" width="9.140625" style="358"/>
    <col min="11284" max="11284" width="10.5703125" style="358" bestFit="1" customWidth="1"/>
    <col min="11285" max="11285" width="16.7109375" style="358" customWidth="1"/>
    <col min="11286" max="11286" width="27.7109375" style="358" customWidth="1"/>
    <col min="11287" max="11287" width="26" style="358" bestFit="1" customWidth="1"/>
    <col min="11288" max="11526" width="9.140625" style="358"/>
    <col min="11527" max="11527" width="21.42578125" style="358" customWidth="1"/>
    <col min="11528" max="11528" width="16.42578125" style="358" customWidth="1"/>
    <col min="11529" max="11529" width="17.42578125" style="358" customWidth="1"/>
    <col min="11530" max="11530" width="14" style="358" customWidth="1"/>
    <col min="11531" max="11531" width="13.5703125" style="358" customWidth="1"/>
    <col min="11532" max="11532" width="12.28515625" style="358" customWidth="1"/>
    <col min="11533" max="11533" width="12.140625" style="358" customWidth="1"/>
    <col min="11534" max="11534" width="12.28515625" style="358" bestFit="1" customWidth="1"/>
    <col min="11535" max="11539" width="9.140625" style="358"/>
    <col min="11540" max="11540" width="10.5703125" style="358" bestFit="1" customWidth="1"/>
    <col min="11541" max="11541" width="16.7109375" style="358" customWidth="1"/>
    <col min="11542" max="11542" width="27.7109375" style="358" customWidth="1"/>
    <col min="11543" max="11543" width="26" style="358" bestFit="1" customWidth="1"/>
    <col min="11544" max="11782" width="9.140625" style="358"/>
    <col min="11783" max="11783" width="21.42578125" style="358" customWidth="1"/>
    <col min="11784" max="11784" width="16.42578125" style="358" customWidth="1"/>
    <col min="11785" max="11785" width="17.42578125" style="358" customWidth="1"/>
    <col min="11786" max="11786" width="14" style="358" customWidth="1"/>
    <col min="11787" max="11787" width="13.5703125" style="358" customWidth="1"/>
    <col min="11788" max="11788" width="12.28515625" style="358" customWidth="1"/>
    <col min="11789" max="11789" width="12.140625" style="358" customWidth="1"/>
    <col min="11790" max="11790" width="12.28515625" style="358" bestFit="1" customWidth="1"/>
    <col min="11791" max="11795" width="9.140625" style="358"/>
    <col min="11796" max="11796" width="10.5703125" style="358" bestFit="1" customWidth="1"/>
    <col min="11797" max="11797" width="16.7109375" style="358" customWidth="1"/>
    <col min="11798" max="11798" width="27.7109375" style="358" customWidth="1"/>
    <col min="11799" max="11799" width="26" style="358" bestFit="1" customWidth="1"/>
    <col min="11800" max="12038" width="9.140625" style="358"/>
    <col min="12039" max="12039" width="21.42578125" style="358" customWidth="1"/>
    <col min="12040" max="12040" width="16.42578125" style="358" customWidth="1"/>
    <col min="12041" max="12041" width="17.42578125" style="358" customWidth="1"/>
    <col min="12042" max="12042" width="14" style="358" customWidth="1"/>
    <col min="12043" max="12043" width="13.5703125" style="358" customWidth="1"/>
    <col min="12044" max="12044" width="12.28515625" style="358" customWidth="1"/>
    <col min="12045" max="12045" width="12.140625" style="358" customWidth="1"/>
    <col min="12046" max="12046" width="12.28515625" style="358" bestFit="1" customWidth="1"/>
    <col min="12047" max="12051" width="9.140625" style="358"/>
    <col min="12052" max="12052" width="10.5703125" style="358" bestFit="1" customWidth="1"/>
    <col min="12053" max="12053" width="16.7109375" style="358" customWidth="1"/>
    <col min="12054" max="12054" width="27.7109375" style="358" customWidth="1"/>
    <col min="12055" max="12055" width="26" style="358" bestFit="1" customWidth="1"/>
    <col min="12056" max="12294" width="9.140625" style="358"/>
    <col min="12295" max="12295" width="21.42578125" style="358" customWidth="1"/>
    <col min="12296" max="12296" width="16.42578125" style="358" customWidth="1"/>
    <col min="12297" max="12297" width="17.42578125" style="358" customWidth="1"/>
    <col min="12298" max="12298" width="14" style="358" customWidth="1"/>
    <col min="12299" max="12299" width="13.5703125" style="358" customWidth="1"/>
    <col min="12300" max="12300" width="12.28515625" style="358" customWidth="1"/>
    <col min="12301" max="12301" width="12.140625" style="358" customWidth="1"/>
    <col min="12302" max="12302" width="12.28515625" style="358" bestFit="1" customWidth="1"/>
    <col min="12303" max="12307" width="9.140625" style="358"/>
    <col min="12308" max="12308" width="10.5703125" style="358" bestFit="1" customWidth="1"/>
    <col min="12309" max="12309" width="16.7109375" style="358" customWidth="1"/>
    <col min="12310" max="12310" width="27.7109375" style="358" customWidth="1"/>
    <col min="12311" max="12311" width="26" style="358" bestFit="1" customWidth="1"/>
    <col min="12312" max="12550" width="9.140625" style="358"/>
    <col min="12551" max="12551" width="21.42578125" style="358" customWidth="1"/>
    <col min="12552" max="12552" width="16.42578125" style="358" customWidth="1"/>
    <col min="12553" max="12553" width="17.42578125" style="358" customWidth="1"/>
    <col min="12554" max="12554" width="14" style="358" customWidth="1"/>
    <col min="12555" max="12555" width="13.5703125" style="358" customWidth="1"/>
    <col min="12556" max="12556" width="12.28515625" style="358" customWidth="1"/>
    <col min="12557" max="12557" width="12.140625" style="358" customWidth="1"/>
    <col min="12558" max="12558" width="12.28515625" style="358" bestFit="1" customWidth="1"/>
    <col min="12559" max="12563" width="9.140625" style="358"/>
    <col min="12564" max="12564" width="10.5703125" style="358" bestFit="1" customWidth="1"/>
    <col min="12565" max="12565" width="16.7109375" style="358" customWidth="1"/>
    <col min="12566" max="12566" width="27.7109375" style="358" customWidth="1"/>
    <col min="12567" max="12567" width="26" style="358" bestFit="1" customWidth="1"/>
    <col min="12568" max="12806" width="9.140625" style="358"/>
    <col min="12807" max="12807" width="21.42578125" style="358" customWidth="1"/>
    <col min="12808" max="12808" width="16.42578125" style="358" customWidth="1"/>
    <col min="12809" max="12809" width="17.42578125" style="358" customWidth="1"/>
    <col min="12810" max="12810" width="14" style="358" customWidth="1"/>
    <col min="12811" max="12811" width="13.5703125" style="358" customWidth="1"/>
    <col min="12812" max="12812" width="12.28515625" style="358" customWidth="1"/>
    <col min="12813" max="12813" width="12.140625" style="358" customWidth="1"/>
    <col min="12814" max="12814" width="12.28515625" style="358" bestFit="1" customWidth="1"/>
    <col min="12815" max="12819" width="9.140625" style="358"/>
    <col min="12820" max="12820" width="10.5703125" style="358" bestFit="1" customWidth="1"/>
    <col min="12821" max="12821" width="16.7109375" style="358" customWidth="1"/>
    <col min="12822" max="12822" width="27.7109375" style="358" customWidth="1"/>
    <col min="12823" max="12823" width="26" style="358" bestFit="1" customWidth="1"/>
    <col min="12824" max="13062" width="9.140625" style="358"/>
    <col min="13063" max="13063" width="21.42578125" style="358" customWidth="1"/>
    <col min="13064" max="13064" width="16.42578125" style="358" customWidth="1"/>
    <col min="13065" max="13065" width="17.42578125" style="358" customWidth="1"/>
    <col min="13066" max="13066" width="14" style="358" customWidth="1"/>
    <col min="13067" max="13067" width="13.5703125" style="358" customWidth="1"/>
    <col min="13068" max="13068" width="12.28515625" style="358" customWidth="1"/>
    <col min="13069" max="13069" width="12.140625" style="358" customWidth="1"/>
    <col min="13070" max="13070" width="12.28515625" style="358" bestFit="1" customWidth="1"/>
    <col min="13071" max="13075" width="9.140625" style="358"/>
    <col min="13076" max="13076" width="10.5703125" style="358" bestFit="1" customWidth="1"/>
    <col min="13077" max="13077" width="16.7109375" style="358" customWidth="1"/>
    <col min="13078" max="13078" width="27.7109375" style="358" customWidth="1"/>
    <col min="13079" max="13079" width="26" style="358" bestFit="1" customWidth="1"/>
    <col min="13080" max="13318" width="9.140625" style="358"/>
    <col min="13319" max="13319" width="21.42578125" style="358" customWidth="1"/>
    <col min="13320" max="13320" width="16.42578125" style="358" customWidth="1"/>
    <col min="13321" max="13321" width="17.42578125" style="358" customWidth="1"/>
    <col min="13322" max="13322" width="14" style="358" customWidth="1"/>
    <col min="13323" max="13323" width="13.5703125" style="358" customWidth="1"/>
    <col min="13324" max="13324" width="12.28515625" style="358" customWidth="1"/>
    <col min="13325" max="13325" width="12.140625" style="358" customWidth="1"/>
    <col min="13326" max="13326" width="12.28515625" style="358" bestFit="1" customWidth="1"/>
    <col min="13327" max="13331" width="9.140625" style="358"/>
    <col min="13332" max="13332" width="10.5703125" style="358" bestFit="1" customWidth="1"/>
    <col min="13333" max="13333" width="16.7109375" style="358" customWidth="1"/>
    <col min="13334" max="13334" width="27.7109375" style="358" customWidth="1"/>
    <col min="13335" max="13335" width="26" style="358" bestFit="1" customWidth="1"/>
    <col min="13336" max="13574" width="9.140625" style="358"/>
    <col min="13575" max="13575" width="21.42578125" style="358" customWidth="1"/>
    <col min="13576" max="13576" width="16.42578125" style="358" customWidth="1"/>
    <col min="13577" max="13577" width="17.42578125" style="358" customWidth="1"/>
    <col min="13578" max="13578" width="14" style="358" customWidth="1"/>
    <col min="13579" max="13579" width="13.5703125" style="358" customWidth="1"/>
    <col min="13580" max="13580" width="12.28515625" style="358" customWidth="1"/>
    <col min="13581" max="13581" width="12.140625" style="358" customWidth="1"/>
    <col min="13582" max="13582" width="12.28515625" style="358" bestFit="1" customWidth="1"/>
    <col min="13583" max="13587" width="9.140625" style="358"/>
    <col min="13588" max="13588" width="10.5703125" style="358" bestFit="1" customWidth="1"/>
    <col min="13589" max="13589" width="16.7109375" style="358" customWidth="1"/>
    <col min="13590" max="13590" width="27.7109375" style="358" customWidth="1"/>
    <col min="13591" max="13591" width="26" style="358" bestFit="1" customWidth="1"/>
    <col min="13592" max="13830" width="9.140625" style="358"/>
    <col min="13831" max="13831" width="21.42578125" style="358" customWidth="1"/>
    <col min="13832" max="13832" width="16.42578125" style="358" customWidth="1"/>
    <col min="13833" max="13833" width="17.42578125" style="358" customWidth="1"/>
    <col min="13834" max="13834" width="14" style="358" customWidth="1"/>
    <col min="13835" max="13835" width="13.5703125" style="358" customWidth="1"/>
    <col min="13836" max="13836" width="12.28515625" style="358" customWidth="1"/>
    <col min="13837" max="13837" width="12.140625" style="358" customWidth="1"/>
    <col min="13838" max="13838" width="12.28515625" style="358" bestFit="1" customWidth="1"/>
    <col min="13839" max="13843" width="9.140625" style="358"/>
    <col min="13844" max="13844" width="10.5703125" style="358" bestFit="1" customWidth="1"/>
    <col min="13845" max="13845" width="16.7109375" style="358" customWidth="1"/>
    <col min="13846" max="13846" width="27.7109375" style="358" customWidth="1"/>
    <col min="13847" max="13847" width="26" style="358" bestFit="1" customWidth="1"/>
    <col min="13848" max="14086" width="9.140625" style="358"/>
    <col min="14087" max="14087" width="21.42578125" style="358" customWidth="1"/>
    <col min="14088" max="14088" width="16.42578125" style="358" customWidth="1"/>
    <col min="14089" max="14089" width="17.42578125" style="358" customWidth="1"/>
    <col min="14090" max="14090" width="14" style="358" customWidth="1"/>
    <col min="14091" max="14091" width="13.5703125" style="358" customWidth="1"/>
    <col min="14092" max="14092" width="12.28515625" style="358" customWidth="1"/>
    <col min="14093" max="14093" width="12.140625" style="358" customWidth="1"/>
    <col min="14094" max="14094" width="12.28515625" style="358" bestFit="1" customWidth="1"/>
    <col min="14095" max="14099" width="9.140625" style="358"/>
    <col min="14100" max="14100" width="10.5703125" style="358" bestFit="1" customWidth="1"/>
    <col min="14101" max="14101" width="16.7109375" style="358" customWidth="1"/>
    <col min="14102" max="14102" width="27.7109375" style="358" customWidth="1"/>
    <col min="14103" max="14103" width="26" style="358" bestFit="1" customWidth="1"/>
    <col min="14104" max="14342" width="9.140625" style="358"/>
    <col min="14343" max="14343" width="21.42578125" style="358" customWidth="1"/>
    <col min="14344" max="14344" width="16.42578125" style="358" customWidth="1"/>
    <col min="14345" max="14345" width="17.42578125" style="358" customWidth="1"/>
    <col min="14346" max="14346" width="14" style="358" customWidth="1"/>
    <col min="14347" max="14347" width="13.5703125" style="358" customWidth="1"/>
    <col min="14348" max="14348" width="12.28515625" style="358" customWidth="1"/>
    <col min="14349" max="14349" width="12.140625" style="358" customWidth="1"/>
    <col min="14350" max="14350" width="12.28515625" style="358" bestFit="1" customWidth="1"/>
    <col min="14351" max="14355" width="9.140625" style="358"/>
    <col min="14356" max="14356" width="10.5703125" style="358" bestFit="1" customWidth="1"/>
    <col min="14357" max="14357" width="16.7109375" style="358" customWidth="1"/>
    <col min="14358" max="14358" width="27.7109375" style="358" customWidth="1"/>
    <col min="14359" max="14359" width="26" style="358" bestFit="1" customWidth="1"/>
    <col min="14360" max="14598" width="9.140625" style="358"/>
    <col min="14599" max="14599" width="21.42578125" style="358" customWidth="1"/>
    <col min="14600" max="14600" width="16.42578125" style="358" customWidth="1"/>
    <col min="14601" max="14601" width="17.42578125" style="358" customWidth="1"/>
    <col min="14602" max="14602" width="14" style="358" customWidth="1"/>
    <col min="14603" max="14603" width="13.5703125" style="358" customWidth="1"/>
    <col min="14604" max="14604" width="12.28515625" style="358" customWidth="1"/>
    <col min="14605" max="14605" width="12.140625" style="358" customWidth="1"/>
    <col min="14606" max="14606" width="12.28515625" style="358" bestFit="1" customWidth="1"/>
    <col min="14607" max="14611" width="9.140625" style="358"/>
    <col min="14612" max="14612" width="10.5703125" style="358" bestFit="1" customWidth="1"/>
    <col min="14613" max="14613" width="16.7109375" style="358" customWidth="1"/>
    <col min="14614" max="14614" width="27.7109375" style="358" customWidth="1"/>
    <col min="14615" max="14615" width="26" style="358" bestFit="1" customWidth="1"/>
    <col min="14616" max="14854" width="9.140625" style="358"/>
    <col min="14855" max="14855" width="21.42578125" style="358" customWidth="1"/>
    <col min="14856" max="14856" width="16.42578125" style="358" customWidth="1"/>
    <col min="14857" max="14857" width="17.42578125" style="358" customWidth="1"/>
    <col min="14858" max="14858" width="14" style="358" customWidth="1"/>
    <col min="14859" max="14859" width="13.5703125" style="358" customWidth="1"/>
    <col min="14860" max="14860" width="12.28515625" style="358" customWidth="1"/>
    <col min="14861" max="14861" width="12.140625" style="358" customWidth="1"/>
    <col min="14862" max="14862" width="12.28515625" style="358" bestFit="1" customWidth="1"/>
    <col min="14863" max="14867" width="9.140625" style="358"/>
    <col min="14868" max="14868" width="10.5703125" style="358" bestFit="1" customWidth="1"/>
    <col min="14869" max="14869" width="16.7109375" style="358" customWidth="1"/>
    <col min="14870" max="14870" width="27.7109375" style="358" customWidth="1"/>
    <col min="14871" max="14871" width="26" style="358" bestFit="1" customWidth="1"/>
    <col min="14872" max="15110" width="9.140625" style="358"/>
    <col min="15111" max="15111" width="21.42578125" style="358" customWidth="1"/>
    <col min="15112" max="15112" width="16.42578125" style="358" customWidth="1"/>
    <col min="15113" max="15113" width="17.42578125" style="358" customWidth="1"/>
    <col min="15114" max="15114" width="14" style="358" customWidth="1"/>
    <col min="15115" max="15115" width="13.5703125" style="358" customWidth="1"/>
    <col min="15116" max="15116" width="12.28515625" style="358" customWidth="1"/>
    <col min="15117" max="15117" width="12.140625" style="358" customWidth="1"/>
    <col min="15118" max="15118" width="12.28515625" style="358" bestFit="1" customWidth="1"/>
    <col min="15119" max="15123" width="9.140625" style="358"/>
    <col min="15124" max="15124" width="10.5703125" style="358" bestFit="1" customWidth="1"/>
    <col min="15125" max="15125" width="16.7109375" style="358" customWidth="1"/>
    <col min="15126" max="15126" width="27.7109375" style="358" customWidth="1"/>
    <col min="15127" max="15127" width="26" style="358" bestFit="1" customWidth="1"/>
    <col min="15128" max="15366" width="9.140625" style="358"/>
    <col min="15367" max="15367" width="21.42578125" style="358" customWidth="1"/>
    <col min="15368" max="15368" width="16.42578125" style="358" customWidth="1"/>
    <col min="15369" max="15369" width="17.42578125" style="358" customWidth="1"/>
    <col min="15370" max="15370" width="14" style="358" customWidth="1"/>
    <col min="15371" max="15371" width="13.5703125" style="358" customWidth="1"/>
    <col min="15372" max="15372" width="12.28515625" style="358" customWidth="1"/>
    <col min="15373" max="15373" width="12.140625" style="358" customWidth="1"/>
    <col min="15374" max="15374" width="12.28515625" style="358" bestFit="1" customWidth="1"/>
    <col min="15375" max="15379" width="9.140625" style="358"/>
    <col min="15380" max="15380" width="10.5703125" style="358" bestFit="1" customWidth="1"/>
    <col min="15381" max="15381" width="16.7109375" style="358" customWidth="1"/>
    <col min="15382" max="15382" width="27.7109375" style="358" customWidth="1"/>
    <col min="15383" max="15383" width="26" style="358" bestFit="1" customWidth="1"/>
    <col min="15384" max="15622" width="9.140625" style="358"/>
    <col min="15623" max="15623" width="21.42578125" style="358" customWidth="1"/>
    <col min="15624" max="15624" width="16.42578125" style="358" customWidth="1"/>
    <col min="15625" max="15625" width="17.42578125" style="358" customWidth="1"/>
    <col min="15626" max="15626" width="14" style="358" customWidth="1"/>
    <col min="15627" max="15627" width="13.5703125" style="358" customWidth="1"/>
    <col min="15628" max="15628" width="12.28515625" style="358" customWidth="1"/>
    <col min="15629" max="15629" width="12.140625" style="358" customWidth="1"/>
    <col min="15630" max="15630" width="12.28515625" style="358" bestFit="1" customWidth="1"/>
    <col min="15631" max="15635" width="9.140625" style="358"/>
    <col min="15636" max="15636" width="10.5703125" style="358" bestFit="1" customWidth="1"/>
    <col min="15637" max="15637" width="16.7109375" style="358" customWidth="1"/>
    <col min="15638" max="15638" width="27.7109375" style="358" customWidth="1"/>
    <col min="15639" max="15639" width="26" style="358" bestFit="1" customWidth="1"/>
    <col min="15640" max="15878" width="9.140625" style="358"/>
    <col min="15879" max="15879" width="21.42578125" style="358" customWidth="1"/>
    <col min="15880" max="15880" width="16.42578125" style="358" customWidth="1"/>
    <col min="15881" max="15881" width="17.42578125" style="358" customWidth="1"/>
    <col min="15882" max="15882" width="14" style="358" customWidth="1"/>
    <col min="15883" max="15883" width="13.5703125" style="358" customWidth="1"/>
    <col min="15884" max="15884" width="12.28515625" style="358" customWidth="1"/>
    <col min="15885" max="15885" width="12.140625" style="358" customWidth="1"/>
    <col min="15886" max="15886" width="12.28515625" style="358" bestFit="1" customWidth="1"/>
    <col min="15887" max="15891" width="9.140625" style="358"/>
    <col min="15892" max="15892" width="10.5703125" style="358" bestFit="1" customWidth="1"/>
    <col min="15893" max="15893" width="16.7109375" style="358" customWidth="1"/>
    <col min="15894" max="15894" width="27.7109375" style="358" customWidth="1"/>
    <col min="15895" max="15895" width="26" style="358" bestFit="1" customWidth="1"/>
    <col min="15896" max="16134" width="9.140625" style="358"/>
    <col min="16135" max="16135" width="21.42578125" style="358" customWidth="1"/>
    <col min="16136" max="16136" width="16.42578125" style="358" customWidth="1"/>
    <col min="16137" max="16137" width="17.42578125" style="358" customWidth="1"/>
    <col min="16138" max="16138" width="14" style="358" customWidth="1"/>
    <col min="16139" max="16139" width="13.5703125" style="358" customWidth="1"/>
    <col min="16140" max="16140" width="12.28515625" style="358" customWidth="1"/>
    <col min="16141" max="16141" width="12.140625" style="358" customWidth="1"/>
    <col min="16142" max="16142" width="12.28515625" style="358" bestFit="1" customWidth="1"/>
    <col min="16143" max="16147" width="9.140625" style="358"/>
    <col min="16148" max="16148" width="10.5703125" style="358" bestFit="1" customWidth="1"/>
    <col min="16149" max="16149" width="16.7109375" style="358" customWidth="1"/>
    <col min="16150" max="16150" width="27.7109375" style="358" customWidth="1"/>
    <col min="16151" max="16151" width="26" style="358" bestFit="1" customWidth="1"/>
    <col min="16152" max="16384" width="9.140625" style="358"/>
  </cols>
  <sheetData>
    <row r="2" spans="1:25" ht="15.75" x14ac:dyDescent="0.3">
      <c r="B2" s="516" t="s">
        <v>0</v>
      </c>
      <c r="C2" s="517"/>
      <c r="D2" s="517"/>
      <c r="E2" s="517"/>
      <c r="F2" s="517"/>
      <c r="G2" s="518"/>
      <c r="H2" s="343"/>
      <c r="I2" s="343"/>
    </row>
    <row r="3" spans="1:25" ht="15.75" x14ac:dyDescent="0.3">
      <c r="B3" s="394"/>
      <c r="C3" s="394"/>
      <c r="D3" s="394"/>
      <c r="E3" s="519" t="s">
        <v>1</v>
      </c>
      <c r="F3" s="519"/>
      <c r="G3" s="519"/>
      <c r="H3" s="343"/>
      <c r="I3" s="343"/>
      <c r="T3" s="332"/>
      <c r="U3" s="15"/>
      <c r="V3" s="15"/>
      <c r="W3" s="15"/>
    </row>
    <row r="4" spans="1:25" ht="75.75" thickBot="1" x14ac:dyDescent="0.3">
      <c r="B4" s="338" t="s">
        <v>2</v>
      </c>
      <c r="C4" s="339" t="s">
        <v>3</v>
      </c>
      <c r="D4" s="340" t="s">
        <v>4</v>
      </c>
      <c r="E4" s="341" t="s">
        <v>5</v>
      </c>
      <c r="F4" s="342" t="s">
        <v>6</v>
      </c>
      <c r="G4" s="387" t="s">
        <v>7</v>
      </c>
      <c r="H4" s="388" t="s">
        <v>253</v>
      </c>
      <c r="I4" s="386" t="s">
        <v>254</v>
      </c>
      <c r="J4" s="277" t="s">
        <v>214</v>
      </c>
      <c r="T4" s="489"/>
      <c r="U4" s="489"/>
      <c r="V4" s="7"/>
      <c r="W4" s="7"/>
      <c r="X4" s="40"/>
      <c r="Y4" s="40"/>
    </row>
    <row r="5" spans="1:25" ht="16.5" thickBot="1" x14ac:dyDescent="0.35">
      <c r="A5" s="358">
        <v>1</v>
      </c>
      <c r="B5" s="305" t="s">
        <v>9</v>
      </c>
      <c r="C5" s="51">
        <v>826805</v>
      </c>
      <c r="D5" s="51">
        <v>195281</v>
      </c>
      <c r="E5" s="370">
        <v>22384</v>
      </c>
      <c r="F5" s="370">
        <v>4266</v>
      </c>
      <c r="G5" s="268">
        <f>E5+F5</f>
        <v>26650</v>
      </c>
      <c r="H5" s="389">
        <f t="shared" ref="H5:H10" si="0">(C5/C$62)*100</f>
        <v>8.745906199136563</v>
      </c>
      <c r="I5" s="389">
        <f t="shared" ref="I5:I36" si="1">(G5/G$62)*100</f>
        <v>7.1294810058855003</v>
      </c>
      <c r="J5" s="279">
        <f t="shared" ref="J5:J33" si="2">C5/G5/3</f>
        <v>10.341525953721076</v>
      </c>
      <c r="T5" s="9"/>
      <c r="U5" s="10"/>
      <c r="V5" s="15"/>
      <c r="W5" s="20"/>
      <c r="X5" s="40"/>
      <c r="Y5" s="40"/>
    </row>
    <row r="6" spans="1:25" ht="16.5" thickBot="1" x14ac:dyDescent="0.35">
      <c r="A6" s="358">
        <v>2</v>
      </c>
      <c r="B6" s="305" t="s">
        <v>11</v>
      </c>
      <c r="C6" s="51">
        <v>2658179</v>
      </c>
      <c r="D6" s="51">
        <v>1165239</v>
      </c>
      <c r="E6" s="370">
        <v>91076</v>
      </c>
      <c r="F6" s="370">
        <v>10987</v>
      </c>
      <c r="G6" s="268">
        <f t="shared" ref="G6:G61" si="3">E6+F6</f>
        <v>102063</v>
      </c>
      <c r="H6" s="389">
        <f t="shared" si="0"/>
        <v>28.118098214832553</v>
      </c>
      <c r="I6" s="389">
        <f t="shared" si="1"/>
        <v>27.304173354735152</v>
      </c>
      <c r="J6" s="279">
        <f t="shared" si="2"/>
        <v>8.6814973758038345</v>
      </c>
      <c r="L6" s="358" t="s">
        <v>258</v>
      </c>
      <c r="T6" s="9"/>
      <c r="U6" s="11"/>
      <c r="V6" s="15"/>
      <c r="W6" s="20"/>
      <c r="X6" s="40"/>
      <c r="Y6" s="40"/>
    </row>
    <row r="7" spans="1:25" ht="15.75" thickBot="1" x14ac:dyDescent="0.3">
      <c r="A7" s="358">
        <v>3</v>
      </c>
      <c r="B7" s="305" t="s">
        <v>13</v>
      </c>
      <c r="C7" s="60">
        <v>1345529</v>
      </c>
      <c r="D7" s="51">
        <v>561356</v>
      </c>
      <c r="E7" s="51">
        <v>89741</v>
      </c>
      <c r="F7" s="51">
        <v>597</v>
      </c>
      <c r="G7" s="268">
        <f t="shared" si="3"/>
        <v>90338</v>
      </c>
      <c r="H7" s="389">
        <f t="shared" si="0"/>
        <v>14.232945400932531</v>
      </c>
      <c r="I7" s="389">
        <f t="shared" si="1"/>
        <v>24.167469234884965</v>
      </c>
      <c r="J7" s="279">
        <f t="shared" si="2"/>
        <v>4.9647951766329417</v>
      </c>
      <c r="K7" s="275"/>
      <c r="L7" s="358">
        <v>93000</v>
      </c>
      <c r="M7" s="391">
        <f>C7/L7/3</f>
        <v>4.8226845878136197</v>
      </c>
      <c r="T7" s="9"/>
      <c r="U7" s="11"/>
      <c r="V7" s="15"/>
      <c r="W7" s="41"/>
      <c r="X7" s="40"/>
      <c r="Y7" s="40"/>
    </row>
    <row r="8" spans="1:25" ht="16.5" customHeight="1" thickBot="1" x14ac:dyDescent="0.3">
      <c r="A8" s="358">
        <v>4</v>
      </c>
      <c r="B8" s="305" t="s">
        <v>161</v>
      </c>
      <c r="C8" s="60">
        <v>2541883</v>
      </c>
      <c r="D8" s="51">
        <v>91969</v>
      </c>
      <c r="E8" s="51">
        <v>77463</v>
      </c>
      <c r="F8" s="35">
        <v>2669</v>
      </c>
      <c r="G8" s="268">
        <f t="shared" si="3"/>
        <v>80132</v>
      </c>
      <c r="H8" s="389">
        <f t="shared" si="0"/>
        <v>26.887924343926134</v>
      </c>
      <c r="I8" s="389">
        <f t="shared" si="1"/>
        <v>21.437132156233279</v>
      </c>
      <c r="J8" s="368">
        <f t="shared" si="2"/>
        <v>10.573732508028419</v>
      </c>
      <c r="K8" s="358" t="s">
        <v>257</v>
      </c>
      <c r="T8" s="9"/>
      <c r="U8" s="11"/>
      <c r="V8" s="15"/>
      <c r="W8" s="41"/>
      <c r="X8" s="40"/>
      <c r="Y8" s="40"/>
    </row>
    <row r="9" spans="1:25" ht="15.75" thickBot="1" x14ac:dyDescent="0.3">
      <c r="A9" s="358">
        <v>5</v>
      </c>
      <c r="B9" s="305" t="s">
        <v>16</v>
      </c>
      <c r="C9" s="60">
        <v>7686</v>
      </c>
      <c r="D9" s="60">
        <v>3876</v>
      </c>
      <c r="E9" s="36">
        <v>385</v>
      </c>
      <c r="F9" s="36">
        <v>27</v>
      </c>
      <c r="G9" s="268">
        <f t="shared" si="3"/>
        <v>412</v>
      </c>
      <c r="H9" s="389">
        <f t="shared" si="0"/>
        <v>8.1302163202403993E-2</v>
      </c>
      <c r="I9" s="389">
        <f t="shared" si="1"/>
        <v>0.11021936864633493</v>
      </c>
      <c r="J9" s="280">
        <f t="shared" si="2"/>
        <v>6.2184466019417473</v>
      </c>
      <c r="K9" s="14" t="s">
        <v>257</v>
      </c>
      <c r="T9" s="9"/>
      <c r="U9" s="11"/>
      <c r="V9" s="15"/>
      <c r="W9" s="9"/>
      <c r="X9" s="40"/>
      <c r="Y9" s="40"/>
    </row>
    <row r="10" spans="1:25" ht="15.75" customHeight="1" thickBot="1" x14ac:dyDescent="0.3">
      <c r="A10" s="358">
        <v>6</v>
      </c>
      <c r="B10" s="304" t="s">
        <v>226</v>
      </c>
      <c r="C10" s="60">
        <v>12071</v>
      </c>
      <c r="D10" s="60">
        <v>5000</v>
      </c>
      <c r="E10" s="51">
        <v>542</v>
      </c>
      <c r="F10" s="35">
        <v>0</v>
      </c>
      <c r="G10" s="268">
        <f t="shared" si="3"/>
        <v>542</v>
      </c>
      <c r="H10" s="389">
        <f t="shared" si="0"/>
        <v>0.12768649648922958</v>
      </c>
      <c r="I10" s="389">
        <f t="shared" si="1"/>
        <v>0.14499732477260566</v>
      </c>
      <c r="J10" s="279">
        <f t="shared" si="2"/>
        <v>7.4237392373923745</v>
      </c>
      <c r="K10" s="179" t="s">
        <v>257</v>
      </c>
      <c r="L10" s="179"/>
      <c r="M10" s="182"/>
      <c r="N10" s="182"/>
      <c r="T10" s="9"/>
      <c r="U10" s="11"/>
      <c r="V10" s="15"/>
      <c r="W10" s="9"/>
      <c r="X10" s="40"/>
      <c r="Y10" s="40"/>
    </row>
    <row r="11" spans="1:25" ht="15.75" customHeight="1" thickBot="1" x14ac:dyDescent="0.3">
      <c r="A11" s="358">
        <v>7</v>
      </c>
      <c r="B11" s="305" t="s">
        <v>251</v>
      </c>
      <c r="C11" s="395">
        <v>418127</v>
      </c>
      <c r="D11" s="51">
        <v>275291</v>
      </c>
      <c r="E11" s="51">
        <v>14085</v>
      </c>
      <c r="F11" s="35">
        <v>881</v>
      </c>
      <c r="G11" s="268">
        <f t="shared" si="3"/>
        <v>14966</v>
      </c>
      <c r="H11" s="389">
        <f>(C11/C$62)*100</f>
        <v>4.4229286486249766</v>
      </c>
      <c r="I11" s="389">
        <f t="shared" si="1"/>
        <v>4.0037453183520606</v>
      </c>
      <c r="J11" s="279">
        <f t="shared" si="2"/>
        <v>9.3128201701634818</v>
      </c>
      <c r="K11" s="179" t="s">
        <v>257</v>
      </c>
      <c r="L11" s="179"/>
      <c r="M11" s="182"/>
      <c r="N11" s="182"/>
      <c r="T11" s="332"/>
      <c r="U11" s="20"/>
      <c r="V11" s="15"/>
      <c r="W11" s="15"/>
      <c r="X11" s="40"/>
      <c r="Y11" s="40"/>
    </row>
    <row r="12" spans="1:25" ht="15.75" thickBot="1" x14ac:dyDescent="0.3">
      <c r="A12" s="358">
        <v>8</v>
      </c>
      <c r="B12" s="306" t="s">
        <v>19</v>
      </c>
      <c r="C12" s="60">
        <v>4498</v>
      </c>
      <c r="D12" s="51">
        <v>4229</v>
      </c>
      <c r="E12" s="36">
        <v>81</v>
      </c>
      <c r="F12" s="35">
        <v>0</v>
      </c>
      <c r="G12" s="268">
        <f t="shared" si="3"/>
        <v>81</v>
      </c>
      <c r="H12" s="389">
        <f>(C12/C$62)*100</f>
        <v>4.7579642217592137E-2</v>
      </c>
      <c r="I12" s="389">
        <f t="shared" si="1"/>
        <v>2.1669341894060994E-2</v>
      </c>
      <c r="J12" s="279">
        <f t="shared" si="2"/>
        <v>18.510288065843621</v>
      </c>
      <c r="K12" s="358" t="s">
        <v>257</v>
      </c>
      <c r="T12" s="332"/>
      <c r="U12" s="333"/>
      <c r="V12" s="15"/>
      <c r="W12" s="7"/>
      <c r="X12" s="40"/>
      <c r="Y12" s="40"/>
    </row>
    <row r="13" spans="1:25" ht="15.75" thickBot="1" x14ac:dyDescent="0.3">
      <c r="A13" s="358">
        <v>9</v>
      </c>
      <c r="B13" s="305" t="s">
        <v>255</v>
      </c>
      <c r="C13" s="362">
        <v>251280</v>
      </c>
      <c r="D13" s="365">
        <v>125122</v>
      </c>
      <c r="E13" s="35">
        <v>9924</v>
      </c>
      <c r="F13" s="35">
        <v>89</v>
      </c>
      <c r="G13" s="268">
        <f t="shared" si="3"/>
        <v>10013</v>
      </c>
      <c r="H13" s="389">
        <f t="shared" ref="H13:H44" si="4">(C13/C$62)*100</f>
        <v>2.658028567460327</v>
      </c>
      <c r="I13" s="389">
        <f t="shared" si="1"/>
        <v>2.6787051899411449</v>
      </c>
      <c r="J13" s="279">
        <f t="shared" si="2"/>
        <v>8.3651253370618193</v>
      </c>
      <c r="K13" s="358" t="s">
        <v>257</v>
      </c>
      <c r="T13" s="489"/>
      <c r="U13" s="489"/>
      <c r="V13" s="16"/>
      <c r="W13" s="20"/>
      <c r="X13" s="40"/>
      <c r="Y13" s="40"/>
    </row>
    <row r="14" spans="1:25" ht="15.75" thickBot="1" x14ac:dyDescent="0.3">
      <c r="A14" s="358">
        <v>10</v>
      </c>
      <c r="B14" s="304" t="s">
        <v>245</v>
      </c>
      <c r="C14" s="51">
        <v>16200</v>
      </c>
      <c r="D14" s="51">
        <v>156330</v>
      </c>
      <c r="E14" s="51">
        <v>1300</v>
      </c>
      <c r="F14" s="35">
        <v>80</v>
      </c>
      <c r="G14" s="268">
        <f t="shared" si="3"/>
        <v>1380</v>
      </c>
      <c r="H14" s="389">
        <f t="shared" si="4"/>
        <v>0.17136287326033628</v>
      </c>
      <c r="I14" s="389">
        <f t="shared" si="1"/>
        <v>0.36918138041733545</v>
      </c>
      <c r="J14" s="279">
        <f t="shared" si="2"/>
        <v>3.9130434782608696</v>
      </c>
      <c r="K14" s="358" t="s">
        <v>257</v>
      </c>
      <c r="T14" s="9"/>
      <c r="U14" s="11"/>
      <c r="V14" s="11"/>
      <c r="W14" s="42"/>
      <c r="X14" s="40"/>
    </row>
    <row r="15" spans="1:25" ht="15.75" thickBot="1" x14ac:dyDescent="0.3">
      <c r="A15" s="358">
        <v>11</v>
      </c>
      <c r="B15" s="304" t="s">
        <v>229</v>
      </c>
      <c r="C15" s="51">
        <v>51546</v>
      </c>
      <c r="D15" s="51">
        <v>44274</v>
      </c>
      <c r="E15" s="51">
        <v>1293</v>
      </c>
      <c r="F15" s="35">
        <v>9</v>
      </c>
      <c r="G15" s="268">
        <f t="shared" si="3"/>
        <v>1302</v>
      </c>
      <c r="H15" s="389">
        <f t="shared" si="4"/>
        <v>0.54525127562205522</v>
      </c>
      <c r="I15" s="389">
        <f t="shared" si="1"/>
        <v>0.34831460674157305</v>
      </c>
      <c r="J15" s="368">
        <f t="shared" si="2"/>
        <v>13.196620583717356</v>
      </c>
      <c r="K15" s="179" t="s">
        <v>257</v>
      </c>
      <c r="L15" s="179"/>
      <c r="M15" s="182"/>
      <c r="N15" s="182"/>
      <c r="T15" s="9"/>
      <c r="U15" s="11"/>
      <c r="V15" s="11"/>
      <c r="W15" s="42"/>
      <c r="X15" s="40"/>
    </row>
    <row r="16" spans="1:25" ht="15.75" thickBot="1" x14ac:dyDescent="0.3">
      <c r="A16" s="358">
        <v>12</v>
      </c>
      <c r="B16" s="305" t="s">
        <v>24</v>
      </c>
      <c r="C16" s="60">
        <v>1720</v>
      </c>
      <c r="D16" s="51">
        <v>1108</v>
      </c>
      <c r="E16" s="35">
        <v>0</v>
      </c>
      <c r="F16" s="35">
        <v>4</v>
      </c>
      <c r="G16" s="268">
        <f t="shared" si="3"/>
        <v>4</v>
      </c>
      <c r="H16" s="389">
        <f t="shared" si="4"/>
        <v>1.819408283998632E-2</v>
      </c>
      <c r="I16" s="389">
        <f t="shared" si="1"/>
        <v>1.0700909577314071E-3</v>
      </c>
      <c r="J16" s="279">
        <f t="shared" si="2"/>
        <v>143.33333333333334</v>
      </c>
      <c r="K16" s="179"/>
      <c r="L16" s="179"/>
      <c r="M16" s="109"/>
      <c r="N16" s="109"/>
      <c r="T16" s="9"/>
      <c r="U16" s="11"/>
      <c r="V16" s="11"/>
      <c r="W16" s="9"/>
      <c r="X16" s="40"/>
    </row>
    <row r="17" spans="1:24" ht="15.75" thickBot="1" x14ac:dyDescent="0.3">
      <c r="A17" s="358">
        <v>13</v>
      </c>
      <c r="B17" s="305" t="s">
        <v>66</v>
      </c>
      <c r="C17" s="45"/>
      <c r="D17" s="51"/>
      <c r="E17" s="35"/>
      <c r="F17" s="35"/>
      <c r="G17" s="268">
        <f t="shared" si="3"/>
        <v>0</v>
      </c>
      <c r="H17" s="389">
        <f t="shared" si="4"/>
        <v>0</v>
      </c>
      <c r="I17" s="389">
        <f t="shared" si="1"/>
        <v>0</v>
      </c>
      <c r="J17" s="279" t="e">
        <f t="shared" si="2"/>
        <v>#DIV/0!</v>
      </c>
      <c r="M17" s="109"/>
      <c r="N17" s="109"/>
      <c r="T17" s="9"/>
      <c r="U17" s="11"/>
      <c r="V17" s="11"/>
      <c r="W17" s="9"/>
      <c r="X17" s="40"/>
    </row>
    <row r="18" spans="1:24" ht="15.75" thickBot="1" x14ac:dyDescent="0.3">
      <c r="A18" s="358">
        <v>14</v>
      </c>
      <c r="B18" s="305" t="s">
        <v>247</v>
      </c>
      <c r="C18" s="60">
        <v>7750</v>
      </c>
      <c r="D18" s="68">
        <v>0</v>
      </c>
      <c r="E18" s="35">
        <v>137</v>
      </c>
      <c r="F18" s="35">
        <v>35</v>
      </c>
      <c r="G18" s="268">
        <f t="shared" si="3"/>
        <v>172</v>
      </c>
      <c r="H18" s="389">
        <f t="shared" si="4"/>
        <v>8.197915233133371E-2</v>
      </c>
      <c r="I18" s="389">
        <f t="shared" si="1"/>
        <v>4.6013911182450511E-2</v>
      </c>
      <c r="J18" s="279">
        <f t="shared" si="2"/>
        <v>15.019379844961241</v>
      </c>
      <c r="K18" s="358" t="s">
        <v>257</v>
      </c>
      <c r="M18" s="109"/>
      <c r="N18" s="109"/>
      <c r="T18" s="332"/>
      <c r="U18" s="18"/>
      <c r="V18" s="15"/>
      <c r="W18" s="18"/>
    </row>
    <row r="19" spans="1:24" ht="15.75" thickBot="1" x14ac:dyDescent="0.3">
      <c r="A19" s="358">
        <v>15</v>
      </c>
      <c r="B19" s="305" t="s">
        <v>246</v>
      </c>
      <c r="C19" s="60">
        <v>8850</v>
      </c>
      <c r="D19" s="35">
        <v>3658</v>
      </c>
      <c r="E19" s="35">
        <v>688</v>
      </c>
      <c r="F19" s="35">
        <v>80</v>
      </c>
      <c r="G19" s="268">
        <f t="shared" si="3"/>
        <v>768</v>
      </c>
      <c r="H19" s="389">
        <f t="shared" si="4"/>
        <v>9.3614902984813342E-2</v>
      </c>
      <c r="I19" s="389">
        <f t="shared" si="1"/>
        <v>0.20545746388443017</v>
      </c>
      <c r="J19" s="279">
        <f t="shared" si="2"/>
        <v>3.8411458333333335</v>
      </c>
      <c r="K19" s="358" t="s">
        <v>257</v>
      </c>
      <c r="M19" s="109"/>
      <c r="N19" s="109"/>
      <c r="T19" s="332"/>
      <c r="U19" s="18"/>
      <c r="V19" s="15"/>
      <c r="W19" s="18"/>
    </row>
    <row r="20" spans="1:24" ht="15.75" thickBot="1" x14ac:dyDescent="0.3">
      <c r="A20" s="358">
        <v>16</v>
      </c>
      <c r="B20" s="305" t="s">
        <v>29</v>
      </c>
      <c r="C20" s="45">
        <v>0</v>
      </c>
      <c r="D20" s="44">
        <v>0</v>
      </c>
      <c r="E20" s="35">
        <v>0</v>
      </c>
      <c r="F20" s="35">
        <v>0</v>
      </c>
      <c r="G20" s="268">
        <f t="shared" si="3"/>
        <v>0</v>
      </c>
      <c r="H20" s="389">
        <f t="shared" si="4"/>
        <v>0</v>
      </c>
      <c r="I20" s="389">
        <f t="shared" si="1"/>
        <v>0</v>
      </c>
      <c r="J20" s="279" t="e">
        <f t="shared" si="2"/>
        <v>#DIV/0!</v>
      </c>
      <c r="T20" s="334"/>
      <c r="U20" s="393"/>
      <c r="V20" s="15"/>
      <c r="W20" s="7"/>
    </row>
    <row r="21" spans="1:24" ht="15.75" thickBot="1" x14ac:dyDescent="0.3">
      <c r="A21" s="358">
        <v>17</v>
      </c>
      <c r="B21" s="305" t="s">
        <v>33</v>
      </c>
      <c r="C21" s="60">
        <v>85456</v>
      </c>
      <c r="D21" s="51">
        <v>0</v>
      </c>
      <c r="E21" s="35">
        <v>5893</v>
      </c>
      <c r="F21" s="35">
        <v>1</v>
      </c>
      <c r="G21" s="268">
        <f t="shared" si="3"/>
        <v>5894</v>
      </c>
      <c r="H21" s="389">
        <f t="shared" si="4"/>
        <v>0.90394973440341331</v>
      </c>
      <c r="I21" s="389">
        <f t="shared" si="1"/>
        <v>1.5767790262172283</v>
      </c>
      <c r="J21" s="279">
        <f t="shared" si="2"/>
        <v>4.8329374505146481</v>
      </c>
      <c r="K21" s="358" t="s">
        <v>257</v>
      </c>
      <c r="T21" s="393"/>
      <c r="U21" s="393"/>
      <c r="V21" s="15"/>
      <c r="W21" s="7"/>
    </row>
    <row r="22" spans="1:24" ht="15.75" thickBot="1" x14ac:dyDescent="0.3">
      <c r="A22" s="358">
        <v>18</v>
      </c>
      <c r="B22" s="305" t="s">
        <v>34</v>
      </c>
      <c r="C22" s="60">
        <v>18000</v>
      </c>
      <c r="D22" s="51">
        <v>2000</v>
      </c>
      <c r="E22" s="35">
        <v>610</v>
      </c>
      <c r="F22" s="35">
        <v>5</v>
      </c>
      <c r="G22" s="268">
        <f t="shared" si="3"/>
        <v>615</v>
      </c>
      <c r="H22" s="389">
        <f t="shared" si="4"/>
        <v>0.19040319251148474</v>
      </c>
      <c r="I22" s="389">
        <f t="shared" si="1"/>
        <v>0.16452648475120385</v>
      </c>
      <c r="J22" s="279">
        <f t="shared" si="2"/>
        <v>9.7560975609756095</v>
      </c>
      <c r="K22" s="179" t="s">
        <v>257</v>
      </c>
      <c r="L22" s="179"/>
      <c r="M22" s="109"/>
      <c r="N22" s="109"/>
      <c r="T22" s="393"/>
      <c r="U22" s="393"/>
      <c r="V22" s="15"/>
      <c r="W22" s="7"/>
    </row>
    <row r="23" spans="1:24" ht="15.75" thickBot="1" x14ac:dyDescent="0.3">
      <c r="A23" s="358">
        <v>19</v>
      </c>
      <c r="B23" s="305" t="s">
        <v>210</v>
      </c>
      <c r="C23" s="60">
        <v>4500</v>
      </c>
      <c r="D23" s="51">
        <v>1000</v>
      </c>
      <c r="E23" s="35">
        <v>225</v>
      </c>
      <c r="F23" s="35">
        <v>25</v>
      </c>
      <c r="G23" s="268">
        <f t="shared" si="3"/>
        <v>250</v>
      </c>
      <c r="H23" s="389">
        <f t="shared" si="4"/>
        <v>4.7600798127871186E-2</v>
      </c>
      <c r="I23" s="389">
        <f t="shared" si="1"/>
        <v>6.6880684858212941E-2</v>
      </c>
      <c r="J23" s="281">
        <f t="shared" si="2"/>
        <v>6</v>
      </c>
      <c r="K23" s="183" t="s">
        <v>257</v>
      </c>
      <c r="L23" s="183"/>
      <c r="M23" s="184"/>
      <c r="N23" s="184"/>
      <c r="T23" s="393"/>
      <c r="U23" s="11"/>
      <c r="V23" s="15"/>
      <c r="W23" s="17"/>
    </row>
    <row r="24" spans="1:24" ht="15.75" thickBot="1" x14ac:dyDescent="0.3">
      <c r="A24" s="358">
        <v>20</v>
      </c>
      <c r="B24" s="305" t="s">
        <v>35</v>
      </c>
      <c r="C24" s="60"/>
      <c r="D24" s="51"/>
      <c r="E24" s="35"/>
      <c r="F24" s="35"/>
      <c r="G24" s="268">
        <f t="shared" si="3"/>
        <v>0</v>
      </c>
      <c r="H24" s="389">
        <f t="shared" si="4"/>
        <v>0</v>
      </c>
      <c r="I24" s="389">
        <f t="shared" si="1"/>
        <v>0</v>
      </c>
      <c r="J24" s="280" t="e">
        <f t="shared" si="2"/>
        <v>#DIV/0!</v>
      </c>
      <c r="K24" s="183"/>
      <c r="L24" s="183"/>
      <c r="M24" s="184"/>
      <c r="N24" s="184"/>
      <c r="T24" s="9"/>
      <c r="U24" s="11"/>
      <c r="V24" s="18"/>
      <c r="W24" s="17"/>
    </row>
    <row r="25" spans="1:24" ht="15.75" thickBot="1" x14ac:dyDescent="0.3">
      <c r="A25" s="358">
        <v>21</v>
      </c>
      <c r="B25" s="305" t="s">
        <v>238</v>
      </c>
      <c r="C25" s="60">
        <v>7500</v>
      </c>
      <c r="D25" s="51">
        <v>0</v>
      </c>
      <c r="E25" s="35">
        <v>250</v>
      </c>
      <c r="F25" s="35">
        <v>0</v>
      </c>
      <c r="G25" s="268">
        <f t="shared" si="3"/>
        <v>250</v>
      </c>
      <c r="H25" s="389">
        <f t="shared" si="4"/>
        <v>7.9334663546451981E-2</v>
      </c>
      <c r="I25" s="389">
        <f t="shared" si="1"/>
        <v>6.6880684858212941E-2</v>
      </c>
      <c r="J25" s="279">
        <f t="shared" si="2"/>
        <v>10</v>
      </c>
      <c r="K25" s="358" t="s">
        <v>257</v>
      </c>
      <c r="T25" s="393"/>
      <c r="U25" s="393"/>
      <c r="V25" s="15"/>
      <c r="W25" s="7"/>
    </row>
    <row r="26" spans="1:24" ht="15.75" thickBot="1" x14ac:dyDescent="0.3">
      <c r="A26" s="358">
        <v>22</v>
      </c>
      <c r="B26" s="305" t="s">
        <v>231</v>
      </c>
      <c r="C26" s="60"/>
      <c r="D26" s="51"/>
      <c r="E26" s="35"/>
      <c r="F26" s="35"/>
      <c r="G26" s="268">
        <f t="shared" si="3"/>
        <v>0</v>
      </c>
      <c r="H26" s="389">
        <f t="shared" si="4"/>
        <v>0</v>
      </c>
      <c r="I26" s="389">
        <f t="shared" si="1"/>
        <v>0</v>
      </c>
      <c r="J26" s="280" t="e">
        <f t="shared" si="2"/>
        <v>#DIV/0!</v>
      </c>
      <c r="K26" s="183"/>
      <c r="L26" s="183"/>
      <c r="M26" s="184"/>
      <c r="N26" s="184"/>
      <c r="T26" s="9"/>
      <c r="U26" s="11"/>
      <c r="V26" s="18"/>
      <c r="W26" s="17"/>
    </row>
    <row r="27" spans="1:24" ht="15.75" thickBot="1" x14ac:dyDescent="0.3">
      <c r="A27" s="358">
        <v>23</v>
      </c>
      <c r="B27" s="305" t="s">
        <v>36</v>
      </c>
      <c r="C27" s="60">
        <v>131018</v>
      </c>
      <c r="D27" s="51">
        <v>78022</v>
      </c>
      <c r="E27" s="35">
        <v>4364</v>
      </c>
      <c r="F27" s="35">
        <v>147</v>
      </c>
      <c r="G27" s="268">
        <f t="shared" si="3"/>
        <v>4511</v>
      </c>
      <c r="H27" s="389">
        <f t="shared" si="4"/>
        <v>1.3859025264705394</v>
      </c>
      <c r="I27" s="389">
        <f t="shared" si="1"/>
        <v>1.2067950775815943</v>
      </c>
      <c r="J27" s="279">
        <f t="shared" si="2"/>
        <v>9.6813714623512883</v>
      </c>
      <c r="K27" s="179" t="s">
        <v>257</v>
      </c>
      <c r="L27" s="179"/>
      <c r="M27" s="109"/>
      <c r="N27" s="109"/>
      <c r="T27" s="9"/>
      <c r="U27" s="11"/>
      <c r="V27" s="18"/>
      <c r="W27" s="23"/>
    </row>
    <row r="28" spans="1:24" ht="15.75" thickBot="1" x14ac:dyDescent="0.3">
      <c r="A28" s="358">
        <v>24</v>
      </c>
      <c r="B28" s="305" t="s">
        <v>232</v>
      </c>
      <c r="C28" s="60">
        <v>1125</v>
      </c>
      <c r="D28" s="51">
        <v>0</v>
      </c>
      <c r="E28" s="35">
        <v>42</v>
      </c>
      <c r="F28" s="35">
        <v>7</v>
      </c>
      <c r="G28" s="268">
        <f t="shared" si="3"/>
        <v>49</v>
      </c>
      <c r="H28" s="389">
        <f t="shared" si="4"/>
        <v>1.1900199531967796E-2</v>
      </c>
      <c r="I28" s="389">
        <f t="shared" si="1"/>
        <v>1.3108614232209737E-2</v>
      </c>
      <c r="J28" s="279">
        <f t="shared" si="2"/>
        <v>7.6530612244897958</v>
      </c>
      <c r="K28" s="179" t="s">
        <v>257</v>
      </c>
      <c r="L28" s="179"/>
      <c r="M28" s="109"/>
      <c r="N28" s="109"/>
      <c r="T28" s="9"/>
      <c r="U28" s="11"/>
      <c r="V28" s="18"/>
      <c r="W28" s="23"/>
    </row>
    <row r="29" spans="1:24" ht="15.75" thickBot="1" x14ac:dyDescent="0.3">
      <c r="A29" s="358">
        <v>25</v>
      </c>
      <c r="B29" s="304" t="s">
        <v>74</v>
      </c>
      <c r="C29" s="60">
        <v>18119</v>
      </c>
      <c r="D29" s="51">
        <v>57669</v>
      </c>
      <c r="E29" s="35">
        <v>712</v>
      </c>
      <c r="F29" s="35">
        <v>0</v>
      </c>
      <c r="G29" s="268">
        <f t="shared" si="3"/>
        <v>712</v>
      </c>
      <c r="H29" s="389">
        <f t="shared" si="4"/>
        <v>0.19166196917308848</v>
      </c>
      <c r="I29" s="389">
        <f t="shared" si="1"/>
        <v>0.19047619047619047</v>
      </c>
      <c r="J29" s="279">
        <f t="shared" si="2"/>
        <v>8.4826779026217221</v>
      </c>
      <c r="K29" s="179" t="s">
        <v>257</v>
      </c>
      <c r="L29" s="179"/>
      <c r="M29" s="109"/>
      <c r="N29" s="109"/>
      <c r="T29" s="9"/>
      <c r="U29" s="11"/>
      <c r="V29" s="18"/>
      <c r="W29" s="17"/>
    </row>
    <row r="30" spans="1:24" ht="16.5" thickBot="1" x14ac:dyDescent="0.35">
      <c r="A30" s="358">
        <v>26</v>
      </c>
      <c r="B30" s="304" t="s">
        <v>37</v>
      </c>
      <c r="C30" s="51">
        <v>23086</v>
      </c>
      <c r="D30" s="51">
        <v>6000</v>
      </c>
      <c r="E30" s="35">
        <v>840</v>
      </c>
      <c r="F30" s="35">
        <v>0</v>
      </c>
      <c r="G30" s="268">
        <f t="shared" si="3"/>
        <v>840</v>
      </c>
      <c r="H30" s="389">
        <f t="shared" si="4"/>
        <v>0.2442026723511187</v>
      </c>
      <c r="I30" s="389">
        <f t="shared" si="1"/>
        <v>0.22471910112359553</v>
      </c>
      <c r="J30" s="369">
        <f t="shared" si="2"/>
        <v>9.1611111111111114</v>
      </c>
      <c r="K30" s="179" t="s">
        <v>257</v>
      </c>
      <c r="M30" s="110"/>
      <c r="T30" s="335"/>
      <c r="U30" s="18"/>
      <c r="V30" s="24"/>
      <c r="W30" s="19"/>
    </row>
    <row r="31" spans="1:24" ht="15.75" thickBot="1" x14ac:dyDescent="0.3">
      <c r="A31" s="358">
        <v>27</v>
      </c>
      <c r="B31" s="304" t="s">
        <v>38</v>
      </c>
      <c r="C31" s="363"/>
      <c r="D31" s="51"/>
      <c r="E31" s="35"/>
      <c r="F31" s="35"/>
      <c r="G31" s="268">
        <f t="shared" si="3"/>
        <v>0</v>
      </c>
      <c r="H31" s="389">
        <f t="shared" si="4"/>
        <v>0</v>
      </c>
      <c r="I31" s="389">
        <f t="shared" si="1"/>
        <v>0</v>
      </c>
      <c r="J31" s="279" t="e">
        <f t="shared" si="2"/>
        <v>#DIV/0!</v>
      </c>
      <c r="T31" s="335"/>
      <c r="U31" s="15"/>
      <c r="V31" s="15"/>
      <c r="W31" s="15"/>
    </row>
    <row r="32" spans="1:24" ht="15.75" thickBot="1" x14ac:dyDescent="0.3">
      <c r="A32" s="358">
        <v>28</v>
      </c>
      <c r="B32" s="304" t="s">
        <v>225</v>
      </c>
      <c r="C32" s="363"/>
      <c r="D32" s="51"/>
      <c r="E32" s="51"/>
      <c r="F32" s="35"/>
      <c r="G32" s="268">
        <f t="shared" si="3"/>
        <v>0</v>
      </c>
      <c r="H32" s="389">
        <f t="shared" si="4"/>
        <v>0</v>
      </c>
      <c r="I32" s="389">
        <f t="shared" si="1"/>
        <v>0</v>
      </c>
      <c r="J32" s="369" t="e">
        <f t="shared" si="2"/>
        <v>#DIV/0!</v>
      </c>
    </row>
    <row r="33" spans="1:20" ht="15.75" thickBot="1" x14ac:dyDescent="0.3">
      <c r="A33" s="358">
        <v>29</v>
      </c>
      <c r="B33" s="305" t="s">
        <v>39</v>
      </c>
      <c r="C33" s="60"/>
      <c r="D33" s="51"/>
      <c r="E33" s="35"/>
      <c r="F33" s="35"/>
      <c r="G33" s="268">
        <f t="shared" si="3"/>
        <v>0</v>
      </c>
      <c r="H33" s="389">
        <f t="shared" si="4"/>
        <v>0</v>
      </c>
      <c r="I33" s="389">
        <f t="shared" si="1"/>
        <v>0</v>
      </c>
      <c r="J33" s="279" t="e">
        <f t="shared" si="2"/>
        <v>#DIV/0!</v>
      </c>
    </row>
    <row r="34" spans="1:20" ht="15.75" thickBot="1" x14ac:dyDescent="0.3">
      <c r="A34" s="358">
        <v>30</v>
      </c>
      <c r="B34" s="305" t="s">
        <v>248</v>
      </c>
      <c r="C34" s="60">
        <v>8637</v>
      </c>
      <c r="D34" s="51">
        <v>2795</v>
      </c>
      <c r="E34" s="35">
        <v>754</v>
      </c>
      <c r="F34" s="35">
        <v>18</v>
      </c>
      <c r="G34" s="268">
        <f t="shared" si="3"/>
        <v>772</v>
      </c>
      <c r="H34" s="389">
        <f t="shared" si="4"/>
        <v>9.1361798540094102E-2</v>
      </c>
      <c r="I34" s="389">
        <f t="shared" si="1"/>
        <v>0.20652755484216159</v>
      </c>
      <c r="J34" s="279"/>
    </row>
    <row r="35" spans="1:20" ht="15.75" thickBot="1" x14ac:dyDescent="0.3">
      <c r="A35" s="358">
        <v>31</v>
      </c>
      <c r="B35" s="305" t="s">
        <v>41</v>
      </c>
      <c r="C35" s="60">
        <v>8750</v>
      </c>
      <c r="D35" s="51">
        <v>0</v>
      </c>
      <c r="E35" s="35">
        <v>0</v>
      </c>
      <c r="F35" s="35">
        <v>51</v>
      </c>
      <c r="G35" s="268">
        <f t="shared" si="3"/>
        <v>51</v>
      </c>
      <c r="H35" s="389">
        <f t="shared" si="4"/>
        <v>9.2557107470860642E-2</v>
      </c>
      <c r="I35" s="389">
        <f t="shared" si="1"/>
        <v>1.3643659711075441E-2</v>
      </c>
      <c r="J35" s="279">
        <f t="shared" ref="J35:J48" si="5">C35/G35/3</f>
        <v>57.189542483660126</v>
      </c>
      <c r="K35" s="179"/>
      <c r="L35" s="179"/>
      <c r="M35" s="182"/>
      <c r="N35" s="182"/>
    </row>
    <row r="36" spans="1:20" ht="15.75" thickBot="1" x14ac:dyDescent="0.3">
      <c r="A36" s="358">
        <v>32</v>
      </c>
      <c r="B36" s="305" t="s">
        <v>234</v>
      </c>
      <c r="C36" s="60">
        <v>16902</v>
      </c>
      <c r="D36" s="51">
        <v>9300</v>
      </c>
      <c r="E36" s="35">
        <v>501</v>
      </c>
      <c r="F36" s="35">
        <v>0</v>
      </c>
      <c r="G36" s="268">
        <f t="shared" si="3"/>
        <v>501</v>
      </c>
      <c r="H36" s="389">
        <f t="shared" si="4"/>
        <v>0.17878859776828418</v>
      </c>
      <c r="I36" s="389">
        <f t="shared" si="1"/>
        <v>0.13402889245585875</v>
      </c>
      <c r="J36" s="279">
        <f t="shared" si="5"/>
        <v>11.245508982035929</v>
      </c>
      <c r="K36" s="179"/>
      <c r="L36" s="179"/>
      <c r="M36" s="182"/>
      <c r="N36" s="182"/>
    </row>
    <row r="37" spans="1:20" ht="15.75" thickBot="1" x14ac:dyDescent="0.3">
      <c r="A37" s="358">
        <v>33</v>
      </c>
      <c r="B37" s="305" t="s">
        <v>81</v>
      </c>
      <c r="C37" s="60">
        <v>30627</v>
      </c>
      <c r="D37" s="366">
        <v>57240</v>
      </c>
      <c r="E37" s="35">
        <v>1570</v>
      </c>
      <c r="F37" s="35">
        <v>0</v>
      </c>
      <c r="G37" s="268">
        <f t="shared" si="3"/>
        <v>1570</v>
      </c>
      <c r="H37" s="389">
        <f t="shared" si="4"/>
        <v>0.32397103205829131</v>
      </c>
      <c r="I37" s="389">
        <f t="shared" ref="I37:I61" si="6">(G37/G$62)*100</f>
        <v>0.42001070090957732</v>
      </c>
      <c r="J37" s="279">
        <f t="shared" si="5"/>
        <v>6.5025477707006374</v>
      </c>
    </row>
    <row r="38" spans="1:20" ht="15.75" thickBot="1" x14ac:dyDescent="0.3">
      <c r="A38" s="358">
        <v>34</v>
      </c>
      <c r="B38" s="305" t="s">
        <v>44</v>
      </c>
      <c r="C38" s="60"/>
      <c r="D38" s="44"/>
      <c r="E38" s="35"/>
      <c r="F38" s="35"/>
      <c r="G38" s="268">
        <f t="shared" si="3"/>
        <v>0</v>
      </c>
      <c r="H38" s="389">
        <f t="shared" si="4"/>
        <v>0</v>
      </c>
      <c r="I38" s="389">
        <f t="shared" si="6"/>
        <v>0</v>
      </c>
      <c r="J38" s="279" t="e">
        <f t="shared" si="5"/>
        <v>#DIV/0!</v>
      </c>
      <c r="L38" s="358" t="s">
        <v>256</v>
      </c>
    </row>
    <row r="39" spans="1:20" ht="15.75" thickBot="1" x14ac:dyDescent="0.3">
      <c r="A39" s="358">
        <v>35</v>
      </c>
      <c r="B39" s="305" t="s">
        <v>45</v>
      </c>
      <c r="C39" s="60">
        <v>4570</v>
      </c>
      <c r="D39" s="51">
        <v>409</v>
      </c>
      <c r="E39" s="35">
        <v>152</v>
      </c>
      <c r="F39" s="35">
        <v>0</v>
      </c>
      <c r="G39" s="268">
        <f t="shared" si="3"/>
        <v>152</v>
      </c>
      <c r="H39" s="389">
        <f t="shared" si="4"/>
        <v>4.8341254987638069E-2</v>
      </c>
      <c r="I39" s="389">
        <f t="shared" si="6"/>
        <v>4.0663456393793471E-2</v>
      </c>
      <c r="J39" s="281">
        <f t="shared" si="5"/>
        <v>10.021929824561402</v>
      </c>
      <c r="K39" s="179"/>
      <c r="L39" s="179"/>
      <c r="M39" s="109"/>
      <c r="N39" s="109"/>
    </row>
    <row r="40" spans="1:20" ht="15.75" thickBot="1" x14ac:dyDescent="0.3">
      <c r="A40" s="358">
        <v>36</v>
      </c>
      <c r="B40" s="305" t="s">
        <v>82</v>
      </c>
      <c r="C40" s="60">
        <v>3615</v>
      </c>
      <c r="D40" s="51">
        <v>0</v>
      </c>
      <c r="E40" s="35">
        <v>62</v>
      </c>
      <c r="F40" s="35">
        <v>97</v>
      </c>
      <c r="G40" s="268">
        <f t="shared" si="3"/>
        <v>159</v>
      </c>
      <c r="H40" s="389">
        <f t="shared" si="4"/>
        <v>3.8239307829389849E-2</v>
      </c>
      <c r="I40" s="389">
        <f t="shared" si="6"/>
        <v>4.2536115569823431E-2</v>
      </c>
      <c r="J40" s="279">
        <f t="shared" si="5"/>
        <v>7.5786163522012577</v>
      </c>
      <c r="K40" s="25"/>
    </row>
    <row r="41" spans="1:20" ht="15.75" thickBot="1" x14ac:dyDescent="0.3">
      <c r="A41" s="358">
        <v>37</v>
      </c>
      <c r="B41" s="305" t="s">
        <v>47</v>
      </c>
      <c r="C41" s="60">
        <v>37721</v>
      </c>
      <c r="D41" s="44">
        <v>23788</v>
      </c>
      <c r="E41" s="35">
        <v>1960</v>
      </c>
      <c r="F41" s="35">
        <v>0</v>
      </c>
      <c r="G41" s="268">
        <f t="shared" si="3"/>
        <v>1960</v>
      </c>
      <c r="H41" s="389">
        <f t="shared" si="4"/>
        <v>0.39901104581809532</v>
      </c>
      <c r="I41" s="389">
        <f t="shared" si="6"/>
        <v>0.52434456928838957</v>
      </c>
      <c r="J41" s="279">
        <f t="shared" si="5"/>
        <v>6.4151360544217688</v>
      </c>
    </row>
    <row r="42" spans="1:20" ht="15.75" thickBot="1" x14ac:dyDescent="0.3">
      <c r="A42" s="358">
        <v>38</v>
      </c>
      <c r="B42" s="305" t="s">
        <v>48</v>
      </c>
      <c r="C42" s="60"/>
      <c r="D42" s="44"/>
      <c r="E42" s="37"/>
      <c r="F42" s="37"/>
      <c r="G42" s="268">
        <f t="shared" si="3"/>
        <v>0</v>
      </c>
      <c r="H42" s="389">
        <f t="shared" si="4"/>
        <v>0</v>
      </c>
      <c r="I42" s="389">
        <f t="shared" si="6"/>
        <v>0</v>
      </c>
      <c r="J42" s="279" t="e">
        <f t="shared" si="5"/>
        <v>#DIV/0!</v>
      </c>
    </row>
    <row r="43" spans="1:20" ht="15.75" thickBot="1" x14ac:dyDescent="0.3">
      <c r="A43" s="358">
        <v>39</v>
      </c>
      <c r="B43" s="305" t="s">
        <v>49</v>
      </c>
      <c r="C43" s="45"/>
      <c r="D43" s="44"/>
      <c r="E43" s="35"/>
      <c r="F43" s="35"/>
      <c r="G43" s="268">
        <f t="shared" si="3"/>
        <v>0</v>
      </c>
      <c r="H43" s="389">
        <f t="shared" si="4"/>
        <v>0</v>
      </c>
      <c r="I43" s="389">
        <f t="shared" si="6"/>
        <v>0</v>
      </c>
      <c r="J43" s="369" t="e">
        <f t="shared" si="5"/>
        <v>#DIV/0!</v>
      </c>
    </row>
    <row r="44" spans="1:20" ht="15.75" thickBot="1" x14ac:dyDescent="0.3">
      <c r="A44" s="358">
        <v>40</v>
      </c>
      <c r="B44" s="305" t="s">
        <v>228</v>
      </c>
      <c r="C44" s="380">
        <v>19737</v>
      </c>
      <c r="D44" s="361">
        <v>28700</v>
      </c>
      <c r="E44" s="361">
        <v>850</v>
      </c>
      <c r="F44" s="361">
        <v>0</v>
      </c>
      <c r="G44" s="268">
        <f t="shared" si="3"/>
        <v>850</v>
      </c>
      <c r="H44" s="389">
        <f t="shared" si="4"/>
        <v>0.20877710058884302</v>
      </c>
      <c r="I44" s="389">
        <f t="shared" si="6"/>
        <v>0.22739432851792402</v>
      </c>
      <c r="J44" s="279">
        <f t="shared" si="5"/>
        <v>7.7399999999999993</v>
      </c>
    </row>
    <row r="45" spans="1:20" ht="15.75" thickBot="1" x14ac:dyDescent="0.3">
      <c r="A45" s="358">
        <v>41</v>
      </c>
      <c r="B45" s="304" t="s">
        <v>83</v>
      </c>
      <c r="C45" s="80">
        <v>200863</v>
      </c>
      <c r="D45" s="80"/>
      <c r="E45" s="80">
        <v>5648</v>
      </c>
      <c r="F45" s="39">
        <v>383</v>
      </c>
      <c r="G45" s="268">
        <f t="shared" si="3"/>
        <v>6031</v>
      </c>
      <c r="H45" s="389">
        <f t="shared" ref="H45:H61" si="7">(C45/C$62)*100</f>
        <v>2.1247198031907977</v>
      </c>
      <c r="I45" s="389">
        <f t="shared" si="6"/>
        <v>1.6134296415195291</v>
      </c>
      <c r="J45" s="279">
        <f t="shared" si="5"/>
        <v>11.101696788813355</v>
      </c>
    </row>
    <row r="46" spans="1:20" ht="15.75" thickBot="1" x14ac:dyDescent="0.3">
      <c r="A46" s="358">
        <v>42</v>
      </c>
      <c r="B46" s="305" t="s">
        <v>52</v>
      </c>
      <c r="C46" s="51">
        <v>8448</v>
      </c>
      <c r="D46" s="44">
        <v>0</v>
      </c>
      <c r="E46" s="36">
        <v>405</v>
      </c>
      <c r="F46" s="36">
        <v>15</v>
      </c>
      <c r="G46" s="268">
        <f t="shared" si="3"/>
        <v>420</v>
      </c>
      <c r="H46" s="389">
        <f t="shared" si="7"/>
        <v>8.9362565018723514E-2</v>
      </c>
      <c r="I46" s="389">
        <f t="shared" si="6"/>
        <v>0.11235955056179776</v>
      </c>
      <c r="J46" s="279">
        <f t="shared" si="5"/>
        <v>6.7047619047619049</v>
      </c>
    </row>
    <row r="47" spans="1:20" ht="15.75" thickBot="1" x14ac:dyDescent="0.3">
      <c r="A47" s="358">
        <v>43</v>
      </c>
      <c r="B47" s="305" t="s">
        <v>239</v>
      </c>
      <c r="C47" s="51"/>
      <c r="D47" s="44"/>
      <c r="E47" s="35"/>
      <c r="F47" s="36"/>
      <c r="G47" s="268">
        <f t="shared" si="3"/>
        <v>0</v>
      </c>
      <c r="H47" s="389">
        <f t="shared" si="7"/>
        <v>0</v>
      </c>
      <c r="I47" s="389">
        <f t="shared" si="6"/>
        <v>0</v>
      </c>
      <c r="J47" s="279" t="e">
        <f t="shared" si="5"/>
        <v>#DIV/0!</v>
      </c>
    </row>
    <row r="48" spans="1:20" s="181" customFormat="1" ht="15.75" thickBot="1" x14ac:dyDescent="0.3">
      <c r="A48" s="358">
        <v>44</v>
      </c>
      <c r="B48" s="304" t="s">
        <v>187</v>
      </c>
      <c r="C48" s="60">
        <v>6154</v>
      </c>
      <c r="D48" s="51"/>
      <c r="E48" s="51">
        <v>110</v>
      </c>
      <c r="F48" s="36">
        <v>0</v>
      </c>
      <c r="G48" s="268">
        <f t="shared" si="3"/>
        <v>110</v>
      </c>
      <c r="H48" s="389">
        <f t="shared" si="7"/>
        <v>6.509673592864873E-2</v>
      </c>
      <c r="I48" s="389">
        <f t="shared" si="6"/>
        <v>2.9427501337613699E-2</v>
      </c>
      <c r="J48" s="279">
        <f t="shared" si="5"/>
        <v>18.648484848484848</v>
      </c>
      <c r="M48" s="182"/>
      <c r="N48" s="182"/>
      <c r="T48" s="358"/>
    </row>
    <row r="49" spans="1:20" ht="15.75" thickBot="1" x14ac:dyDescent="0.3">
      <c r="A49" s="358">
        <v>45</v>
      </c>
      <c r="B49" s="304" t="s">
        <v>227</v>
      </c>
      <c r="C49" s="46"/>
      <c r="D49" s="60"/>
      <c r="E49" s="36"/>
      <c r="F49" s="35"/>
      <c r="G49" s="268">
        <f t="shared" si="3"/>
        <v>0</v>
      </c>
      <c r="H49" s="389">
        <f t="shared" si="7"/>
        <v>0</v>
      </c>
      <c r="I49" s="389">
        <f t="shared" si="6"/>
        <v>0</v>
      </c>
      <c r="J49" s="279"/>
      <c r="T49" s="181"/>
    </row>
    <row r="50" spans="1:20" ht="15.75" thickBot="1" x14ac:dyDescent="0.3">
      <c r="A50" s="358">
        <v>46</v>
      </c>
      <c r="B50" s="304" t="s">
        <v>53</v>
      </c>
      <c r="C50" s="46">
        <v>16945</v>
      </c>
      <c r="D50" s="60">
        <v>3269</v>
      </c>
      <c r="E50" s="36">
        <v>1333</v>
      </c>
      <c r="F50" s="35">
        <v>0</v>
      </c>
      <c r="G50" s="268">
        <f t="shared" si="3"/>
        <v>1333</v>
      </c>
      <c r="H50" s="389">
        <f t="shared" si="7"/>
        <v>0.17924344983928384</v>
      </c>
      <c r="I50" s="389">
        <f t="shared" si="6"/>
        <v>0.35660781166399141</v>
      </c>
      <c r="J50" s="280">
        <f t="shared" ref="J50:J60" si="8">C50/G50/3</f>
        <v>4.2373093273318334</v>
      </c>
    </row>
    <row r="51" spans="1:20" ht="15.75" thickBot="1" x14ac:dyDescent="0.3">
      <c r="A51" s="358">
        <v>47</v>
      </c>
      <c r="B51" s="305" t="s">
        <v>55</v>
      </c>
      <c r="C51" s="60"/>
      <c r="D51" s="45"/>
      <c r="E51" s="36"/>
      <c r="F51" s="35"/>
      <c r="G51" s="268">
        <f t="shared" si="3"/>
        <v>0</v>
      </c>
      <c r="H51" s="389">
        <f t="shared" si="7"/>
        <v>0</v>
      </c>
      <c r="I51" s="389">
        <f t="shared" si="6"/>
        <v>0</v>
      </c>
      <c r="J51" s="279" t="e">
        <f t="shared" si="8"/>
        <v>#DIV/0!</v>
      </c>
    </row>
    <row r="52" spans="1:20" ht="15.75" thickBot="1" x14ac:dyDescent="0.3">
      <c r="A52" s="358">
        <v>48</v>
      </c>
      <c r="B52" s="304" t="s">
        <v>240</v>
      </c>
      <c r="C52" s="60">
        <v>17602</v>
      </c>
      <c r="D52" s="60">
        <v>9838</v>
      </c>
      <c r="E52" s="36">
        <v>467</v>
      </c>
      <c r="F52" s="35">
        <v>6</v>
      </c>
      <c r="G52" s="268">
        <f t="shared" si="3"/>
        <v>473</v>
      </c>
      <c r="H52" s="389">
        <f t="shared" si="7"/>
        <v>0.18619316636595304</v>
      </c>
      <c r="I52" s="389">
        <f t="shared" si="6"/>
        <v>0.12653825575173891</v>
      </c>
      <c r="J52" s="279">
        <f t="shared" si="8"/>
        <v>12.404510218463706</v>
      </c>
    </row>
    <row r="53" spans="1:20" ht="15.75" thickBot="1" x14ac:dyDescent="0.3">
      <c r="A53" s="358">
        <v>49</v>
      </c>
      <c r="B53" s="312" t="s">
        <v>230</v>
      </c>
      <c r="C53" s="60"/>
      <c r="D53" s="92"/>
      <c r="E53" s="36"/>
      <c r="F53" s="35"/>
      <c r="G53" s="268">
        <f t="shared" si="3"/>
        <v>0</v>
      </c>
      <c r="H53" s="389">
        <f t="shared" si="7"/>
        <v>0</v>
      </c>
      <c r="I53" s="389">
        <f t="shared" si="6"/>
        <v>0</v>
      </c>
      <c r="J53" s="279" t="e">
        <f t="shared" si="8"/>
        <v>#DIV/0!</v>
      </c>
      <c r="K53" s="179"/>
      <c r="L53" s="179"/>
    </row>
    <row r="54" spans="1:20" ht="15.75" thickBot="1" x14ac:dyDescent="0.3">
      <c r="A54" s="358">
        <v>50</v>
      </c>
      <c r="B54" s="305" t="s">
        <v>59</v>
      </c>
      <c r="C54" s="45">
        <v>110803</v>
      </c>
      <c r="D54" s="45">
        <v>88850</v>
      </c>
      <c r="E54" s="36">
        <v>6818</v>
      </c>
      <c r="F54" s="35">
        <v>239</v>
      </c>
      <c r="G54" s="268">
        <f t="shared" si="3"/>
        <v>7057</v>
      </c>
      <c r="H54" s="389">
        <f t="shared" si="7"/>
        <v>1.1720691633250024</v>
      </c>
      <c r="I54" s="389">
        <f t="shared" si="6"/>
        <v>1.8879079721776351</v>
      </c>
      <c r="J54" s="279">
        <f t="shared" si="8"/>
        <v>5.2337159321713669</v>
      </c>
      <c r="K54" s="179"/>
      <c r="M54" s="182"/>
      <c r="N54" s="182"/>
      <c r="O54" s="181"/>
      <c r="P54" s="181"/>
    </row>
    <row r="55" spans="1:20" ht="15.75" thickBot="1" x14ac:dyDescent="0.3">
      <c r="A55" s="358">
        <v>51</v>
      </c>
      <c r="B55" s="304" t="s">
        <v>79</v>
      </c>
      <c r="C55" s="60">
        <v>399180</v>
      </c>
      <c r="D55" s="60">
        <v>219011</v>
      </c>
      <c r="E55" s="60">
        <v>4933</v>
      </c>
      <c r="F55" s="35">
        <v>630</v>
      </c>
      <c r="G55" s="268">
        <f t="shared" si="3"/>
        <v>5563</v>
      </c>
      <c r="H55" s="389">
        <f t="shared" si="7"/>
        <v>4.22250813259636</v>
      </c>
      <c r="I55" s="389">
        <f t="shared" si="6"/>
        <v>1.4882289994649545</v>
      </c>
      <c r="J55" s="280">
        <f t="shared" si="8"/>
        <v>23.918748876505486</v>
      </c>
      <c r="K55" s="179"/>
      <c r="L55" s="179"/>
      <c r="M55" s="182"/>
      <c r="N55" s="182"/>
      <c r="O55" s="181"/>
      <c r="P55" s="181"/>
    </row>
    <row r="56" spans="1:20" ht="15.75" thickBot="1" x14ac:dyDescent="0.3">
      <c r="A56" s="358">
        <v>52</v>
      </c>
      <c r="B56" s="304" t="s">
        <v>60</v>
      </c>
      <c r="C56" s="60">
        <v>25145</v>
      </c>
      <c r="D56" s="60">
        <v>2487</v>
      </c>
      <c r="E56" s="36">
        <v>994</v>
      </c>
      <c r="F56" s="35">
        <v>0</v>
      </c>
      <c r="G56" s="268">
        <f t="shared" si="3"/>
        <v>994</v>
      </c>
      <c r="H56" s="389">
        <f t="shared" si="7"/>
        <v>0.26598268198340469</v>
      </c>
      <c r="I56" s="389">
        <f t="shared" si="6"/>
        <v>0.26591760299625467</v>
      </c>
      <c r="J56" s="279">
        <f t="shared" si="8"/>
        <v>8.4322602280348757</v>
      </c>
    </row>
    <row r="57" spans="1:20" ht="15.75" thickBot="1" x14ac:dyDescent="0.3">
      <c r="A57" s="358">
        <v>53</v>
      </c>
      <c r="B57" s="304" t="s">
        <v>218</v>
      </c>
      <c r="C57" s="60">
        <v>11000</v>
      </c>
      <c r="D57" s="60">
        <v>0</v>
      </c>
      <c r="E57" s="60">
        <v>360</v>
      </c>
      <c r="F57" s="35">
        <v>5</v>
      </c>
      <c r="G57" s="268">
        <f t="shared" si="3"/>
        <v>365</v>
      </c>
      <c r="H57" s="389">
        <f t="shared" si="7"/>
        <v>0.11635750653479623</v>
      </c>
      <c r="I57" s="389">
        <f t="shared" si="6"/>
        <v>9.7645799892990909E-2</v>
      </c>
      <c r="J57" s="279">
        <f t="shared" si="8"/>
        <v>10.045662100456621</v>
      </c>
    </row>
    <row r="58" spans="1:20" ht="15.75" thickBot="1" x14ac:dyDescent="0.3">
      <c r="A58" s="358">
        <v>54</v>
      </c>
      <c r="B58" s="304" t="s">
        <v>80</v>
      </c>
      <c r="C58" s="45">
        <v>996</v>
      </c>
      <c r="D58" s="60">
        <v>115</v>
      </c>
      <c r="E58" s="36">
        <v>82</v>
      </c>
      <c r="F58" s="35">
        <v>0</v>
      </c>
      <c r="G58" s="268">
        <f t="shared" si="3"/>
        <v>82</v>
      </c>
      <c r="H58" s="389">
        <f t="shared" si="7"/>
        <v>1.0535643318968823E-2</v>
      </c>
      <c r="I58" s="389">
        <f t="shared" si="6"/>
        <v>2.1936864633493848E-2</v>
      </c>
      <c r="J58" s="280">
        <f t="shared" si="8"/>
        <v>4.0487804878048781</v>
      </c>
    </row>
    <row r="59" spans="1:20" ht="15.75" thickBot="1" x14ac:dyDescent="0.3">
      <c r="A59" s="358">
        <v>55</v>
      </c>
      <c r="B59" s="304" t="s">
        <v>63</v>
      </c>
      <c r="C59" s="60">
        <v>85000</v>
      </c>
      <c r="D59" s="60">
        <v>20800</v>
      </c>
      <c r="E59" s="60">
        <v>3160</v>
      </c>
      <c r="F59" s="35">
        <v>253</v>
      </c>
      <c r="G59" s="268">
        <f t="shared" si="3"/>
        <v>3413</v>
      </c>
      <c r="H59" s="389">
        <f t="shared" si="7"/>
        <v>0.89912618685978907</v>
      </c>
      <c r="I59" s="389">
        <f t="shared" si="6"/>
        <v>0.91305510968432324</v>
      </c>
      <c r="J59" s="279">
        <f t="shared" si="8"/>
        <v>8.3015919523390966</v>
      </c>
    </row>
    <row r="60" spans="1:20" ht="15.75" thickBot="1" x14ac:dyDescent="0.3">
      <c r="A60" s="358">
        <v>56</v>
      </c>
      <c r="B60" s="304" t="s">
        <v>129</v>
      </c>
      <c r="C60" s="60"/>
      <c r="D60" s="60"/>
      <c r="E60" s="60"/>
      <c r="F60" s="35"/>
      <c r="G60" s="268">
        <f t="shared" si="3"/>
        <v>0</v>
      </c>
      <c r="H60" s="389">
        <f t="shared" si="7"/>
        <v>0</v>
      </c>
      <c r="I60" s="389">
        <f t="shared" si="6"/>
        <v>0</v>
      </c>
      <c r="J60" s="279" t="e">
        <f t="shared" si="8"/>
        <v>#DIV/0!</v>
      </c>
    </row>
    <row r="61" spans="1:20" ht="15.75" thickBot="1" x14ac:dyDescent="0.3">
      <c r="A61" s="358">
        <v>57</v>
      </c>
      <c r="B61" s="304" t="s">
        <v>252</v>
      </c>
      <c r="C61" s="60"/>
      <c r="D61" s="60"/>
      <c r="E61" s="60"/>
      <c r="F61" s="35"/>
      <c r="G61" s="268">
        <f t="shared" si="3"/>
        <v>0</v>
      </c>
      <c r="H61" s="389">
        <f t="shared" si="7"/>
        <v>0</v>
      </c>
      <c r="I61" s="389">
        <f t="shared" si="6"/>
        <v>0</v>
      </c>
      <c r="J61" s="279"/>
      <c r="M61" s="104">
        <v>18907250.18</v>
      </c>
    </row>
    <row r="62" spans="1:20" x14ac:dyDescent="0.25">
      <c r="B62" s="336" t="s">
        <v>64</v>
      </c>
      <c r="C62" s="337">
        <f t="shared" ref="C62:I62" si="9">SUM(C5:C61)</f>
        <v>9453623</v>
      </c>
      <c r="D62" s="337">
        <f t="shared" si="9"/>
        <v>3244026</v>
      </c>
      <c r="E62" s="337">
        <f t="shared" si="9"/>
        <v>352194</v>
      </c>
      <c r="F62" s="337">
        <f t="shared" si="9"/>
        <v>21606</v>
      </c>
      <c r="G62" s="390">
        <f t="shared" si="9"/>
        <v>373800</v>
      </c>
      <c r="H62" s="337">
        <f t="shared" si="9"/>
        <v>100</v>
      </c>
      <c r="I62" s="337">
        <f t="shared" si="9"/>
        <v>99.999999999999943</v>
      </c>
      <c r="J62" s="279">
        <f>C62/G62/3</f>
        <v>8.4301970750847151</v>
      </c>
      <c r="M62" s="104">
        <f>M61/2</f>
        <v>9453625.0899999999</v>
      </c>
    </row>
    <row r="63" spans="1:20" x14ac:dyDescent="0.25">
      <c r="B63" s="26"/>
      <c r="C63" s="28">
        <f>SUM(C9:C61)-C55-C46-C43-C12</f>
        <v>1669101</v>
      </c>
      <c r="D63" s="28">
        <f>SUM(D9:D60)</f>
        <v>1230181</v>
      </c>
      <c r="E63" s="28">
        <f>SUM(E9:E60)</f>
        <v>71530</v>
      </c>
      <c r="F63" s="28">
        <f>SUM(F9:F60)</f>
        <v>3087</v>
      </c>
      <c r="G63" s="199">
        <f>SUM(G9:G61)-G46-G43-G55-G12</f>
        <v>68553</v>
      </c>
      <c r="H63" s="199"/>
      <c r="I63" s="199"/>
      <c r="J63" s="86"/>
    </row>
    <row r="64" spans="1:20" x14ac:dyDescent="0.25">
      <c r="B64" s="178" t="s">
        <v>65</v>
      </c>
      <c r="C64" s="29"/>
      <c r="D64" s="29"/>
      <c r="F64" s="32"/>
      <c r="G64" s="21">
        <f>G63/G62</f>
        <v>0.1833948635634029</v>
      </c>
      <c r="H64" s="21"/>
      <c r="I64" s="85"/>
    </row>
    <row r="65" spans="1:22" x14ac:dyDescent="0.25">
      <c r="B65" s="180"/>
      <c r="C65" s="260">
        <f>C62*2</f>
        <v>18907246</v>
      </c>
      <c r="D65" s="201">
        <f>D62*2</f>
        <v>6488052</v>
      </c>
      <c r="E65" s="263"/>
      <c r="F65" s="263"/>
      <c r="G65" s="264">
        <f>G62-342862</f>
        <v>30938</v>
      </c>
      <c r="H65" s="264"/>
      <c r="I65" s="266" t="s">
        <v>220</v>
      </c>
      <c r="M65" s="104">
        <v>383763</v>
      </c>
      <c r="N65" s="392">
        <v>6279381</v>
      </c>
    </row>
    <row r="66" spans="1:22" x14ac:dyDescent="0.25">
      <c r="B66" s="180"/>
      <c r="C66" s="33"/>
      <c r="D66" s="29"/>
      <c r="G66" s="34"/>
      <c r="H66" s="34"/>
      <c r="I66" s="34"/>
      <c r="K66" s="14"/>
      <c r="M66" s="392">
        <v>356637</v>
      </c>
      <c r="N66" s="392">
        <v>5672361</v>
      </c>
    </row>
    <row r="67" spans="1:22" x14ac:dyDescent="0.25">
      <c r="B67" s="180"/>
      <c r="C67" s="260"/>
      <c r="D67" s="262"/>
      <c r="E67" s="263"/>
      <c r="F67" s="263"/>
      <c r="G67" s="261"/>
      <c r="H67" s="261"/>
      <c r="I67" s="267"/>
      <c r="K67" s="29"/>
      <c r="L67" s="40"/>
      <c r="M67" s="106">
        <f>M65/M66</f>
        <v>1.0760605321377199</v>
      </c>
      <c r="N67" s="106">
        <f>N65/N66</f>
        <v>1.1070136403518747</v>
      </c>
      <c r="O67" s="40"/>
    </row>
    <row r="68" spans="1:22" x14ac:dyDescent="0.25">
      <c r="B68" s="180"/>
      <c r="C68" s="29"/>
      <c r="D68" s="29"/>
      <c r="G68" s="34"/>
      <c r="H68" s="34"/>
      <c r="I68" s="267"/>
    </row>
    <row r="69" spans="1:22" x14ac:dyDescent="0.25">
      <c r="B69" s="180"/>
      <c r="C69" s="29"/>
      <c r="D69" s="29"/>
    </row>
    <row r="70" spans="1:22" x14ac:dyDescent="0.25">
      <c r="B70" s="180"/>
      <c r="C70" s="29">
        <v>16796298.800000001</v>
      </c>
      <c r="D70" s="29">
        <v>6034462.6200000001</v>
      </c>
      <c r="G70" s="30">
        <v>350504</v>
      </c>
      <c r="I70" s="30" t="s">
        <v>223</v>
      </c>
      <c r="M70" s="104">
        <v>453053</v>
      </c>
    </row>
    <row r="71" spans="1:22" x14ac:dyDescent="0.25">
      <c r="B71" s="180"/>
      <c r="C71" s="364">
        <f>C62*2</f>
        <v>18907246</v>
      </c>
      <c r="D71" s="364">
        <f>D62*2</f>
        <v>6488052</v>
      </c>
      <c r="G71" s="34">
        <f>G62</f>
        <v>373800</v>
      </c>
      <c r="H71" s="34"/>
      <c r="I71" s="34" t="s">
        <v>222</v>
      </c>
      <c r="L71" s="50"/>
      <c r="M71" s="107">
        <v>2</v>
      </c>
      <c r="N71" s="107"/>
      <c r="O71" s="50"/>
    </row>
    <row r="72" spans="1:22" x14ac:dyDescent="0.25">
      <c r="B72" s="180"/>
      <c r="C72" s="308">
        <f>C70-C71</f>
        <v>-2110947.1999999993</v>
      </c>
      <c r="D72" s="379">
        <f>D70-D71</f>
        <v>-453589.37999999989</v>
      </c>
      <c r="G72" s="309">
        <f>G70-G71</f>
        <v>-23296</v>
      </c>
      <c r="H72" s="309"/>
      <c r="I72" s="30" t="s">
        <v>221</v>
      </c>
      <c r="M72" s="396">
        <f>M70/M71</f>
        <v>226526.5</v>
      </c>
    </row>
    <row r="73" spans="1:22" x14ac:dyDescent="0.25">
      <c r="B73" s="180"/>
      <c r="D73" s="28">
        <f>D72/2</f>
        <v>-226794.68999999994</v>
      </c>
      <c r="G73" s="21">
        <f>G72/G70</f>
        <v>-6.646429142035469E-2</v>
      </c>
      <c r="H73" s="82"/>
      <c r="I73" s="82"/>
      <c r="L73" s="358" t="s">
        <v>4</v>
      </c>
    </row>
    <row r="74" spans="1:22" x14ac:dyDescent="0.25">
      <c r="B74" s="180"/>
      <c r="F74" s="49"/>
      <c r="G74" s="82"/>
      <c r="H74" s="82"/>
      <c r="I74" s="85"/>
      <c r="L74" s="358">
        <v>3167.65</v>
      </c>
    </row>
    <row r="75" spans="1:22" x14ac:dyDescent="0.25">
      <c r="B75" s="180"/>
      <c r="G75" s="34"/>
      <c r="H75" s="34"/>
      <c r="I75" s="34"/>
      <c r="L75" s="358">
        <v>8574.44</v>
      </c>
    </row>
    <row r="76" spans="1:22" x14ac:dyDescent="0.25">
      <c r="B76" s="180"/>
      <c r="L76" s="358">
        <v>87165</v>
      </c>
    </row>
    <row r="77" spans="1:22" ht="15.75" thickBot="1" x14ac:dyDescent="0.3">
      <c r="B77" s="179"/>
      <c r="L77" s="358">
        <v>234990</v>
      </c>
      <c r="V77" s="393"/>
    </row>
    <row r="78" spans="1:22" ht="15.75" thickBot="1" x14ac:dyDescent="0.3">
      <c r="A78" s="358">
        <v>27</v>
      </c>
      <c r="B78" s="372" t="s">
        <v>217</v>
      </c>
      <c r="C78" s="60"/>
      <c r="D78" s="51"/>
      <c r="E78" s="51"/>
      <c r="F78" s="35"/>
      <c r="G78" s="268">
        <f>E78+F78</f>
        <v>0</v>
      </c>
      <c r="H78" s="268"/>
      <c r="I78" s="269"/>
      <c r="J78" s="280" t="e">
        <f>C78/G78/3</f>
        <v>#DIV/0!</v>
      </c>
      <c r="L78" s="358">
        <v>195281</v>
      </c>
    </row>
    <row r="79" spans="1:22" x14ac:dyDescent="0.25">
      <c r="G79" s="21"/>
      <c r="H79" s="21"/>
      <c r="I79" s="21"/>
      <c r="L79" s="358">
        <v>3244026</v>
      </c>
      <c r="U79" s="9"/>
      <c r="V79" s="11"/>
    </row>
    <row r="80" spans="1:22" x14ac:dyDescent="0.25">
      <c r="L80" s="399">
        <f>SUM(L74:L79)</f>
        <v>3773204.09</v>
      </c>
      <c r="U80" s="9"/>
      <c r="V80" s="11"/>
    </row>
    <row r="81" spans="7:22" x14ac:dyDescent="0.25">
      <c r="G81" s="384">
        <v>1815</v>
      </c>
      <c r="H81" s="384"/>
      <c r="U81" s="9"/>
      <c r="V81" s="11"/>
    </row>
    <row r="82" spans="7:22" ht="15.75" thickBot="1" x14ac:dyDescent="0.3">
      <c r="G82" s="29">
        <f>G62-'TM3 2020'!G61</f>
        <v>13111</v>
      </c>
      <c r="U82" s="9"/>
    </row>
    <row r="83" spans="7:22" ht="15.75" thickBot="1" x14ac:dyDescent="0.3">
      <c r="L83" s="401">
        <v>872760</v>
      </c>
    </row>
    <row r="84" spans="7:22" ht="15.75" thickBot="1" x14ac:dyDescent="0.3">
      <c r="L84" s="402">
        <v>19453790</v>
      </c>
    </row>
    <row r="85" spans="7:22" ht="15.75" thickBot="1" x14ac:dyDescent="0.3">
      <c r="G85" s="385"/>
      <c r="H85" s="385"/>
      <c r="L85" s="403">
        <v>3.28</v>
      </c>
    </row>
    <row r="86" spans="7:22" ht="15.75" thickBot="1" x14ac:dyDescent="0.3">
      <c r="L86" s="404">
        <v>254654</v>
      </c>
    </row>
    <row r="87" spans="7:22" ht="15.75" thickBot="1" x14ac:dyDescent="0.3">
      <c r="L87" s="405">
        <v>9453623</v>
      </c>
    </row>
    <row r="88" spans="7:22" ht="15.75" thickBot="1" x14ac:dyDescent="0.3">
      <c r="L88" s="400">
        <f>SUM(L83:L87)</f>
        <v>30034830.280000001</v>
      </c>
      <c r="V88" s="72"/>
    </row>
    <row r="89" spans="7:22" ht="15.75" thickBot="1" x14ac:dyDescent="0.3">
      <c r="U89" s="71"/>
    </row>
  </sheetData>
  <mergeCells count="4">
    <mergeCell ref="B2:G2"/>
    <mergeCell ref="E3:G3"/>
    <mergeCell ref="T4:U4"/>
    <mergeCell ref="T13:U13"/>
  </mergeCells>
  <hyperlinks>
    <hyperlink ref="B12" r:id="rId1"/>
  </hyperlinks>
  <pageMargins left="0.7" right="0.7" top="0.75" bottom="0.75" header="0.3" footer="0.3"/>
  <pageSetup orientation="landscape" horizontalDpi="300" verticalDpi="30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82"/>
  <sheetViews>
    <sheetView topLeftCell="A34" workbookViewId="0">
      <selection activeCell="B52" sqref="B52"/>
    </sheetView>
  </sheetViews>
  <sheetFormatPr defaultRowHeight="15" x14ac:dyDescent="0.25"/>
  <cols>
    <col min="1" max="1" width="21.42578125" customWidth="1"/>
    <col min="2" max="2" width="14.5703125" style="30" customWidth="1"/>
    <col min="3" max="3" width="19.5703125" style="30" customWidth="1"/>
    <col min="4" max="4" width="12.7109375" style="31" customWidth="1"/>
    <col min="5" max="5" width="15.28515625" style="31" bestFit="1" customWidth="1"/>
    <col min="6" max="6" width="12.28515625" style="30" customWidth="1"/>
    <col min="7" max="7" width="13.42578125" customWidth="1"/>
    <col min="8" max="8" width="12.28515625" bestFit="1" customWidth="1"/>
    <col min="9" max="9" width="9.5703125" customWidth="1"/>
    <col min="14" max="14" width="15.28515625" customWidth="1"/>
    <col min="15" max="15" width="16.7109375" customWidth="1"/>
    <col min="16" max="16" width="25.28515625" customWidth="1"/>
    <col min="17" max="17" width="26" bestFit="1" customWidth="1"/>
    <col min="19" max="19" width="13.28515625" customWidth="1"/>
    <col min="257" max="257" width="21.42578125" customWidth="1"/>
    <col min="258" max="258" width="16.42578125" customWidth="1"/>
    <col min="259" max="259" width="17.42578125" customWidth="1"/>
    <col min="260" max="260" width="14" customWidth="1"/>
    <col min="261" max="261" width="13.5703125" customWidth="1"/>
    <col min="262" max="262" width="12.28515625" customWidth="1"/>
    <col min="263" max="263" width="12.140625" customWidth="1"/>
    <col min="264" max="264" width="12.28515625" bestFit="1" customWidth="1"/>
    <col min="270" max="270" width="10.5703125" bestFit="1" customWidth="1"/>
    <col min="271" max="271" width="16.7109375" customWidth="1"/>
    <col min="272" max="272" width="27.7109375" customWidth="1"/>
    <col min="273" max="273" width="26" bestFit="1" customWidth="1"/>
    <col min="513" max="513" width="21.42578125" customWidth="1"/>
    <col min="514" max="514" width="16.42578125" customWidth="1"/>
    <col min="515" max="515" width="17.42578125" customWidth="1"/>
    <col min="516" max="516" width="14" customWidth="1"/>
    <col min="517" max="517" width="13.5703125" customWidth="1"/>
    <col min="518" max="518" width="12.28515625" customWidth="1"/>
    <col min="519" max="519" width="12.140625" customWidth="1"/>
    <col min="520" max="520" width="12.28515625" bestFit="1" customWidth="1"/>
    <col min="526" max="526" width="10.5703125" bestFit="1" customWidth="1"/>
    <col min="527" max="527" width="16.7109375" customWidth="1"/>
    <col min="528" max="528" width="27.7109375" customWidth="1"/>
    <col min="529" max="529" width="26" bestFit="1" customWidth="1"/>
    <col min="769" max="769" width="21.42578125" customWidth="1"/>
    <col min="770" max="770" width="16.42578125" customWidth="1"/>
    <col min="771" max="771" width="17.42578125" customWidth="1"/>
    <col min="772" max="772" width="14" customWidth="1"/>
    <col min="773" max="773" width="13.5703125" customWidth="1"/>
    <col min="774" max="774" width="12.28515625" customWidth="1"/>
    <col min="775" max="775" width="12.140625" customWidth="1"/>
    <col min="776" max="776" width="12.28515625" bestFit="1" customWidth="1"/>
    <col min="782" max="782" width="10.5703125" bestFit="1" customWidth="1"/>
    <col min="783" max="783" width="16.7109375" customWidth="1"/>
    <col min="784" max="784" width="27.7109375" customWidth="1"/>
    <col min="785" max="785" width="26" bestFit="1" customWidth="1"/>
    <col min="1025" max="1025" width="21.42578125" customWidth="1"/>
    <col min="1026" max="1026" width="16.42578125" customWidth="1"/>
    <col min="1027" max="1027" width="17.42578125" customWidth="1"/>
    <col min="1028" max="1028" width="14" customWidth="1"/>
    <col min="1029" max="1029" width="13.5703125" customWidth="1"/>
    <col min="1030" max="1030" width="12.28515625" customWidth="1"/>
    <col min="1031" max="1031" width="12.140625" customWidth="1"/>
    <col min="1032" max="1032" width="12.28515625" bestFit="1" customWidth="1"/>
    <col min="1038" max="1038" width="10.5703125" bestFit="1" customWidth="1"/>
    <col min="1039" max="1039" width="16.7109375" customWidth="1"/>
    <col min="1040" max="1040" width="27.7109375" customWidth="1"/>
    <col min="1041" max="1041" width="26" bestFit="1" customWidth="1"/>
    <col min="1281" max="1281" width="21.42578125" customWidth="1"/>
    <col min="1282" max="1282" width="16.42578125" customWidth="1"/>
    <col min="1283" max="1283" width="17.42578125" customWidth="1"/>
    <col min="1284" max="1284" width="14" customWidth="1"/>
    <col min="1285" max="1285" width="13.5703125" customWidth="1"/>
    <col min="1286" max="1286" width="12.28515625" customWidth="1"/>
    <col min="1287" max="1287" width="12.140625" customWidth="1"/>
    <col min="1288" max="1288" width="12.28515625" bestFit="1" customWidth="1"/>
    <col min="1294" max="1294" width="10.5703125" bestFit="1" customWidth="1"/>
    <col min="1295" max="1295" width="16.7109375" customWidth="1"/>
    <col min="1296" max="1296" width="27.7109375" customWidth="1"/>
    <col min="1297" max="1297" width="26" bestFit="1" customWidth="1"/>
    <col min="1537" max="1537" width="21.42578125" customWidth="1"/>
    <col min="1538" max="1538" width="16.42578125" customWidth="1"/>
    <col min="1539" max="1539" width="17.42578125" customWidth="1"/>
    <col min="1540" max="1540" width="14" customWidth="1"/>
    <col min="1541" max="1541" width="13.5703125" customWidth="1"/>
    <col min="1542" max="1542" width="12.28515625" customWidth="1"/>
    <col min="1543" max="1543" width="12.140625" customWidth="1"/>
    <col min="1544" max="1544" width="12.28515625" bestFit="1" customWidth="1"/>
    <col min="1550" max="1550" width="10.5703125" bestFit="1" customWidth="1"/>
    <col min="1551" max="1551" width="16.7109375" customWidth="1"/>
    <col min="1552" max="1552" width="27.7109375" customWidth="1"/>
    <col min="1553" max="1553" width="26" bestFit="1" customWidth="1"/>
    <col min="1793" max="1793" width="21.42578125" customWidth="1"/>
    <col min="1794" max="1794" width="16.42578125" customWidth="1"/>
    <col min="1795" max="1795" width="17.42578125" customWidth="1"/>
    <col min="1796" max="1796" width="14" customWidth="1"/>
    <col min="1797" max="1797" width="13.5703125" customWidth="1"/>
    <col min="1798" max="1798" width="12.28515625" customWidth="1"/>
    <col min="1799" max="1799" width="12.140625" customWidth="1"/>
    <col min="1800" max="1800" width="12.28515625" bestFit="1" customWidth="1"/>
    <col min="1806" max="1806" width="10.5703125" bestFit="1" customWidth="1"/>
    <col min="1807" max="1807" width="16.7109375" customWidth="1"/>
    <col min="1808" max="1808" width="27.7109375" customWidth="1"/>
    <col min="1809" max="1809" width="26" bestFit="1" customWidth="1"/>
    <col min="2049" max="2049" width="21.42578125" customWidth="1"/>
    <col min="2050" max="2050" width="16.42578125" customWidth="1"/>
    <col min="2051" max="2051" width="17.42578125" customWidth="1"/>
    <col min="2052" max="2052" width="14" customWidth="1"/>
    <col min="2053" max="2053" width="13.5703125" customWidth="1"/>
    <col min="2054" max="2054" width="12.28515625" customWidth="1"/>
    <col min="2055" max="2055" width="12.140625" customWidth="1"/>
    <col min="2056" max="2056" width="12.28515625" bestFit="1" customWidth="1"/>
    <col min="2062" max="2062" width="10.5703125" bestFit="1" customWidth="1"/>
    <col min="2063" max="2063" width="16.7109375" customWidth="1"/>
    <col min="2064" max="2064" width="27.7109375" customWidth="1"/>
    <col min="2065" max="2065" width="26" bestFit="1" customWidth="1"/>
    <col min="2305" max="2305" width="21.42578125" customWidth="1"/>
    <col min="2306" max="2306" width="16.42578125" customWidth="1"/>
    <col min="2307" max="2307" width="17.42578125" customWidth="1"/>
    <col min="2308" max="2308" width="14" customWidth="1"/>
    <col min="2309" max="2309" width="13.5703125" customWidth="1"/>
    <col min="2310" max="2310" width="12.28515625" customWidth="1"/>
    <col min="2311" max="2311" width="12.140625" customWidth="1"/>
    <col min="2312" max="2312" width="12.28515625" bestFit="1" customWidth="1"/>
    <col min="2318" max="2318" width="10.5703125" bestFit="1" customWidth="1"/>
    <col min="2319" max="2319" width="16.7109375" customWidth="1"/>
    <col min="2320" max="2320" width="27.7109375" customWidth="1"/>
    <col min="2321" max="2321" width="26" bestFit="1" customWidth="1"/>
    <col min="2561" max="2561" width="21.42578125" customWidth="1"/>
    <col min="2562" max="2562" width="16.42578125" customWidth="1"/>
    <col min="2563" max="2563" width="17.42578125" customWidth="1"/>
    <col min="2564" max="2564" width="14" customWidth="1"/>
    <col min="2565" max="2565" width="13.5703125" customWidth="1"/>
    <col min="2566" max="2566" width="12.28515625" customWidth="1"/>
    <col min="2567" max="2567" width="12.140625" customWidth="1"/>
    <col min="2568" max="2568" width="12.28515625" bestFit="1" customWidth="1"/>
    <col min="2574" max="2574" width="10.5703125" bestFit="1" customWidth="1"/>
    <col min="2575" max="2575" width="16.7109375" customWidth="1"/>
    <col min="2576" max="2576" width="27.7109375" customWidth="1"/>
    <col min="2577" max="2577" width="26" bestFit="1" customWidth="1"/>
    <col min="2817" max="2817" width="21.42578125" customWidth="1"/>
    <col min="2818" max="2818" width="16.42578125" customWidth="1"/>
    <col min="2819" max="2819" width="17.42578125" customWidth="1"/>
    <col min="2820" max="2820" width="14" customWidth="1"/>
    <col min="2821" max="2821" width="13.5703125" customWidth="1"/>
    <col min="2822" max="2822" width="12.28515625" customWidth="1"/>
    <col min="2823" max="2823" width="12.140625" customWidth="1"/>
    <col min="2824" max="2824" width="12.28515625" bestFit="1" customWidth="1"/>
    <col min="2830" max="2830" width="10.5703125" bestFit="1" customWidth="1"/>
    <col min="2831" max="2831" width="16.7109375" customWidth="1"/>
    <col min="2832" max="2832" width="27.7109375" customWidth="1"/>
    <col min="2833" max="2833" width="26" bestFit="1" customWidth="1"/>
    <col min="3073" max="3073" width="21.42578125" customWidth="1"/>
    <col min="3074" max="3074" width="16.42578125" customWidth="1"/>
    <col min="3075" max="3075" width="17.42578125" customWidth="1"/>
    <col min="3076" max="3076" width="14" customWidth="1"/>
    <col min="3077" max="3077" width="13.5703125" customWidth="1"/>
    <col min="3078" max="3078" width="12.28515625" customWidth="1"/>
    <col min="3079" max="3079" width="12.140625" customWidth="1"/>
    <col min="3080" max="3080" width="12.28515625" bestFit="1" customWidth="1"/>
    <col min="3086" max="3086" width="10.5703125" bestFit="1" customWidth="1"/>
    <col min="3087" max="3087" width="16.7109375" customWidth="1"/>
    <col min="3088" max="3088" width="27.7109375" customWidth="1"/>
    <col min="3089" max="3089" width="26" bestFit="1" customWidth="1"/>
    <col min="3329" max="3329" width="21.42578125" customWidth="1"/>
    <col min="3330" max="3330" width="16.42578125" customWidth="1"/>
    <col min="3331" max="3331" width="17.42578125" customWidth="1"/>
    <col min="3332" max="3332" width="14" customWidth="1"/>
    <col min="3333" max="3333" width="13.5703125" customWidth="1"/>
    <col min="3334" max="3334" width="12.28515625" customWidth="1"/>
    <col min="3335" max="3335" width="12.140625" customWidth="1"/>
    <col min="3336" max="3336" width="12.28515625" bestFit="1" customWidth="1"/>
    <col min="3342" max="3342" width="10.5703125" bestFit="1" customWidth="1"/>
    <col min="3343" max="3343" width="16.7109375" customWidth="1"/>
    <col min="3344" max="3344" width="27.7109375" customWidth="1"/>
    <col min="3345" max="3345" width="26" bestFit="1" customWidth="1"/>
    <col min="3585" max="3585" width="21.42578125" customWidth="1"/>
    <col min="3586" max="3586" width="16.42578125" customWidth="1"/>
    <col min="3587" max="3587" width="17.42578125" customWidth="1"/>
    <col min="3588" max="3588" width="14" customWidth="1"/>
    <col min="3589" max="3589" width="13.5703125" customWidth="1"/>
    <col min="3590" max="3590" width="12.28515625" customWidth="1"/>
    <col min="3591" max="3591" width="12.140625" customWidth="1"/>
    <col min="3592" max="3592" width="12.28515625" bestFit="1" customWidth="1"/>
    <col min="3598" max="3598" width="10.5703125" bestFit="1" customWidth="1"/>
    <col min="3599" max="3599" width="16.7109375" customWidth="1"/>
    <col min="3600" max="3600" width="27.7109375" customWidth="1"/>
    <col min="3601" max="3601" width="26" bestFit="1" customWidth="1"/>
    <col min="3841" max="3841" width="21.42578125" customWidth="1"/>
    <col min="3842" max="3842" width="16.42578125" customWidth="1"/>
    <col min="3843" max="3843" width="17.42578125" customWidth="1"/>
    <col min="3844" max="3844" width="14" customWidth="1"/>
    <col min="3845" max="3845" width="13.5703125" customWidth="1"/>
    <col min="3846" max="3846" width="12.28515625" customWidth="1"/>
    <col min="3847" max="3847" width="12.140625" customWidth="1"/>
    <col min="3848" max="3848" width="12.28515625" bestFit="1" customWidth="1"/>
    <col min="3854" max="3854" width="10.5703125" bestFit="1" customWidth="1"/>
    <col min="3855" max="3855" width="16.7109375" customWidth="1"/>
    <col min="3856" max="3856" width="27.7109375" customWidth="1"/>
    <col min="3857" max="3857" width="26" bestFit="1" customWidth="1"/>
    <col min="4097" max="4097" width="21.42578125" customWidth="1"/>
    <col min="4098" max="4098" width="16.42578125" customWidth="1"/>
    <col min="4099" max="4099" width="17.42578125" customWidth="1"/>
    <col min="4100" max="4100" width="14" customWidth="1"/>
    <col min="4101" max="4101" width="13.5703125" customWidth="1"/>
    <col min="4102" max="4102" width="12.28515625" customWidth="1"/>
    <col min="4103" max="4103" width="12.140625" customWidth="1"/>
    <col min="4104" max="4104" width="12.28515625" bestFit="1" customWidth="1"/>
    <col min="4110" max="4110" width="10.5703125" bestFit="1" customWidth="1"/>
    <col min="4111" max="4111" width="16.7109375" customWidth="1"/>
    <col min="4112" max="4112" width="27.7109375" customWidth="1"/>
    <col min="4113" max="4113" width="26" bestFit="1" customWidth="1"/>
    <col min="4353" max="4353" width="21.42578125" customWidth="1"/>
    <col min="4354" max="4354" width="16.42578125" customWidth="1"/>
    <col min="4355" max="4355" width="17.42578125" customWidth="1"/>
    <col min="4356" max="4356" width="14" customWidth="1"/>
    <col min="4357" max="4357" width="13.5703125" customWidth="1"/>
    <col min="4358" max="4358" width="12.28515625" customWidth="1"/>
    <col min="4359" max="4359" width="12.140625" customWidth="1"/>
    <col min="4360" max="4360" width="12.28515625" bestFit="1" customWidth="1"/>
    <col min="4366" max="4366" width="10.5703125" bestFit="1" customWidth="1"/>
    <col min="4367" max="4367" width="16.7109375" customWidth="1"/>
    <col min="4368" max="4368" width="27.7109375" customWidth="1"/>
    <col min="4369" max="4369" width="26" bestFit="1" customWidth="1"/>
    <col min="4609" max="4609" width="21.42578125" customWidth="1"/>
    <col min="4610" max="4610" width="16.42578125" customWidth="1"/>
    <col min="4611" max="4611" width="17.42578125" customWidth="1"/>
    <col min="4612" max="4612" width="14" customWidth="1"/>
    <col min="4613" max="4613" width="13.5703125" customWidth="1"/>
    <col min="4614" max="4614" width="12.28515625" customWidth="1"/>
    <col min="4615" max="4615" width="12.140625" customWidth="1"/>
    <col min="4616" max="4616" width="12.28515625" bestFit="1" customWidth="1"/>
    <col min="4622" max="4622" width="10.5703125" bestFit="1" customWidth="1"/>
    <col min="4623" max="4623" width="16.7109375" customWidth="1"/>
    <col min="4624" max="4624" width="27.7109375" customWidth="1"/>
    <col min="4625" max="4625" width="26" bestFit="1" customWidth="1"/>
    <col min="4865" max="4865" width="21.42578125" customWidth="1"/>
    <col min="4866" max="4866" width="16.42578125" customWidth="1"/>
    <col min="4867" max="4867" width="17.42578125" customWidth="1"/>
    <col min="4868" max="4868" width="14" customWidth="1"/>
    <col min="4869" max="4869" width="13.5703125" customWidth="1"/>
    <col min="4870" max="4870" width="12.28515625" customWidth="1"/>
    <col min="4871" max="4871" width="12.140625" customWidth="1"/>
    <col min="4872" max="4872" width="12.28515625" bestFit="1" customWidth="1"/>
    <col min="4878" max="4878" width="10.5703125" bestFit="1" customWidth="1"/>
    <col min="4879" max="4879" width="16.7109375" customWidth="1"/>
    <col min="4880" max="4880" width="27.7109375" customWidth="1"/>
    <col min="4881" max="4881" width="26" bestFit="1" customWidth="1"/>
    <col min="5121" max="5121" width="21.42578125" customWidth="1"/>
    <col min="5122" max="5122" width="16.42578125" customWidth="1"/>
    <col min="5123" max="5123" width="17.42578125" customWidth="1"/>
    <col min="5124" max="5124" width="14" customWidth="1"/>
    <col min="5125" max="5125" width="13.5703125" customWidth="1"/>
    <col min="5126" max="5126" width="12.28515625" customWidth="1"/>
    <col min="5127" max="5127" width="12.140625" customWidth="1"/>
    <col min="5128" max="5128" width="12.28515625" bestFit="1" customWidth="1"/>
    <col min="5134" max="5134" width="10.5703125" bestFit="1" customWidth="1"/>
    <col min="5135" max="5135" width="16.7109375" customWidth="1"/>
    <col min="5136" max="5136" width="27.7109375" customWidth="1"/>
    <col min="5137" max="5137" width="26" bestFit="1" customWidth="1"/>
    <col min="5377" max="5377" width="21.42578125" customWidth="1"/>
    <col min="5378" max="5378" width="16.42578125" customWidth="1"/>
    <col min="5379" max="5379" width="17.42578125" customWidth="1"/>
    <col min="5380" max="5380" width="14" customWidth="1"/>
    <col min="5381" max="5381" width="13.5703125" customWidth="1"/>
    <col min="5382" max="5382" width="12.28515625" customWidth="1"/>
    <col min="5383" max="5383" width="12.140625" customWidth="1"/>
    <col min="5384" max="5384" width="12.28515625" bestFit="1" customWidth="1"/>
    <col min="5390" max="5390" width="10.5703125" bestFit="1" customWidth="1"/>
    <col min="5391" max="5391" width="16.7109375" customWidth="1"/>
    <col min="5392" max="5392" width="27.7109375" customWidth="1"/>
    <col min="5393" max="5393" width="26" bestFit="1" customWidth="1"/>
    <col min="5633" max="5633" width="21.42578125" customWidth="1"/>
    <col min="5634" max="5634" width="16.42578125" customWidth="1"/>
    <col min="5635" max="5635" width="17.42578125" customWidth="1"/>
    <col min="5636" max="5636" width="14" customWidth="1"/>
    <col min="5637" max="5637" width="13.5703125" customWidth="1"/>
    <col min="5638" max="5638" width="12.28515625" customWidth="1"/>
    <col min="5639" max="5639" width="12.140625" customWidth="1"/>
    <col min="5640" max="5640" width="12.28515625" bestFit="1" customWidth="1"/>
    <col min="5646" max="5646" width="10.5703125" bestFit="1" customWidth="1"/>
    <col min="5647" max="5647" width="16.7109375" customWidth="1"/>
    <col min="5648" max="5648" width="27.7109375" customWidth="1"/>
    <col min="5649" max="5649" width="26" bestFit="1" customWidth="1"/>
    <col min="5889" max="5889" width="21.42578125" customWidth="1"/>
    <col min="5890" max="5890" width="16.42578125" customWidth="1"/>
    <col min="5891" max="5891" width="17.42578125" customWidth="1"/>
    <col min="5892" max="5892" width="14" customWidth="1"/>
    <col min="5893" max="5893" width="13.5703125" customWidth="1"/>
    <col min="5894" max="5894" width="12.28515625" customWidth="1"/>
    <col min="5895" max="5895" width="12.140625" customWidth="1"/>
    <col min="5896" max="5896" width="12.28515625" bestFit="1" customWidth="1"/>
    <col min="5902" max="5902" width="10.5703125" bestFit="1" customWidth="1"/>
    <col min="5903" max="5903" width="16.7109375" customWidth="1"/>
    <col min="5904" max="5904" width="27.7109375" customWidth="1"/>
    <col min="5905" max="5905" width="26" bestFit="1" customWidth="1"/>
    <col min="6145" max="6145" width="21.42578125" customWidth="1"/>
    <col min="6146" max="6146" width="16.42578125" customWidth="1"/>
    <col min="6147" max="6147" width="17.42578125" customWidth="1"/>
    <col min="6148" max="6148" width="14" customWidth="1"/>
    <col min="6149" max="6149" width="13.5703125" customWidth="1"/>
    <col min="6150" max="6150" width="12.28515625" customWidth="1"/>
    <col min="6151" max="6151" width="12.140625" customWidth="1"/>
    <col min="6152" max="6152" width="12.28515625" bestFit="1" customWidth="1"/>
    <col min="6158" max="6158" width="10.5703125" bestFit="1" customWidth="1"/>
    <col min="6159" max="6159" width="16.7109375" customWidth="1"/>
    <col min="6160" max="6160" width="27.7109375" customWidth="1"/>
    <col min="6161" max="6161" width="26" bestFit="1" customWidth="1"/>
    <col min="6401" max="6401" width="21.42578125" customWidth="1"/>
    <col min="6402" max="6402" width="16.42578125" customWidth="1"/>
    <col min="6403" max="6403" width="17.42578125" customWidth="1"/>
    <col min="6404" max="6404" width="14" customWidth="1"/>
    <col min="6405" max="6405" width="13.5703125" customWidth="1"/>
    <col min="6406" max="6406" width="12.28515625" customWidth="1"/>
    <col min="6407" max="6407" width="12.140625" customWidth="1"/>
    <col min="6408" max="6408" width="12.28515625" bestFit="1" customWidth="1"/>
    <col min="6414" max="6414" width="10.5703125" bestFit="1" customWidth="1"/>
    <col min="6415" max="6415" width="16.7109375" customWidth="1"/>
    <col min="6416" max="6416" width="27.7109375" customWidth="1"/>
    <col min="6417" max="6417" width="26" bestFit="1" customWidth="1"/>
    <col min="6657" max="6657" width="21.42578125" customWidth="1"/>
    <col min="6658" max="6658" width="16.42578125" customWidth="1"/>
    <col min="6659" max="6659" width="17.42578125" customWidth="1"/>
    <col min="6660" max="6660" width="14" customWidth="1"/>
    <col min="6661" max="6661" width="13.5703125" customWidth="1"/>
    <col min="6662" max="6662" width="12.28515625" customWidth="1"/>
    <col min="6663" max="6663" width="12.140625" customWidth="1"/>
    <col min="6664" max="6664" width="12.28515625" bestFit="1" customWidth="1"/>
    <col min="6670" max="6670" width="10.5703125" bestFit="1" customWidth="1"/>
    <col min="6671" max="6671" width="16.7109375" customWidth="1"/>
    <col min="6672" max="6672" width="27.7109375" customWidth="1"/>
    <col min="6673" max="6673" width="26" bestFit="1" customWidth="1"/>
    <col min="6913" max="6913" width="21.42578125" customWidth="1"/>
    <col min="6914" max="6914" width="16.42578125" customWidth="1"/>
    <col min="6915" max="6915" width="17.42578125" customWidth="1"/>
    <col min="6916" max="6916" width="14" customWidth="1"/>
    <col min="6917" max="6917" width="13.5703125" customWidth="1"/>
    <col min="6918" max="6918" width="12.28515625" customWidth="1"/>
    <col min="6919" max="6919" width="12.140625" customWidth="1"/>
    <col min="6920" max="6920" width="12.28515625" bestFit="1" customWidth="1"/>
    <col min="6926" max="6926" width="10.5703125" bestFit="1" customWidth="1"/>
    <col min="6927" max="6927" width="16.7109375" customWidth="1"/>
    <col min="6928" max="6928" width="27.7109375" customWidth="1"/>
    <col min="6929" max="6929" width="26" bestFit="1" customWidth="1"/>
    <col min="7169" max="7169" width="21.42578125" customWidth="1"/>
    <col min="7170" max="7170" width="16.42578125" customWidth="1"/>
    <col min="7171" max="7171" width="17.42578125" customWidth="1"/>
    <col min="7172" max="7172" width="14" customWidth="1"/>
    <col min="7173" max="7173" width="13.5703125" customWidth="1"/>
    <col min="7174" max="7174" width="12.28515625" customWidth="1"/>
    <col min="7175" max="7175" width="12.140625" customWidth="1"/>
    <col min="7176" max="7176" width="12.28515625" bestFit="1" customWidth="1"/>
    <col min="7182" max="7182" width="10.5703125" bestFit="1" customWidth="1"/>
    <col min="7183" max="7183" width="16.7109375" customWidth="1"/>
    <col min="7184" max="7184" width="27.7109375" customWidth="1"/>
    <col min="7185" max="7185" width="26" bestFit="1" customWidth="1"/>
    <col min="7425" max="7425" width="21.42578125" customWidth="1"/>
    <col min="7426" max="7426" width="16.42578125" customWidth="1"/>
    <col min="7427" max="7427" width="17.42578125" customWidth="1"/>
    <col min="7428" max="7428" width="14" customWidth="1"/>
    <col min="7429" max="7429" width="13.5703125" customWidth="1"/>
    <col min="7430" max="7430" width="12.28515625" customWidth="1"/>
    <col min="7431" max="7431" width="12.140625" customWidth="1"/>
    <col min="7432" max="7432" width="12.28515625" bestFit="1" customWidth="1"/>
    <col min="7438" max="7438" width="10.5703125" bestFit="1" customWidth="1"/>
    <col min="7439" max="7439" width="16.7109375" customWidth="1"/>
    <col min="7440" max="7440" width="27.7109375" customWidth="1"/>
    <col min="7441" max="7441" width="26" bestFit="1" customWidth="1"/>
    <col min="7681" max="7681" width="21.42578125" customWidth="1"/>
    <col min="7682" max="7682" width="16.42578125" customWidth="1"/>
    <col min="7683" max="7683" width="17.42578125" customWidth="1"/>
    <col min="7684" max="7684" width="14" customWidth="1"/>
    <col min="7685" max="7685" width="13.5703125" customWidth="1"/>
    <col min="7686" max="7686" width="12.28515625" customWidth="1"/>
    <col min="7687" max="7687" width="12.140625" customWidth="1"/>
    <col min="7688" max="7688" width="12.28515625" bestFit="1" customWidth="1"/>
    <col min="7694" max="7694" width="10.5703125" bestFit="1" customWidth="1"/>
    <col min="7695" max="7695" width="16.7109375" customWidth="1"/>
    <col min="7696" max="7696" width="27.7109375" customWidth="1"/>
    <col min="7697" max="7697" width="26" bestFit="1" customWidth="1"/>
    <col min="7937" max="7937" width="21.42578125" customWidth="1"/>
    <col min="7938" max="7938" width="16.42578125" customWidth="1"/>
    <col min="7939" max="7939" width="17.42578125" customWidth="1"/>
    <col min="7940" max="7940" width="14" customWidth="1"/>
    <col min="7941" max="7941" width="13.5703125" customWidth="1"/>
    <col min="7942" max="7942" width="12.28515625" customWidth="1"/>
    <col min="7943" max="7943" width="12.140625" customWidth="1"/>
    <col min="7944" max="7944" width="12.28515625" bestFit="1" customWidth="1"/>
    <col min="7950" max="7950" width="10.5703125" bestFit="1" customWidth="1"/>
    <col min="7951" max="7951" width="16.7109375" customWidth="1"/>
    <col min="7952" max="7952" width="27.7109375" customWidth="1"/>
    <col min="7953" max="7953" width="26" bestFit="1" customWidth="1"/>
    <col min="8193" max="8193" width="21.42578125" customWidth="1"/>
    <col min="8194" max="8194" width="16.42578125" customWidth="1"/>
    <col min="8195" max="8195" width="17.42578125" customWidth="1"/>
    <col min="8196" max="8196" width="14" customWidth="1"/>
    <col min="8197" max="8197" width="13.5703125" customWidth="1"/>
    <col min="8198" max="8198" width="12.28515625" customWidth="1"/>
    <col min="8199" max="8199" width="12.140625" customWidth="1"/>
    <col min="8200" max="8200" width="12.28515625" bestFit="1" customWidth="1"/>
    <col min="8206" max="8206" width="10.5703125" bestFit="1" customWidth="1"/>
    <col min="8207" max="8207" width="16.7109375" customWidth="1"/>
    <col min="8208" max="8208" width="27.7109375" customWidth="1"/>
    <col min="8209" max="8209" width="26" bestFit="1" customWidth="1"/>
    <col min="8449" max="8449" width="21.42578125" customWidth="1"/>
    <col min="8450" max="8450" width="16.42578125" customWidth="1"/>
    <col min="8451" max="8451" width="17.42578125" customWidth="1"/>
    <col min="8452" max="8452" width="14" customWidth="1"/>
    <col min="8453" max="8453" width="13.5703125" customWidth="1"/>
    <col min="8454" max="8454" width="12.28515625" customWidth="1"/>
    <col min="8455" max="8455" width="12.140625" customWidth="1"/>
    <col min="8456" max="8456" width="12.28515625" bestFit="1" customWidth="1"/>
    <col min="8462" max="8462" width="10.5703125" bestFit="1" customWidth="1"/>
    <col min="8463" max="8463" width="16.7109375" customWidth="1"/>
    <col min="8464" max="8464" width="27.7109375" customWidth="1"/>
    <col min="8465" max="8465" width="26" bestFit="1" customWidth="1"/>
    <col min="8705" max="8705" width="21.42578125" customWidth="1"/>
    <col min="8706" max="8706" width="16.42578125" customWidth="1"/>
    <col min="8707" max="8707" width="17.42578125" customWidth="1"/>
    <col min="8708" max="8708" width="14" customWidth="1"/>
    <col min="8709" max="8709" width="13.5703125" customWidth="1"/>
    <col min="8710" max="8710" width="12.28515625" customWidth="1"/>
    <col min="8711" max="8711" width="12.140625" customWidth="1"/>
    <col min="8712" max="8712" width="12.28515625" bestFit="1" customWidth="1"/>
    <col min="8718" max="8718" width="10.5703125" bestFit="1" customWidth="1"/>
    <col min="8719" max="8719" width="16.7109375" customWidth="1"/>
    <col min="8720" max="8720" width="27.7109375" customWidth="1"/>
    <col min="8721" max="8721" width="26" bestFit="1" customWidth="1"/>
    <col min="8961" max="8961" width="21.42578125" customWidth="1"/>
    <col min="8962" max="8962" width="16.42578125" customWidth="1"/>
    <col min="8963" max="8963" width="17.42578125" customWidth="1"/>
    <col min="8964" max="8964" width="14" customWidth="1"/>
    <col min="8965" max="8965" width="13.5703125" customWidth="1"/>
    <col min="8966" max="8966" width="12.28515625" customWidth="1"/>
    <col min="8967" max="8967" width="12.140625" customWidth="1"/>
    <col min="8968" max="8968" width="12.28515625" bestFit="1" customWidth="1"/>
    <col min="8974" max="8974" width="10.5703125" bestFit="1" customWidth="1"/>
    <col min="8975" max="8975" width="16.7109375" customWidth="1"/>
    <col min="8976" max="8976" width="27.7109375" customWidth="1"/>
    <col min="8977" max="8977" width="26" bestFit="1" customWidth="1"/>
    <col min="9217" max="9217" width="21.42578125" customWidth="1"/>
    <col min="9218" max="9218" width="16.42578125" customWidth="1"/>
    <col min="9219" max="9219" width="17.42578125" customWidth="1"/>
    <col min="9220" max="9220" width="14" customWidth="1"/>
    <col min="9221" max="9221" width="13.5703125" customWidth="1"/>
    <col min="9222" max="9222" width="12.28515625" customWidth="1"/>
    <col min="9223" max="9223" width="12.140625" customWidth="1"/>
    <col min="9224" max="9224" width="12.28515625" bestFit="1" customWidth="1"/>
    <col min="9230" max="9230" width="10.5703125" bestFit="1" customWidth="1"/>
    <col min="9231" max="9231" width="16.7109375" customWidth="1"/>
    <col min="9232" max="9232" width="27.7109375" customWidth="1"/>
    <col min="9233" max="9233" width="26" bestFit="1" customWidth="1"/>
    <col min="9473" max="9473" width="21.42578125" customWidth="1"/>
    <col min="9474" max="9474" width="16.42578125" customWidth="1"/>
    <col min="9475" max="9475" width="17.42578125" customWidth="1"/>
    <col min="9476" max="9476" width="14" customWidth="1"/>
    <col min="9477" max="9477" width="13.5703125" customWidth="1"/>
    <col min="9478" max="9478" width="12.28515625" customWidth="1"/>
    <col min="9479" max="9479" width="12.140625" customWidth="1"/>
    <col min="9480" max="9480" width="12.28515625" bestFit="1" customWidth="1"/>
    <col min="9486" max="9486" width="10.5703125" bestFit="1" customWidth="1"/>
    <col min="9487" max="9487" width="16.7109375" customWidth="1"/>
    <col min="9488" max="9488" width="27.7109375" customWidth="1"/>
    <col min="9489" max="9489" width="26" bestFit="1" customWidth="1"/>
    <col min="9729" max="9729" width="21.42578125" customWidth="1"/>
    <col min="9730" max="9730" width="16.42578125" customWidth="1"/>
    <col min="9731" max="9731" width="17.42578125" customWidth="1"/>
    <col min="9732" max="9732" width="14" customWidth="1"/>
    <col min="9733" max="9733" width="13.5703125" customWidth="1"/>
    <col min="9734" max="9734" width="12.28515625" customWidth="1"/>
    <col min="9735" max="9735" width="12.140625" customWidth="1"/>
    <col min="9736" max="9736" width="12.28515625" bestFit="1" customWidth="1"/>
    <col min="9742" max="9742" width="10.5703125" bestFit="1" customWidth="1"/>
    <col min="9743" max="9743" width="16.7109375" customWidth="1"/>
    <col min="9744" max="9744" width="27.7109375" customWidth="1"/>
    <col min="9745" max="9745" width="26" bestFit="1" customWidth="1"/>
    <col min="9985" max="9985" width="21.42578125" customWidth="1"/>
    <col min="9986" max="9986" width="16.42578125" customWidth="1"/>
    <col min="9987" max="9987" width="17.42578125" customWidth="1"/>
    <col min="9988" max="9988" width="14" customWidth="1"/>
    <col min="9989" max="9989" width="13.5703125" customWidth="1"/>
    <col min="9990" max="9990" width="12.28515625" customWidth="1"/>
    <col min="9991" max="9991" width="12.140625" customWidth="1"/>
    <col min="9992" max="9992" width="12.28515625" bestFit="1" customWidth="1"/>
    <col min="9998" max="9998" width="10.5703125" bestFit="1" customWidth="1"/>
    <col min="9999" max="9999" width="16.7109375" customWidth="1"/>
    <col min="10000" max="10000" width="27.7109375" customWidth="1"/>
    <col min="10001" max="10001" width="26" bestFit="1" customWidth="1"/>
    <col min="10241" max="10241" width="21.42578125" customWidth="1"/>
    <col min="10242" max="10242" width="16.42578125" customWidth="1"/>
    <col min="10243" max="10243" width="17.42578125" customWidth="1"/>
    <col min="10244" max="10244" width="14" customWidth="1"/>
    <col min="10245" max="10245" width="13.5703125" customWidth="1"/>
    <col min="10246" max="10246" width="12.28515625" customWidth="1"/>
    <col min="10247" max="10247" width="12.140625" customWidth="1"/>
    <col min="10248" max="10248" width="12.28515625" bestFit="1" customWidth="1"/>
    <col min="10254" max="10254" width="10.5703125" bestFit="1" customWidth="1"/>
    <col min="10255" max="10255" width="16.7109375" customWidth="1"/>
    <col min="10256" max="10256" width="27.7109375" customWidth="1"/>
    <col min="10257" max="10257" width="26" bestFit="1" customWidth="1"/>
    <col min="10497" max="10497" width="21.42578125" customWidth="1"/>
    <col min="10498" max="10498" width="16.42578125" customWidth="1"/>
    <col min="10499" max="10499" width="17.42578125" customWidth="1"/>
    <col min="10500" max="10500" width="14" customWidth="1"/>
    <col min="10501" max="10501" width="13.5703125" customWidth="1"/>
    <col min="10502" max="10502" width="12.28515625" customWidth="1"/>
    <col min="10503" max="10503" width="12.140625" customWidth="1"/>
    <col min="10504" max="10504" width="12.28515625" bestFit="1" customWidth="1"/>
    <col min="10510" max="10510" width="10.5703125" bestFit="1" customWidth="1"/>
    <col min="10511" max="10511" width="16.7109375" customWidth="1"/>
    <col min="10512" max="10512" width="27.7109375" customWidth="1"/>
    <col min="10513" max="10513" width="26" bestFit="1" customWidth="1"/>
    <col min="10753" max="10753" width="21.42578125" customWidth="1"/>
    <col min="10754" max="10754" width="16.42578125" customWidth="1"/>
    <col min="10755" max="10755" width="17.42578125" customWidth="1"/>
    <col min="10756" max="10756" width="14" customWidth="1"/>
    <col min="10757" max="10757" width="13.5703125" customWidth="1"/>
    <col min="10758" max="10758" width="12.28515625" customWidth="1"/>
    <col min="10759" max="10759" width="12.140625" customWidth="1"/>
    <col min="10760" max="10760" width="12.28515625" bestFit="1" customWidth="1"/>
    <col min="10766" max="10766" width="10.5703125" bestFit="1" customWidth="1"/>
    <col min="10767" max="10767" width="16.7109375" customWidth="1"/>
    <col min="10768" max="10768" width="27.7109375" customWidth="1"/>
    <col min="10769" max="10769" width="26" bestFit="1" customWidth="1"/>
    <col min="11009" max="11009" width="21.42578125" customWidth="1"/>
    <col min="11010" max="11010" width="16.42578125" customWidth="1"/>
    <col min="11011" max="11011" width="17.42578125" customWidth="1"/>
    <col min="11012" max="11012" width="14" customWidth="1"/>
    <col min="11013" max="11013" width="13.5703125" customWidth="1"/>
    <col min="11014" max="11014" width="12.28515625" customWidth="1"/>
    <col min="11015" max="11015" width="12.140625" customWidth="1"/>
    <col min="11016" max="11016" width="12.28515625" bestFit="1" customWidth="1"/>
    <col min="11022" max="11022" width="10.5703125" bestFit="1" customWidth="1"/>
    <col min="11023" max="11023" width="16.7109375" customWidth="1"/>
    <col min="11024" max="11024" width="27.7109375" customWidth="1"/>
    <col min="11025" max="11025" width="26" bestFit="1" customWidth="1"/>
    <col min="11265" max="11265" width="21.42578125" customWidth="1"/>
    <col min="11266" max="11266" width="16.42578125" customWidth="1"/>
    <col min="11267" max="11267" width="17.42578125" customWidth="1"/>
    <col min="11268" max="11268" width="14" customWidth="1"/>
    <col min="11269" max="11269" width="13.5703125" customWidth="1"/>
    <col min="11270" max="11270" width="12.28515625" customWidth="1"/>
    <col min="11271" max="11271" width="12.140625" customWidth="1"/>
    <col min="11272" max="11272" width="12.28515625" bestFit="1" customWidth="1"/>
    <col min="11278" max="11278" width="10.5703125" bestFit="1" customWidth="1"/>
    <col min="11279" max="11279" width="16.7109375" customWidth="1"/>
    <col min="11280" max="11280" width="27.7109375" customWidth="1"/>
    <col min="11281" max="11281" width="26" bestFit="1" customWidth="1"/>
    <col min="11521" max="11521" width="21.42578125" customWidth="1"/>
    <col min="11522" max="11522" width="16.42578125" customWidth="1"/>
    <col min="11523" max="11523" width="17.42578125" customWidth="1"/>
    <col min="11524" max="11524" width="14" customWidth="1"/>
    <col min="11525" max="11525" width="13.5703125" customWidth="1"/>
    <col min="11526" max="11526" width="12.28515625" customWidth="1"/>
    <col min="11527" max="11527" width="12.140625" customWidth="1"/>
    <col min="11528" max="11528" width="12.28515625" bestFit="1" customWidth="1"/>
    <col min="11534" max="11534" width="10.5703125" bestFit="1" customWidth="1"/>
    <col min="11535" max="11535" width="16.7109375" customWidth="1"/>
    <col min="11536" max="11536" width="27.7109375" customWidth="1"/>
    <col min="11537" max="11537" width="26" bestFit="1" customWidth="1"/>
    <col min="11777" max="11777" width="21.42578125" customWidth="1"/>
    <col min="11778" max="11778" width="16.42578125" customWidth="1"/>
    <col min="11779" max="11779" width="17.42578125" customWidth="1"/>
    <col min="11780" max="11780" width="14" customWidth="1"/>
    <col min="11781" max="11781" width="13.5703125" customWidth="1"/>
    <col min="11782" max="11782" width="12.28515625" customWidth="1"/>
    <col min="11783" max="11783" width="12.140625" customWidth="1"/>
    <col min="11784" max="11784" width="12.28515625" bestFit="1" customWidth="1"/>
    <col min="11790" max="11790" width="10.5703125" bestFit="1" customWidth="1"/>
    <col min="11791" max="11791" width="16.7109375" customWidth="1"/>
    <col min="11792" max="11792" width="27.7109375" customWidth="1"/>
    <col min="11793" max="11793" width="26" bestFit="1" customWidth="1"/>
    <col min="12033" max="12033" width="21.42578125" customWidth="1"/>
    <col min="12034" max="12034" width="16.42578125" customWidth="1"/>
    <col min="12035" max="12035" width="17.42578125" customWidth="1"/>
    <col min="12036" max="12036" width="14" customWidth="1"/>
    <col min="12037" max="12037" width="13.5703125" customWidth="1"/>
    <col min="12038" max="12038" width="12.28515625" customWidth="1"/>
    <col min="12039" max="12039" width="12.140625" customWidth="1"/>
    <col min="12040" max="12040" width="12.28515625" bestFit="1" customWidth="1"/>
    <col min="12046" max="12046" width="10.5703125" bestFit="1" customWidth="1"/>
    <col min="12047" max="12047" width="16.7109375" customWidth="1"/>
    <col min="12048" max="12048" width="27.7109375" customWidth="1"/>
    <col min="12049" max="12049" width="26" bestFit="1" customWidth="1"/>
    <col min="12289" max="12289" width="21.42578125" customWidth="1"/>
    <col min="12290" max="12290" width="16.42578125" customWidth="1"/>
    <col min="12291" max="12291" width="17.42578125" customWidth="1"/>
    <col min="12292" max="12292" width="14" customWidth="1"/>
    <col min="12293" max="12293" width="13.5703125" customWidth="1"/>
    <col min="12294" max="12294" width="12.28515625" customWidth="1"/>
    <col min="12295" max="12295" width="12.140625" customWidth="1"/>
    <col min="12296" max="12296" width="12.28515625" bestFit="1" customWidth="1"/>
    <col min="12302" max="12302" width="10.5703125" bestFit="1" customWidth="1"/>
    <col min="12303" max="12303" width="16.7109375" customWidth="1"/>
    <col min="12304" max="12304" width="27.7109375" customWidth="1"/>
    <col min="12305" max="12305" width="26" bestFit="1" customWidth="1"/>
    <col min="12545" max="12545" width="21.42578125" customWidth="1"/>
    <col min="12546" max="12546" width="16.42578125" customWidth="1"/>
    <col min="12547" max="12547" width="17.42578125" customWidth="1"/>
    <col min="12548" max="12548" width="14" customWidth="1"/>
    <col min="12549" max="12549" width="13.5703125" customWidth="1"/>
    <col min="12550" max="12550" width="12.28515625" customWidth="1"/>
    <col min="12551" max="12551" width="12.140625" customWidth="1"/>
    <col min="12552" max="12552" width="12.28515625" bestFit="1" customWidth="1"/>
    <col min="12558" max="12558" width="10.5703125" bestFit="1" customWidth="1"/>
    <col min="12559" max="12559" width="16.7109375" customWidth="1"/>
    <col min="12560" max="12560" width="27.7109375" customWidth="1"/>
    <col min="12561" max="12561" width="26" bestFit="1" customWidth="1"/>
    <col min="12801" max="12801" width="21.42578125" customWidth="1"/>
    <col min="12802" max="12802" width="16.42578125" customWidth="1"/>
    <col min="12803" max="12803" width="17.42578125" customWidth="1"/>
    <col min="12804" max="12804" width="14" customWidth="1"/>
    <col min="12805" max="12805" width="13.5703125" customWidth="1"/>
    <col min="12806" max="12806" width="12.28515625" customWidth="1"/>
    <col min="12807" max="12807" width="12.140625" customWidth="1"/>
    <col min="12808" max="12808" width="12.28515625" bestFit="1" customWidth="1"/>
    <col min="12814" max="12814" width="10.5703125" bestFit="1" customWidth="1"/>
    <col min="12815" max="12815" width="16.7109375" customWidth="1"/>
    <col min="12816" max="12816" width="27.7109375" customWidth="1"/>
    <col min="12817" max="12817" width="26" bestFit="1" customWidth="1"/>
    <col min="13057" max="13057" width="21.42578125" customWidth="1"/>
    <col min="13058" max="13058" width="16.42578125" customWidth="1"/>
    <col min="13059" max="13059" width="17.42578125" customWidth="1"/>
    <col min="13060" max="13060" width="14" customWidth="1"/>
    <col min="13061" max="13061" width="13.5703125" customWidth="1"/>
    <col min="13062" max="13062" width="12.28515625" customWidth="1"/>
    <col min="13063" max="13063" width="12.140625" customWidth="1"/>
    <col min="13064" max="13064" width="12.28515625" bestFit="1" customWidth="1"/>
    <col min="13070" max="13070" width="10.5703125" bestFit="1" customWidth="1"/>
    <col min="13071" max="13071" width="16.7109375" customWidth="1"/>
    <col min="13072" max="13072" width="27.7109375" customWidth="1"/>
    <col min="13073" max="13073" width="26" bestFit="1" customWidth="1"/>
    <col min="13313" max="13313" width="21.42578125" customWidth="1"/>
    <col min="13314" max="13314" width="16.42578125" customWidth="1"/>
    <col min="13315" max="13315" width="17.42578125" customWidth="1"/>
    <col min="13316" max="13316" width="14" customWidth="1"/>
    <col min="13317" max="13317" width="13.5703125" customWidth="1"/>
    <col min="13318" max="13318" width="12.28515625" customWidth="1"/>
    <col min="13319" max="13319" width="12.140625" customWidth="1"/>
    <col min="13320" max="13320" width="12.28515625" bestFit="1" customWidth="1"/>
    <col min="13326" max="13326" width="10.5703125" bestFit="1" customWidth="1"/>
    <col min="13327" max="13327" width="16.7109375" customWidth="1"/>
    <col min="13328" max="13328" width="27.7109375" customWidth="1"/>
    <col min="13329" max="13329" width="26" bestFit="1" customWidth="1"/>
    <col min="13569" max="13569" width="21.42578125" customWidth="1"/>
    <col min="13570" max="13570" width="16.42578125" customWidth="1"/>
    <col min="13571" max="13571" width="17.42578125" customWidth="1"/>
    <col min="13572" max="13572" width="14" customWidth="1"/>
    <col min="13573" max="13573" width="13.5703125" customWidth="1"/>
    <col min="13574" max="13574" width="12.28515625" customWidth="1"/>
    <col min="13575" max="13575" width="12.140625" customWidth="1"/>
    <col min="13576" max="13576" width="12.28515625" bestFit="1" customWidth="1"/>
    <col min="13582" max="13582" width="10.5703125" bestFit="1" customWidth="1"/>
    <col min="13583" max="13583" width="16.7109375" customWidth="1"/>
    <col min="13584" max="13584" width="27.7109375" customWidth="1"/>
    <col min="13585" max="13585" width="26" bestFit="1" customWidth="1"/>
    <col min="13825" max="13825" width="21.42578125" customWidth="1"/>
    <col min="13826" max="13826" width="16.42578125" customWidth="1"/>
    <col min="13827" max="13827" width="17.42578125" customWidth="1"/>
    <col min="13828" max="13828" width="14" customWidth="1"/>
    <col min="13829" max="13829" width="13.5703125" customWidth="1"/>
    <col min="13830" max="13830" width="12.28515625" customWidth="1"/>
    <col min="13831" max="13831" width="12.140625" customWidth="1"/>
    <col min="13832" max="13832" width="12.28515625" bestFit="1" customWidth="1"/>
    <col min="13838" max="13838" width="10.5703125" bestFit="1" customWidth="1"/>
    <col min="13839" max="13839" width="16.7109375" customWidth="1"/>
    <col min="13840" max="13840" width="27.7109375" customWidth="1"/>
    <col min="13841" max="13841" width="26" bestFit="1" customWidth="1"/>
    <col min="14081" max="14081" width="21.42578125" customWidth="1"/>
    <col min="14082" max="14082" width="16.42578125" customWidth="1"/>
    <col min="14083" max="14083" width="17.42578125" customWidth="1"/>
    <col min="14084" max="14084" width="14" customWidth="1"/>
    <col min="14085" max="14085" width="13.5703125" customWidth="1"/>
    <col min="14086" max="14086" width="12.28515625" customWidth="1"/>
    <col min="14087" max="14087" width="12.140625" customWidth="1"/>
    <col min="14088" max="14088" width="12.28515625" bestFit="1" customWidth="1"/>
    <col min="14094" max="14094" width="10.5703125" bestFit="1" customWidth="1"/>
    <col min="14095" max="14095" width="16.7109375" customWidth="1"/>
    <col min="14096" max="14096" width="27.7109375" customWidth="1"/>
    <col min="14097" max="14097" width="26" bestFit="1" customWidth="1"/>
    <col min="14337" max="14337" width="21.42578125" customWidth="1"/>
    <col min="14338" max="14338" width="16.42578125" customWidth="1"/>
    <col min="14339" max="14339" width="17.42578125" customWidth="1"/>
    <col min="14340" max="14340" width="14" customWidth="1"/>
    <col min="14341" max="14341" width="13.5703125" customWidth="1"/>
    <col min="14342" max="14342" width="12.28515625" customWidth="1"/>
    <col min="14343" max="14343" width="12.140625" customWidth="1"/>
    <col min="14344" max="14344" width="12.28515625" bestFit="1" customWidth="1"/>
    <col min="14350" max="14350" width="10.5703125" bestFit="1" customWidth="1"/>
    <col min="14351" max="14351" width="16.7109375" customWidth="1"/>
    <col min="14352" max="14352" width="27.7109375" customWidth="1"/>
    <col min="14353" max="14353" width="26" bestFit="1" customWidth="1"/>
    <col min="14593" max="14593" width="21.42578125" customWidth="1"/>
    <col min="14594" max="14594" width="16.42578125" customWidth="1"/>
    <col min="14595" max="14595" width="17.42578125" customWidth="1"/>
    <col min="14596" max="14596" width="14" customWidth="1"/>
    <col min="14597" max="14597" width="13.5703125" customWidth="1"/>
    <col min="14598" max="14598" width="12.28515625" customWidth="1"/>
    <col min="14599" max="14599" width="12.140625" customWidth="1"/>
    <col min="14600" max="14600" width="12.28515625" bestFit="1" customWidth="1"/>
    <col min="14606" max="14606" width="10.5703125" bestFit="1" customWidth="1"/>
    <col min="14607" max="14607" width="16.7109375" customWidth="1"/>
    <col min="14608" max="14608" width="27.7109375" customWidth="1"/>
    <col min="14609" max="14609" width="26" bestFit="1" customWidth="1"/>
    <col min="14849" max="14849" width="21.42578125" customWidth="1"/>
    <col min="14850" max="14850" width="16.42578125" customWidth="1"/>
    <col min="14851" max="14851" width="17.42578125" customWidth="1"/>
    <col min="14852" max="14852" width="14" customWidth="1"/>
    <col min="14853" max="14853" width="13.5703125" customWidth="1"/>
    <col min="14854" max="14854" width="12.28515625" customWidth="1"/>
    <col min="14855" max="14855" width="12.140625" customWidth="1"/>
    <col min="14856" max="14856" width="12.28515625" bestFit="1" customWidth="1"/>
    <col min="14862" max="14862" width="10.5703125" bestFit="1" customWidth="1"/>
    <col min="14863" max="14863" width="16.7109375" customWidth="1"/>
    <col min="14864" max="14864" width="27.7109375" customWidth="1"/>
    <col min="14865" max="14865" width="26" bestFit="1" customWidth="1"/>
    <col min="15105" max="15105" width="21.42578125" customWidth="1"/>
    <col min="15106" max="15106" width="16.42578125" customWidth="1"/>
    <col min="15107" max="15107" width="17.42578125" customWidth="1"/>
    <col min="15108" max="15108" width="14" customWidth="1"/>
    <col min="15109" max="15109" width="13.5703125" customWidth="1"/>
    <col min="15110" max="15110" width="12.28515625" customWidth="1"/>
    <col min="15111" max="15111" width="12.140625" customWidth="1"/>
    <col min="15112" max="15112" width="12.28515625" bestFit="1" customWidth="1"/>
    <col min="15118" max="15118" width="10.5703125" bestFit="1" customWidth="1"/>
    <col min="15119" max="15119" width="16.7109375" customWidth="1"/>
    <col min="15120" max="15120" width="27.7109375" customWidth="1"/>
    <col min="15121" max="15121" width="26" bestFit="1" customWidth="1"/>
    <col min="15361" max="15361" width="21.42578125" customWidth="1"/>
    <col min="15362" max="15362" width="16.42578125" customWidth="1"/>
    <col min="15363" max="15363" width="17.42578125" customWidth="1"/>
    <col min="15364" max="15364" width="14" customWidth="1"/>
    <col min="15365" max="15365" width="13.5703125" customWidth="1"/>
    <col min="15366" max="15366" width="12.28515625" customWidth="1"/>
    <col min="15367" max="15367" width="12.140625" customWidth="1"/>
    <col min="15368" max="15368" width="12.28515625" bestFit="1" customWidth="1"/>
    <col min="15374" max="15374" width="10.5703125" bestFit="1" customWidth="1"/>
    <col min="15375" max="15375" width="16.7109375" customWidth="1"/>
    <col min="15376" max="15376" width="27.7109375" customWidth="1"/>
    <col min="15377" max="15377" width="26" bestFit="1" customWidth="1"/>
    <col min="15617" max="15617" width="21.42578125" customWidth="1"/>
    <col min="15618" max="15618" width="16.42578125" customWidth="1"/>
    <col min="15619" max="15619" width="17.42578125" customWidth="1"/>
    <col min="15620" max="15620" width="14" customWidth="1"/>
    <col min="15621" max="15621" width="13.5703125" customWidth="1"/>
    <col min="15622" max="15622" width="12.28515625" customWidth="1"/>
    <col min="15623" max="15623" width="12.140625" customWidth="1"/>
    <col min="15624" max="15624" width="12.28515625" bestFit="1" customWidth="1"/>
    <col min="15630" max="15630" width="10.5703125" bestFit="1" customWidth="1"/>
    <col min="15631" max="15631" width="16.7109375" customWidth="1"/>
    <col min="15632" max="15632" width="27.7109375" customWidth="1"/>
    <col min="15633" max="15633" width="26" bestFit="1" customWidth="1"/>
    <col min="15873" max="15873" width="21.42578125" customWidth="1"/>
    <col min="15874" max="15874" width="16.42578125" customWidth="1"/>
    <col min="15875" max="15875" width="17.42578125" customWidth="1"/>
    <col min="15876" max="15876" width="14" customWidth="1"/>
    <col min="15877" max="15877" width="13.5703125" customWidth="1"/>
    <col min="15878" max="15878" width="12.28515625" customWidth="1"/>
    <col min="15879" max="15879" width="12.140625" customWidth="1"/>
    <col min="15880" max="15880" width="12.28515625" bestFit="1" customWidth="1"/>
    <col min="15886" max="15886" width="10.5703125" bestFit="1" customWidth="1"/>
    <col min="15887" max="15887" width="16.7109375" customWidth="1"/>
    <col min="15888" max="15888" width="27.7109375" customWidth="1"/>
    <col min="15889" max="15889" width="26" bestFit="1" customWidth="1"/>
    <col min="16129" max="16129" width="21.42578125" customWidth="1"/>
    <col min="16130" max="16130" width="16.42578125" customWidth="1"/>
    <col min="16131" max="16131" width="17.42578125" customWidth="1"/>
    <col min="16132" max="16132" width="14" customWidth="1"/>
    <col min="16133" max="16133" width="13.5703125" customWidth="1"/>
    <col min="16134" max="16134" width="12.28515625" customWidth="1"/>
    <col min="16135" max="16135" width="12.140625" customWidth="1"/>
    <col min="16136" max="16136" width="12.28515625" bestFit="1" customWidth="1"/>
    <col min="16142" max="16142" width="10.5703125" bestFit="1" customWidth="1"/>
    <col min="16143" max="16143" width="16.7109375" customWidth="1"/>
    <col min="16144" max="16144" width="27.7109375" customWidth="1"/>
    <col min="16145" max="16145" width="26" bestFit="1" customWidth="1"/>
  </cols>
  <sheetData>
    <row r="2" spans="1:19" ht="15.75" x14ac:dyDescent="0.3">
      <c r="A2" s="490" t="s">
        <v>0</v>
      </c>
      <c r="B2" s="491"/>
      <c r="C2" s="491"/>
      <c r="D2" s="491"/>
      <c r="E2" s="491"/>
      <c r="F2" s="492"/>
    </row>
    <row r="3" spans="1:19" ht="15.75" x14ac:dyDescent="0.3">
      <c r="A3" s="88"/>
      <c r="B3" s="88"/>
      <c r="C3" s="88"/>
      <c r="D3" s="493" t="s">
        <v>1</v>
      </c>
      <c r="E3" s="493"/>
      <c r="F3" s="493"/>
      <c r="Q3" t="s">
        <v>67</v>
      </c>
    </row>
    <row r="4" spans="1:19" ht="15.75" thickBot="1" x14ac:dyDescent="0.3">
      <c r="A4" s="1" t="s">
        <v>2</v>
      </c>
      <c r="B4" s="2" t="s">
        <v>3</v>
      </c>
      <c r="C4" s="3" t="s">
        <v>4</v>
      </c>
      <c r="D4" s="4" t="s">
        <v>5</v>
      </c>
      <c r="E4" s="5" t="s">
        <v>6</v>
      </c>
      <c r="F4" s="6" t="s">
        <v>7</v>
      </c>
      <c r="N4" s="489" t="s">
        <v>8</v>
      </c>
      <c r="O4" s="489"/>
      <c r="P4" s="7"/>
      <c r="Q4" s="7" t="s">
        <v>8</v>
      </c>
      <c r="R4" s="40"/>
      <c r="S4" s="40"/>
    </row>
    <row r="5" spans="1:19" ht="15.75" thickBot="1" x14ac:dyDescent="0.3">
      <c r="A5" s="76" t="s">
        <v>9</v>
      </c>
      <c r="B5" s="44">
        <v>1348748.49</v>
      </c>
      <c r="C5" s="44">
        <v>364451.03</v>
      </c>
      <c r="D5" s="51">
        <v>31894</v>
      </c>
      <c r="E5" s="51">
        <v>3406</v>
      </c>
      <c r="F5" s="8">
        <f>D5+E5</f>
        <v>35300</v>
      </c>
      <c r="G5" s="86">
        <f>B5/F5/3</f>
        <v>12.736057507082153</v>
      </c>
      <c r="N5" s="9" t="s">
        <v>10</v>
      </c>
      <c r="O5" s="10">
        <f>F5/F60</f>
        <v>0.13701022725067438</v>
      </c>
      <c r="Q5" s="20" t="s">
        <v>10</v>
      </c>
      <c r="R5" s="40">
        <v>0.15459779342615318</v>
      </c>
      <c r="S5" s="40"/>
    </row>
    <row r="6" spans="1:19" ht="15.75" thickBot="1" x14ac:dyDescent="0.3">
      <c r="A6" s="76" t="s">
        <v>11</v>
      </c>
      <c r="B6" s="45">
        <v>2910734.82</v>
      </c>
      <c r="C6" s="68">
        <v>894294.04</v>
      </c>
      <c r="D6" s="51">
        <v>106996</v>
      </c>
      <c r="E6" s="51">
        <v>8165</v>
      </c>
      <c r="F6" s="8">
        <f>D6+E6</f>
        <v>115161</v>
      </c>
      <c r="G6" s="86">
        <f t="shared" ref="G6:G58" si="0">B6/F6/3</f>
        <v>8.4251173574387153</v>
      </c>
      <c r="N6" s="9" t="s">
        <v>12</v>
      </c>
      <c r="O6" s="11">
        <f>F6/F60</f>
        <v>0.44697548953016747</v>
      </c>
      <c r="Q6" s="20" t="s">
        <v>12</v>
      </c>
      <c r="R6" s="40">
        <v>0.47837695254260615</v>
      </c>
      <c r="S6" s="40"/>
    </row>
    <row r="7" spans="1:19" ht="15.75" thickBot="1" x14ac:dyDescent="0.3">
      <c r="A7" s="76" t="s">
        <v>13</v>
      </c>
      <c r="B7" s="60">
        <v>1672859</v>
      </c>
      <c r="C7" s="51">
        <v>864676</v>
      </c>
      <c r="D7" s="51">
        <v>63573</v>
      </c>
      <c r="E7" s="51">
        <v>1107</v>
      </c>
      <c r="F7" s="8">
        <f t="shared" ref="F7:F57" si="1">D7+E7</f>
        <v>64680</v>
      </c>
      <c r="G7" s="86">
        <f t="shared" si="0"/>
        <v>8.6212069676355387</v>
      </c>
      <c r="H7" s="67"/>
      <c r="N7" s="9" t="s">
        <v>14</v>
      </c>
      <c r="O7" s="11">
        <f>F7/F60</f>
        <v>0.25104310194259544</v>
      </c>
      <c r="Q7" s="41" t="s">
        <v>14</v>
      </c>
      <c r="R7" s="40">
        <v>0.24369566713305962</v>
      </c>
      <c r="S7" s="40"/>
    </row>
    <row r="8" spans="1:19" ht="16.5" customHeight="1" thickBot="1" x14ac:dyDescent="0.3">
      <c r="A8" s="76" t="s">
        <v>15</v>
      </c>
      <c r="B8" s="45">
        <v>395372.14</v>
      </c>
      <c r="C8" s="44">
        <v>178469</v>
      </c>
      <c r="D8" s="51">
        <v>4265</v>
      </c>
      <c r="E8" s="35">
        <v>435</v>
      </c>
      <c r="F8" s="8">
        <f>D8+E8</f>
        <v>4700</v>
      </c>
      <c r="G8" s="86">
        <f t="shared" si="0"/>
        <v>28.04057730496454</v>
      </c>
      <c r="N8" s="9" t="s">
        <v>15</v>
      </c>
      <c r="O8" s="11">
        <f>F8/F60</f>
        <v>1.8242154903064293E-2</v>
      </c>
      <c r="Q8" s="41" t="s">
        <v>15</v>
      </c>
      <c r="R8" s="40">
        <v>1.7611303530059408E-2</v>
      </c>
      <c r="S8" s="40"/>
    </row>
    <row r="9" spans="1:19" ht="15.75" thickBot="1" x14ac:dyDescent="0.3">
      <c r="A9" s="76" t="s">
        <v>16</v>
      </c>
      <c r="B9" s="60">
        <v>6718</v>
      </c>
      <c r="C9" s="60">
        <v>330</v>
      </c>
      <c r="D9" s="36">
        <v>283</v>
      </c>
      <c r="E9" s="36">
        <v>62</v>
      </c>
      <c r="F9" s="8">
        <f>D9+E9</f>
        <v>345</v>
      </c>
      <c r="G9" s="86">
        <f t="shared" si="0"/>
        <v>6.4908212560386476</v>
      </c>
      <c r="H9" s="14"/>
      <c r="N9" s="9" t="s">
        <v>76</v>
      </c>
      <c r="O9" s="11">
        <f>F45/F60</f>
        <v>2.4409555784121562E-2</v>
      </c>
      <c r="Q9" s="9" t="s">
        <v>76</v>
      </c>
      <c r="R9" s="40"/>
      <c r="S9" s="40"/>
    </row>
    <row r="10" spans="1:19" ht="15.75" thickBot="1" x14ac:dyDescent="0.3">
      <c r="A10" s="76" t="s">
        <v>18</v>
      </c>
      <c r="B10" s="60">
        <v>3128</v>
      </c>
      <c r="C10" s="44">
        <v>0</v>
      </c>
      <c r="D10" s="35">
        <v>104</v>
      </c>
      <c r="E10" s="35">
        <v>0</v>
      </c>
      <c r="F10" s="8">
        <f>D10+E10</f>
        <v>104</v>
      </c>
      <c r="G10" s="86">
        <f t="shared" si="0"/>
        <v>10.025641025641026</v>
      </c>
      <c r="N10" s="9" t="s">
        <v>77</v>
      </c>
      <c r="O10" s="11">
        <f>F52/F60</f>
        <v>1.3607871295775195E-2</v>
      </c>
      <c r="Q10" s="9" t="s">
        <v>77</v>
      </c>
      <c r="R10" s="40"/>
      <c r="S10" s="40"/>
    </row>
    <row r="11" spans="1:19" ht="15.75" thickBot="1" x14ac:dyDescent="0.3">
      <c r="A11" s="95" t="s">
        <v>19</v>
      </c>
      <c r="B11" s="45">
        <v>1020</v>
      </c>
      <c r="C11" s="45">
        <v>2783</v>
      </c>
      <c r="D11" s="35">
        <v>22</v>
      </c>
      <c r="E11" s="35">
        <v>0</v>
      </c>
      <c r="F11" s="8">
        <f>D11+E11</f>
        <v>22</v>
      </c>
      <c r="G11" s="86">
        <f t="shared" si="0"/>
        <v>15.454545454545455</v>
      </c>
      <c r="N11" s="9" t="s">
        <v>17</v>
      </c>
      <c r="O11" s="11">
        <f>F61/F60</f>
        <v>9.1544567136952013E-2</v>
      </c>
      <c r="Q11" s="42" t="s">
        <v>17</v>
      </c>
      <c r="R11" s="40">
        <v>0.10571828336812165</v>
      </c>
      <c r="S11" s="40" t="s">
        <v>21</v>
      </c>
    </row>
    <row r="12" spans="1:19" ht="15.75" thickBot="1" x14ac:dyDescent="0.3">
      <c r="A12" s="61" t="s">
        <v>22</v>
      </c>
      <c r="B12" s="62"/>
      <c r="C12" s="63"/>
      <c r="D12" s="64"/>
      <c r="E12" s="64"/>
      <c r="F12" s="89">
        <f>D12+E12</f>
        <v>0</v>
      </c>
      <c r="G12" s="86"/>
      <c r="H12" t="s">
        <v>69</v>
      </c>
      <c r="O12" s="70">
        <f>SUM(O5:O11)</f>
        <v>0.98283296784335039</v>
      </c>
      <c r="P12" s="7"/>
      <c r="Q12" s="7"/>
      <c r="R12" s="40"/>
      <c r="S12" s="40">
        <v>0.29095578389183119</v>
      </c>
    </row>
    <row r="13" spans="1:19" ht="15.75" thickBot="1" x14ac:dyDescent="0.3">
      <c r="A13" s="76" t="s">
        <v>23</v>
      </c>
      <c r="B13" s="45">
        <v>95287.79</v>
      </c>
      <c r="C13" s="44">
        <v>97031.75</v>
      </c>
      <c r="D13" s="36">
        <v>3366</v>
      </c>
      <c r="E13" s="35">
        <v>0</v>
      </c>
      <c r="F13" s="8">
        <f t="shared" si="1"/>
        <v>3366</v>
      </c>
      <c r="G13" s="86">
        <f t="shared" si="0"/>
        <v>9.4363032283620516</v>
      </c>
      <c r="N13" s="489" t="s">
        <v>20</v>
      </c>
      <c r="O13" s="489"/>
      <c r="P13" s="16" t="s">
        <v>21</v>
      </c>
      <c r="Q13" s="20" t="s">
        <v>20</v>
      </c>
      <c r="R13" s="40"/>
      <c r="S13" s="40">
        <v>0.24818391856870314</v>
      </c>
    </row>
    <row r="14" spans="1:19" ht="15.75" thickBot="1" x14ac:dyDescent="0.3">
      <c r="A14" s="76" t="s">
        <v>24</v>
      </c>
      <c r="B14" s="45">
        <v>11006.1</v>
      </c>
      <c r="C14" s="44">
        <v>332.2</v>
      </c>
      <c r="D14" s="35">
        <v>230</v>
      </c>
      <c r="E14" s="35">
        <v>10</v>
      </c>
      <c r="F14" s="8">
        <f t="shared" si="1"/>
        <v>240</v>
      </c>
      <c r="G14" s="86">
        <f t="shared" si="0"/>
        <v>15.286250000000001</v>
      </c>
      <c r="N14" s="9" t="s">
        <v>10</v>
      </c>
      <c r="O14" s="11">
        <f>B5/$B$60</f>
        <v>0.18257806516162195</v>
      </c>
      <c r="P14" s="11">
        <f>C5/$C$60</f>
        <v>0.12144026784292618</v>
      </c>
      <c r="Q14" s="20" t="s">
        <v>10</v>
      </c>
      <c r="R14" s="40">
        <v>0.21051195515228435</v>
      </c>
      <c r="S14" s="40">
        <v>0.30351347628027103</v>
      </c>
    </row>
    <row r="15" spans="1:19" ht="15.75" thickBot="1" x14ac:dyDescent="0.3">
      <c r="A15" s="53" t="s">
        <v>25</v>
      </c>
      <c r="B15" s="54"/>
      <c r="C15" s="55"/>
      <c r="D15" s="56"/>
      <c r="E15" s="56"/>
      <c r="F15" s="8">
        <f t="shared" si="1"/>
        <v>0</v>
      </c>
      <c r="G15" s="86"/>
      <c r="H15" t="s">
        <v>68</v>
      </c>
      <c r="N15" s="9" t="s">
        <v>12</v>
      </c>
      <c r="O15" s="11">
        <f>B6/$B$60</f>
        <v>0.39402181768830891</v>
      </c>
      <c r="P15" s="11">
        <f>C6/$C$60</f>
        <v>0.29799149627299049</v>
      </c>
      <c r="Q15" s="20" t="s">
        <v>12</v>
      </c>
      <c r="R15" s="40">
        <v>0.41958444932977218</v>
      </c>
      <c r="S15" s="40">
        <v>2.212213491763804E-2</v>
      </c>
    </row>
    <row r="16" spans="1:19" ht="15.75" thickBot="1" x14ac:dyDescent="0.3">
      <c r="A16" s="76" t="s">
        <v>26</v>
      </c>
      <c r="B16" s="44">
        <v>4160</v>
      </c>
      <c r="C16" s="51">
        <v>1000</v>
      </c>
      <c r="D16" s="35">
        <v>100</v>
      </c>
      <c r="E16" s="35">
        <v>38</v>
      </c>
      <c r="F16" s="90">
        <f t="shared" si="1"/>
        <v>138</v>
      </c>
      <c r="G16" s="86">
        <f t="shared" si="0"/>
        <v>10.048309178743962</v>
      </c>
      <c r="N16" s="9" t="s">
        <v>14</v>
      </c>
      <c r="O16" s="11">
        <f>B7/$B$60</f>
        <v>0.22645241998247259</v>
      </c>
      <c r="P16" s="11">
        <f>C7/$C$60</f>
        <v>0.28812234400146991</v>
      </c>
      <c r="Q16" s="20" t="s">
        <v>14</v>
      </c>
      <c r="R16" s="40">
        <v>0.22940629163107448</v>
      </c>
      <c r="S16" s="40">
        <v>0.13519999999999999</v>
      </c>
    </row>
    <row r="17" spans="1:18" ht="15.75" thickBot="1" x14ac:dyDescent="0.3">
      <c r="A17" s="76" t="s">
        <v>27</v>
      </c>
      <c r="B17" s="51">
        <v>3500</v>
      </c>
      <c r="C17" s="51">
        <v>1750</v>
      </c>
      <c r="D17" s="35">
        <v>350</v>
      </c>
      <c r="E17" s="35">
        <v>0</v>
      </c>
      <c r="F17" s="8">
        <f t="shared" si="1"/>
        <v>350</v>
      </c>
      <c r="G17" s="86">
        <f t="shared" si="0"/>
        <v>3.3333333333333335</v>
      </c>
      <c r="N17" s="9" t="s">
        <v>15</v>
      </c>
      <c r="O17" s="11">
        <f>B8/$B$60</f>
        <v>5.3520935055882748E-2</v>
      </c>
      <c r="P17" s="11">
        <f>C8/$C$60</f>
        <v>5.9468409683625233E-2</v>
      </c>
      <c r="Q17" s="42" t="s">
        <v>15</v>
      </c>
      <c r="R17" s="40">
        <v>4.2681034979472336E-2</v>
      </c>
    </row>
    <row r="18" spans="1:18" ht="15.75" thickBot="1" x14ac:dyDescent="0.3">
      <c r="A18" s="76" t="s">
        <v>66</v>
      </c>
      <c r="B18" s="44">
        <v>3635.5</v>
      </c>
      <c r="C18" s="51">
        <v>9418.81</v>
      </c>
      <c r="D18" s="35">
        <v>391</v>
      </c>
      <c r="E18" s="35">
        <v>0</v>
      </c>
      <c r="F18" s="8">
        <f t="shared" si="1"/>
        <v>391</v>
      </c>
      <c r="G18" s="86">
        <f t="shared" si="0"/>
        <v>3.0993179880647914</v>
      </c>
      <c r="N18" s="9" t="s">
        <v>76</v>
      </c>
      <c r="O18" s="11">
        <f>B45/B60</f>
        <v>2.1122966317679265E-2</v>
      </c>
      <c r="P18" s="11">
        <f>C45/C60</f>
        <v>3.0988923009470256E-2</v>
      </c>
      <c r="Q18" s="9" t="s">
        <v>76</v>
      </c>
      <c r="R18" s="40"/>
    </row>
    <row r="19" spans="1:18" ht="15.75" thickBot="1" x14ac:dyDescent="0.3">
      <c r="A19" s="76" t="s">
        <v>28</v>
      </c>
      <c r="B19" s="60">
        <v>28590</v>
      </c>
      <c r="C19" s="51">
        <v>3116.66</v>
      </c>
      <c r="D19" s="35">
        <v>721</v>
      </c>
      <c r="E19" s="35">
        <v>46</v>
      </c>
      <c r="F19" s="8">
        <f t="shared" si="1"/>
        <v>767</v>
      </c>
      <c r="G19" s="86">
        <f t="shared" si="0"/>
        <v>12.42503259452412</v>
      </c>
      <c r="N19" s="9" t="s">
        <v>77</v>
      </c>
      <c r="O19" s="11">
        <f>B52/B60</f>
        <v>1.1430927985369198E-2</v>
      </c>
      <c r="P19" s="11">
        <f>C52/C60</f>
        <v>1.5136279536879536E-2</v>
      </c>
      <c r="Q19" s="9" t="s">
        <v>77</v>
      </c>
      <c r="R19" s="40"/>
    </row>
    <row r="20" spans="1:18" ht="15.75" thickBot="1" x14ac:dyDescent="0.3">
      <c r="A20" s="76" t="s">
        <v>29</v>
      </c>
      <c r="B20" s="45">
        <v>5258.5</v>
      </c>
      <c r="C20" s="44">
        <v>0</v>
      </c>
      <c r="D20" s="35">
        <v>384</v>
      </c>
      <c r="E20" s="35">
        <v>0</v>
      </c>
      <c r="F20" s="8">
        <f t="shared" si="1"/>
        <v>384</v>
      </c>
      <c r="G20" s="86">
        <f t="shared" si="0"/>
        <v>4.5646701388888884</v>
      </c>
      <c r="N20" s="9" t="s">
        <v>17</v>
      </c>
      <c r="O20" s="11">
        <f>B61/B60</f>
        <v>9.9678434014262726E-2</v>
      </c>
      <c r="P20" s="11">
        <f>C61/$C$60</f>
        <v>0.23241327387525318</v>
      </c>
      <c r="Q20" s="43" t="s">
        <v>17</v>
      </c>
      <c r="R20" s="40">
        <v>9.78162689073966E-2</v>
      </c>
    </row>
    <row r="21" spans="1:18" ht="15.75" thickBot="1" x14ac:dyDescent="0.3">
      <c r="A21" s="76" t="s">
        <v>30</v>
      </c>
      <c r="B21" s="45">
        <v>22288.71</v>
      </c>
      <c r="C21" s="44">
        <v>0</v>
      </c>
      <c r="D21" s="36">
        <v>1112</v>
      </c>
      <c r="E21" s="35">
        <v>30</v>
      </c>
      <c r="F21" s="8">
        <f t="shared" si="1"/>
        <v>1142</v>
      </c>
      <c r="G21" s="86">
        <f t="shared" si="0"/>
        <v>6.5057530647985979</v>
      </c>
      <c r="N21" s="15"/>
      <c r="O21" s="20">
        <f>SUM(O14:O20)</f>
        <v>0.98880556620559723</v>
      </c>
      <c r="P21" s="20">
        <f>SUM(P14:P20)</f>
        <v>1.0455609942226147</v>
      </c>
      <c r="Q21" s="19"/>
    </row>
    <row r="22" spans="1:18" ht="15.75" thickBot="1" x14ac:dyDescent="0.3">
      <c r="A22" s="76" t="s">
        <v>31</v>
      </c>
      <c r="B22" s="45">
        <v>924</v>
      </c>
      <c r="C22" s="44">
        <v>0</v>
      </c>
      <c r="D22" s="35">
        <v>25</v>
      </c>
      <c r="E22" s="35">
        <v>0</v>
      </c>
      <c r="F22" s="8">
        <f t="shared" si="1"/>
        <v>25</v>
      </c>
      <c r="G22" s="86">
        <f t="shared" si="0"/>
        <v>12.32</v>
      </c>
      <c r="N22" s="15"/>
      <c r="O22" s="20"/>
      <c r="P22" s="20"/>
      <c r="Q22" s="19"/>
    </row>
    <row r="23" spans="1:18" ht="15.75" thickBot="1" x14ac:dyDescent="0.3">
      <c r="A23" s="76" t="s">
        <v>32</v>
      </c>
      <c r="B23" s="60">
        <v>13300</v>
      </c>
      <c r="C23" s="51">
        <v>4860</v>
      </c>
      <c r="D23" s="84">
        <v>914</v>
      </c>
      <c r="E23" s="84">
        <v>0</v>
      </c>
      <c r="F23" s="8">
        <f t="shared" si="1"/>
        <v>914</v>
      </c>
      <c r="G23" s="86">
        <f t="shared" si="0"/>
        <v>4.8504741064916121</v>
      </c>
      <c r="N23" s="21"/>
      <c r="O23" s="22"/>
      <c r="P23" s="7"/>
      <c r="Q23" s="18"/>
    </row>
    <row r="24" spans="1:18" ht="15.75" thickBot="1" x14ac:dyDescent="0.3">
      <c r="A24" s="76" t="s">
        <v>33</v>
      </c>
      <c r="B24" s="60">
        <v>12639</v>
      </c>
      <c r="C24" s="44">
        <v>0</v>
      </c>
      <c r="D24" s="35">
        <v>798</v>
      </c>
      <c r="E24" s="35">
        <v>3</v>
      </c>
      <c r="F24" s="8">
        <f t="shared" si="1"/>
        <v>801</v>
      </c>
      <c r="G24" s="86">
        <f t="shared" si="0"/>
        <v>5.2596754057428212</v>
      </c>
      <c r="N24" s="489" t="s">
        <v>21</v>
      </c>
      <c r="O24" s="489"/>
      <c r="P24" s="15"/>
      <c r="Q24" s="7"/>
    </row>
    <row r="25" spans="1:18" ht="15.75" thickBot="1" x14ac:dyDescent="0.3">
      <c r="A25" s="76" t="s">
        <v>34</v>
      </c>
      <c r="B25" s="45">
        <v>7239.65</v>
      </c>
      <c r="C25" s="51">
        <v>3000</v>
      </c>
      <c r="D25" s="35">
        <v>350</v>
      </c>
      <c r="E25" s="35">
        <v>15</v>
      </c>
      <c r="F25" s="8">
        <f t="shared" si="1"/>
        <v>365</v>
      </c>
      <c r="G25" s="86">
        <f t="shared" si="0"/>
        <v>6.6115525114155247</v>
      </c>
      <c r="N25" s="87"/>
      <c r="O25" s="87"/>
      <c r="P25" s="15"/>
      <c r="Q25" s="7"/>
    </row>
    <row r="26" spans="1:18" ht="15.75" thickBot="1" x14ac:dyDescent="0.3">
      <c r="A26" s="76" t="s">
        <v>35</v>
      </c>
      <c r="B26" s="60">
        <v>2170</v>
      </c>
      <c r="C26" s="51">
        <v>2000</v>
      </c>
      <c r="D26" s="35">
        <v>185</v>
      </c>
      <c r="E26" s="35">
        <v>5</v>
      </c>
      <c r="F26" s="8">
        <f t="shared" si="1"/>
        <v>190</v>
      </c>
      <c r="G26" s="86">
        <f>B26/F26/3</f>
        <v>3.807017543859649</v>
      </c>
      <c r="N26" s="9" t="s">
        <v>10</v>
      </c>
      <c r="O26" s="11"/>
      <c r="P26" s="15"/>
      <c r="Q26" s="17"/>
    </row>
    <row r="27" spans="1:18" ht="15.75" thickBot="1" x14ac:dyDescent="0.3">
      <c r="A27" s="76" t="s">
        <v>36</v>
      </c>
      <c r="B27" s="60">
        <v>56019.64</v>
      </c>
      <c r="C27" s="51">
        <v>89305.08</v>
      </c>
      <c r="D27" s="35">
        <v>1180</v>
      </c>
      <c r="E27" s="35">
        <v>42</v>
      </c>
      <c r="F27" s="8">
        <f t="shared" si="1"/>
        <v>1222</v>
      </c>
      <c r="G27" s="86">
        <f t="shared" si="0"/>
        <v>15.280861974904527</v>
      </c>
      <c r="N27" s="9" t="s">
        <v>12</v>
      </c>
      <c r="O27" s="11"/>
      <c r="P27" s="15"/>
      <c r="Q27" s="17"/>
    </row>
    <row r="28" spans="1:18" ht="15.75" thickBot="1" x14ac:dyDescent="0.3">
      <c r="A28" s="78" t="s">
        <v>37</v>
      </c>
      <c r="B28" s="60">
        <v>18327</v>
      </c>
      <c r="C28" s="74">
        <v>2000</v>
      </c>
      <c r="D28" s="35">
        <v>660</v>
      </c>
      <c r="E28" s="35">
        <v>0</v>
      </c>
      <c r="F28" s="8">
        <f t="shared" si="1"/>
        <v>660</v>
      </c>
      <c r="G28" s="86">
        <f t="shared" si="0"/>
        <v>9.2560606060606059</v>
      </c>
      <c r="N28" s="9" t="s">
        <v>14</v>
      </c>
      <c r="O28" s="11"/>
      <c r="P28" s="22"/>
      <c r="Q28" s="23"/>
    </row>
    <row r="29" spans="1:18" ht="15.75" thickBot="1" x14ac:dyDescent="0.3">
      <c r="A29" s="78" t="s">
        <v>38</v>
      </c>
      <c r="B29" s="45">
        <v>1600</v>
      </c>
      <c r="C29" s="44">
        <v>0</v>
      </c>
      <c r="D29" s="35">
        <v>200</v>
      </c>
      <c r="E29" s="35">
        <v>0</v>
      </c>
      <c r="F29" s="8">
        <f t="shared" si="1"/>
        <v>200</v>
      </c>
      <c r="G29" s="86">
        <f t="shared" si="0"/>
        <v>2.6666666666666665</v>
      </c>
      <c r="N29" s="9" t="s">
        <v>17</v>
      </c>
      <c r="O29" s="11"/>
      <c r="P29" s="22"/>
      <c r="Q29" s="17"/>
    </row>
    <row r="30" spans="1:18" ht="15.75" thickBot="1" x14ac:dyDescent="0.3">
      <c r="A30" s="94" t="s">
        <v>39</v>
      </c>
      <c r="B30" s="45">
        <v>8225</v>
      </c>
      <c r="C30" s="44">
        <v>1500</v>
      </c>
      <c r="D30" s="35">
        <v>80</v>
      </c>
      <c r="E30" s="35">
        <v>25</v>
      </c>
      <c r="F30" s="8">
        <f t="shared" si="1"/>
        <v>105</v>
      </c>
      <c r="G30" s="86">
        <f t="shared" si="0"/>
        <v>26.111111111111111</v>
      </c>
      <c r="N30" s="22"/>
      <c r="O30" s="22"/>
      <c r="P30" s="22"/>
      <c r="Q30" s="19"/>
    </row>
    <row r="31" spans="1:18" ht="16.5" thickBot="1" x14ac:dyDescent="0.35">
      <c r="A31" s="76" t="s">
        <v>40</v>
      </c>
      <c r="B31" s="45">
        <v>6090</v>
      </c>
      <c r="C31" s="51">
        <v>2400</v>
      </c>
      <c r="D31" s="35">
        <v>272</v>
      </c>
      <c r="E31" s="35">
        <v>0</v>
      </c>
      <c r="F31" s="8">
        <f t="shared" si="1"/>
        <v>272</v>
      </c>
      <c r="G31" s="86">
        <f t="shared" si="0"/>
        <v>7.4632352941176476</v>
      </c>
      <c r="N31" s="18"/>
      <c r="O31" s="18"/>
      <c r="P31" s="24"/>
      <c r="Q31" s="19"/>
    </row>
    <row r="32" spans="1:18" ht="16.5" thickBot="1" x14ac:dyDescent="0.35">
      <c r="A32" s="76" t="s">
        <v>41</v>
      </c>
      <c r="B32" s="45">
        <v>4300</v>
      </c>
      <c r="C32" s="44">
        <v>25.55</v>
      </c>
      <c r="D32" s="35">
        <v>62</v>
      </c>
      <c r="E32" s="35">
        <v>112</v>
      </c>
      <c r="F32" s="8">
        <f t="shared" si="1"/>
        <v>174</v>
      </c>
      <c r="G32" s="86">
        <f>B32/F32/3</f>
        <v>8.2375478927203059</v>
      </c>
      <c r="N32" s="18"/>
      <c r="O32" s="18"/>
      <c r="P32" s="24"/>
      <c r="Q32" s="19"/>
    </row>
    <row r="33" spans="1:15" ht="15.75" thickBot="1" x14ac:dyDescent="0.3">
      <c r="A33" s="76" t="s">
        <v>42</v>
      </c>
      <c r="B33" s="45">
        <v>1800</v>
      </c>
      <c r="C33" s="51">
        <v>400</v>
      </c>
      <c r="D33" s="35">
        <v>50</v>
      </c>
      <c r="E33" s="35">
        <v>0</v>
      </c>
      <c r="F33" s="8">
        <f t="shared" si="1"/>
        <v>50</v>
      </c>
      <c r="G33" s="86">
        <f t="shared" si="0"/>
        <v>12</v>
      </c>
    </row>
    <row r="34" spans="1:15" ht="15.75" thickBot="1" x14ac:dyDescent="0.3">
      <c r="A34" s="76" t="s">
        <v>81</v>
      </c>
      <c r="B34" s="60">
        <v>33375</v>
      </c>
      <c r="C34" s="51">
        <v>8500</v>
      </c>
      <c r="D34" s="35">
        <v>1300</v>
      </c>
      <c r="E34" s="35">
        <v>0</v>
      </c>
      <c r="F34" s="8">
        <f t="shared" si="1"/>
        <v>1300</v>
      </c>
      <c r="G34" s="86">
        <f t="shared" si="0"/>
        <v>8.5576923076923084</v>
      </c>
    </row>
    <row r="35" spans="1:15" ht="15.75" thickBot="1" x14ac:dyDescent="0.3">
      <c r="A35" s="76" t="s">
        <v>44</v>
      </c>
      <c r="B35" s="44">
        <v>5745</v>
      </c>
      <c r="C35" s="44">
        <v>0</v>
      </c>
      <c r="D35" s="35">
        <v>127</v>
      </c>
      <c r="E35" s="35">
        <v>0</v>
      </c>
      <c r="F35" s="8">
        <f>D35+E35</f>
        <v>127</v>
      </c>
      <c r="G35" s="86">
        <f t="shared" si="0"/>
        <v>15.078740157480317</v>
      </c>
    </row>
    <row r="36" spans="1:15" ht="15.75" thickBot="1" x14ac:dyDescent="0.3">
      <c r="A36" s="76" t="s">
        <v>45</v>
      </c>
      <c r="B36" s="45">
        <v>4996</v>
      </c>
      <c r="C36" s="44">
        <v>221</v>
      </c>
      <c r="D36" s="35">
        <v>166</v>
      </c>
      <c r="E36" s="35">
        <v>0</v>
      </c>
      <c r="F36" s="8">
        <f>D36+E36</f>
        <v>166</v>
      </c>
      <c r="G36" s="86">
        <f t="shared" si="0"/>
        <v>10.032128514056225</v>
      </c>
    </row>
    <row r="37" spans="1:15" ht="15.75" thickBot="1" x14ac:dyDescent="0.3">
      <c r="A37" s="76" t="s">
        <v>82</v>
      </c>
      <c r="B37" s="60">
        <v>27946</v>
      </c>
      <c r="C37" s="51">
        <v>1700</v>
      </c>
      <c r="D37" s="35">
        <v>144</v>
      </c>
      <c r="E37" s="35">
        <v>24</v>
      </c>
      <c r="F37" s="8">
        <f>D37+E37</f>
        <v>168</v>
      </c>
      <c r="G37" s="86">
        <f t="shared" si="0"/>
        <v>55.448412698412703</v>
      </c>
    </row>
    <row r="38" spans="1:15" ht="15.75" thickBot="1" x14ac:dyDescent="0.3">
      <c r="A38" s="76" t="s">
        <v>47</v>
      </c>
      <c r="B38" s="45">
        <v>35654.11</v>
      </c>
      <c r="C38" s="44">
        <v>6157.4</v>
      </c>
      <c r="D38" s="35">
        <v>1298</v>
      </c>
      <c r="E38" s="35">
        <v>0</v>
      </c>
      <c r="F38" s="8">
        <f t="shared" si="1"/>
        <v>1298</v>
      </c>
      <c r="G38" s="86">
        <f t="shared" si="0"/>
        <v>9.1561658962506431</v>
      </c>
    </row>
    <row r="39" spans="1:15" ht="15.75" thickBot="1" x14ac:dyDescent="0.3">
      <c r="A39" s="94" t="s">
        <v>48</v>
      </c>
      <c r="B39" s="45">
        <v>4070.5</v>
      </c>
      <c r="C39" s="44"/>
      <c r="D39" s="35">
        <v>121</v>
      </c>
      <c r="E39" s="35">
        <v>0</v>
      </c>
      <c r="F39" s="8">
        <f>D39+E39</f>
        <v>121</v>
      </c>
      <c r="G39" s="86">
        <f t="shared" si="0"/>
        <v>11.213498622589531</v>
      </c>
    </row>
    <row r="40" spans="1:15" ht="15.75" thickBot="1" x14ac:dyDescent="0.3">
      <c r="A40" s="76" t="s">
        <v>49</v>
      </c>
      <c r="B40" s="45">
        <v>42979.89</v>
      </c>
      <c r="C40" s="44">
        <v>12555.89</v>
      </c>
      <c r="D40" s="35">
        <v>1408</v>
      </c>
      <c r="E40" s="35">
        <v>12</v>
      </c>
      <c r="F40" s="8">
        <f t="shared" si="1"/>
        <v>1420</v>
      </c>
      <c r="G40" s="86">
        <f t="shared" si="0"/>
        <v>10.089176056338028</v>
      </c>
    </row>
    <row r="41" spans="1:15" ht="15.75" thickBot="1" x14ac:dyDescent="0.3">
      <c r="A41" s="76" t="s">
        <v>50</v>
      </c>
      <c r="B41" s="45">
        <v>12597.46</v>
      </c>
      <c r="C41" s="44">
        <v>550</v>
      </c>
      <c r="D41" s="35">
        <v>491</v>
      </c>
      <c r="E41" s="35">
        <v>0</v>
      </c>
      <c r="F41" s="8">
        <f t="shared" si="1"/>
        <v>491</v>
      </c>
      <c r="G41" s="86">
        <f t="shared" si="0"/>
        <v>8.5522471147318395</v>
      </c>
    </row>
    <row r="42" spans="1:15" ht="15.75" thickBot="1" x14ac:dyDescent="0.3">
      <c r="A42" s="76" t="s">
        <v>51</v>
      </c>
      <c r="B42" s="92">
        <v>2375</v>
      </c>
      <c r="C42" s="51">
        <v>2800</v>
      </c>
      <c r="D42" s="35">
        <v>270</v>
      </c>
      <c r="E42" s="35">
        <v>145</v>
      </c>
      <c r="F42" s="8">
        <f t="shared" si="1"/>
        <v>415</v>
      </c>
      <c r="G42" s="86">
        <f t="shared" si="0"/>
        <v>1.9076305220883534</v>
      </c>
    </row>
    <row r="43" spans="1:15" ht="15.75" thickBot="1" x14ac:dyDescent="0.3">
      <c r="A43" s="76" t="s">
        <v>52</v>
      </c>
      <c r="B43" s="45">
        <v>7963</v>
      </c>
      <c r="C43" s="44">
        <v>0</v>
      </c>
      <c r="D43" s="35">
        <v>135</v>
      </c>
      <c r="E43" s="35">
        <v>68</v>
      </c>
      <c r="F43" s="8">
        <f t="shared" si="1"/>
        <v>203</v>
      </c>
      <c r="G43" s="86">
        <f t="shared" si="0"/>
        <v>13.075533661740558</v>
      </c>
      <c r="H43" s="25"/>
    </row>
    <row r="44" spans="1:15" ht="15.75" thickBot="1" x14ac:dyDescent="0.3">
      <c r="A44" s="78" t="s">
        <v>53</v>
      </c>
      <c r="B44" s="46">
        <v>21735.81</v>
      </c>
      <c r="C44" s="51">
        <v>13365</v>
      </c>
      <c r="D44" s="37">
        <v>1710</v>
      </c>
      <c r="E44" s="37">
        <v>0</v>
      </c>
      <c r="F44" s="8">
        <f t="shared" si="1"/>
        <v>1710</v>
      </c>
      <c r="G44" s="86">
        <f t="shared" si="0"/>
        <v>4.2370000000000001</v>
      </c>
    </row>
    <row r="45" spans="1:15" ht="15.75" thickBot="1" x14ac:dyDescent="0.3">
      <c r="A45" s="76" t="s">
        <v>54</v>
      </c>
      <c r="B45" s="60">
        <v>156040.48000000001</v>
      </c>
      <c r="C45" s="51">
        <v>93000</v>
      </c>
      <c r="D45" s="51">
        <v>6289</v>
      </c>
      <c r="E45" s="35">
        <v>0</v>
      </c>
      <c r="F45" s="8">
        <f t="shared" si="1"/>
        <v>6289</v>
      </c>
      <c r="G45" s="86">
        <f t="shared" si="0"/>
        <v>8.2705506969841522</v>
      </c>
    </row>
    <row r="46" spans="1:15" ht="15.75" thickBot="1" x14ac:dyDescent="0.3">
      <c r="A46" s="76" t="s">
        <v>55</v>
      </c>
      <c r="B46" s="45">
        <v>6765</v>
      </c>
      <c r="C46" s="44">
        <v>0</v>
      </c>
      <c r="D46" s="35">
        <v>112</v>
      </c>
      <c r="E46" s="35">
        <v>0</v>
      </c>
      <c r="F46" s="8">
        <f t="shared" si="1"/>
        <v>112</v>
      </c>
      <c r="G46" s="86">
        <f t="shared" si="0"/>
        <v>20.133928571428573</v>
      </c>
    </row>
    <row r="47" spans="1:15" ht="15.75" thickBot="1" x14ac:dyDescent="0.3">
      <c r="A47" s="78" t="s">
        <v>61</v>
      </c>
      <c r="B47" s="60">
        <v>1800</v>
      </c>
      <c r="C47" s="60">
        <v>0</v>
      </c>
      <c r="D47" s="36">
        <v>18</v>
      </c>
      <c r="E47" s="36">
        <v>9</v>
      </c>
      <c r="F47" s="8">
        <f>D47+E47</f>
        <v>27</v>
      </c>
      <c r="G47" s="86">
        <f>B47/F47/3</f>
        <v>22.222222222222225</v>
      </c>
    </row>
    <row r="48" spans="1:15" ht="15.75" thickBot="1" x14ac:dyDescent="0.3">
      <c r="A48" s="78" t="s">
        <v>73</v>
      </c>
      <c r="B48" s="60">
        <v>9462</v>
      </c>
      <c r="C48" s="51">
        <v>3875</v>
      </c>
      <c r="D48" s="35">
        <v>182</v>
      </c>
      <c r="E48" s="35">
        <v>10</v>
      </c>
      <c r="F48" s="8">
        <f>D48+E48</f>
        <v>192</v>
      </c>
      <c r="G48" s="86"/>
      <c r="O48">
        <v>20235</v>
      </c>
    </row>
    <row r="49" spans="1:9" ht="15.75" thickBot="1" x14ac:dyDescent="0.3">
      <c r="A49" s="76" t="s">
        <v>56</v>
      </c>
      <c r="B49" s="60">
        <v>8247</v>
      </c>
      <c r="C49" s="51">
        <v>9419</v>
      </c>
      <c r="D49" s="35">
        <v>141</v>
      </c>
      <c r="E49" s="35">
        <v>0</v>
      </c>
      <c r="F49" s="8">
        <f t="shared" si="1"/>
        <v>141</v>
      </c>
      <c r="G49" s="86">
        <f t="shared" si="0"/>
        <v>19.49645390070922</v>
      </c>
    </row>
    <row r="50" spans="1:9" ht="15.75" thickBot="1" x14ac:dyDescent="0.3">
      <c r="A50" s="96" t="s">
        <v>57</v>
      </c>
      <c r="B50" s="80">
        <v>4920</v>
      </c>
      <c r="C50" s="93">
        <v>410</v>
      </c>
      <c r="D50" s="38">
        <v>208</v>
      </c>
      <c r="E50" s="39">
        <v>0</v>
      </c>
      <c r="F50" s="8">
        <f t="shared" si="1"/>
        <v>208</v>
      </c>
      <c r="G50" s="86">
        <f t="shared" si="0"/>
        <v>7.8846153846153841</v>
      </c>
    </row>
    <row r="51" spans="1:9" ht="15.75" thickBot="1" x14ac:dyDescent="0.3">
      <c r="A51" s="66" t="s">
        <v>58</v>
      </c>
      <c r="B51" s="45">
        <v>4165</v>
      </c>
      <c r="C51" s="45">
        <v>268.18</v>
      </c>
      <c r="D51" s="36">
        <v>173</v>
      </c>
      <c r="E51" s="36">
        <v>0</v>
      </c>
      <c r="F51" s="8">
        <f>D51+E51</f>
        <v>173</v>
      </c>
      <c r="G51" s="86">
        <f t="shared" si="0"/>
        <v>8.0250481695568396</v>
      </c>
    </row>
    <row r="52" spans="1:9" ht="15.75" thickBot="1" x14ac:dyDescent="0.3">
      <c r="A52" s="76" t="s">
        <v>59</v>
      </c>
      <c r="B52" s="44">
        <v>84443.04</v>
      </c>
      <c r="C52" s="44">
        <v>45425.07</v>
      </c>
      <c r="D52" s="36">
        <v>3319</v>
      </c>
      <c r="E52" s="36">
        <v>187</v>
      </c>
      <c r="F52" s="8">
        <f t="shared" si="1"/>
        <v>3506</v>
      </c>
      <c r="G52" s="86">
        <f t="shared" si="0"/>
        <v>8.0284312606959496</v>
      </c>
      <c r="H52" s="40"/>
    </row>
    <row r="53" spans="1:9" ht="15.75" thickBot="1" x14ac:dyDescent="0.3">
      <c r="A53" s="78" t="s">
        <v>60</v>
      </c>
      <c r="B53" s="45">
        <v>8720.36</v>
      </c>
      <c r="C53" s="44">
        <v>0</v>
      </c>
      <c r="D53" s="35">
        <v>343</v>
      </c>
      <c r="E53" s="36">
        <v>0</v>
      </c>
      <c r="F53" s="8">
        <f t="shared" si="1"/>
        <v>343</v>
      </c>
      <c r="G53" s="86">
        <f t="shared" si="0"/>
        <v>8.4745966958211856</v>
      </c>
    </row>
    <row r="54" spans="1:9" ht="15.75" thickBot="1" x14ac:dyDescent="0.3">
      <c r="A54" s="78" t="s">
        <v>74</v>
      </c>
      <c r="B54" s="45">
        <v>14033.9</v>
      </c>
      <c r="C54" s="60">
        <v>15230.7</v>
      </c>
      <c r="D54" s="36">
        <v>368</v>
      </c>
      <c r="E54" s="36">
        <v>0</v>
      </c>
      <c r="F54" s="8">
        <f t="shared" si="1"/>
        <v>368</v>
      </c>
      <c r="G54" s="86">
        <f t="shared" si="0"/>
        <v>12.711865942028986</v>
      </c>
    </row>
    <row r="55" spans="1:9" ht="15.75" thickBot="1" x14ac:dyDescent="0.3">
      <c r="A55" s="78" t="s">
        <v>80</v>
      </c>
      <c r="B55" s="45">
        <v>1051.2</v>
      </c>
      <c r="C55" s="60">
        <v>55</v>
      </c>
      <c r="D55" s="36">
        <v>77</v>
      </c>
      <c r="E55" s="36">
        <v>0</v>
      </c>
      <c r="F55" s="8">
        <f t="shared" si="1"/>
        <v>77</v>
      </c>
      <c r="G55" s="86">
        <f t="shared" si="0"/>
        <v>4.5506493506493504</v>
      </c>
    </row>
    <row r="56" spans="1:9" ht="15.75" thickBot="1" x14ac:dyDescent="0.3">
      <c r="A56" s="78" t="s">
        <v>63</v>
      </c>
      <c r="B56" s="60">
        <v>60000</v>
      </c>
      <c r="C56" s="60">
        <v>27000</v>
      </c>
      <c r="D56" s="60">
        <v>1936</v>
      </c>
      <c r="E56" s="36">
        <v>98</v>
      </c>
      <c r="F56" s="8">
        <f t="shared" si="1"/>
        <v>2034</v>
      </c>
      <c r="G56" s="86">
        <f t="shared" si="0"/>
        <v>9.8328416912487704</v>
      </c>
    </row>
    <row r="57" spans="1:9" x14ac:dyDescent="0.25">
      <c r="A57" s="78" t="s">
        <v>78</v>
      </c>
      <c r="B57" s="60">
        <v>4657.87</v>
      </c>
      <c r="C57" s="60">
        <v>11989.6</v>
      </c>
      <c r="D57" s="80">
        <v>265</v>
      </c>
      <c r="E57" s="38">
        <v>0</v>
      </c>
      <c r="F57" s="91">
        <f t="shared" si="1"/>
        <v>265</v>
      </c>
      <c r="G57" s="86">
        <f t="shared" si="0"/>
        <v>5.8589559748427673</v>
      </c>
    </row>
    <row r="58" spans="1:9" x14ac:dyDescent="0.25">
      <c r="A58" s="77" t="s">
        <v>79</v>
      </c>
      <c r="B58" s="60">
        <v>95861.8</v>
      </c>
      <c r="C58" s="60">
        <v>223714.16</v>
      </c>
      <c r="D58" s="60">
        <v>0</v>
      </c>
      <c r="E58" s="36">
        <v>0</v>
      </c>
      <c r="F58" s="13">
        <f>D58+E58</f>
        <v>0</v>
      </c>
      <c r="G58" s="86" t="e">
        <f t="shared" si="0"/>
        <v>#DIV/0!</v>
      </c>
    </row>
    <row r="59" spans="1:9" x14ac:dyDescent="0.25">
      <c r="A59" s="78" t="s">
        <v>83</v>
      </c>
      <c r="B59" s="60">
        <v>82696</v>
      </c>
      <c r="C59" s="60">
        <v>1693.23</v>
      </c>
      <c r="D59" s="60">
        <v>4162</v>
      </c>
      <c r="E59" s="36">
        <v>261</v>
      </c>
      <c r="F59" s="13">
        <f>D59+E59</f>
        <v>4423</v>
      </c>
      <c r="G59" s="86"/>
    </row>
    <row r="60" spans="1:9" x14ac:dyDescent="0.25">
      <c r="A60" s="26" t="s">
        <v>64</v>
      </c>
      <c r="B60" s="52">
        <f>SUM(B5:B59)</f>
        <v>7387242.7599999998</v>
      </c>
      <c r="C60" s="52">
        <f>SUM(C5:C59)</f>
        <v>3001072.350000001</v>
      </c>
      <c r="D60" s="69">
        <f>SUM(D5:D59)</f>
        <v>243330</v>
      </c>
      <c r="E60" s="69">
        <f>SUM(E5:E59)</f>
        <v>14315</v>
      </c>
      <c r="F60" s="13">
        <f>D60+E60</f>
        <v>257645</v>
      </c>
      <c r="G60" s="86">
        <f>B55/F55/3</f>
        <v>4.5506493506493504</v>
      </c>
    </row>
    <row r="61" spans="1:9" x14ac:dyDescent="0.25">
      <c r="A61" s="27" t="s">
        <v>65</v>
      </c>
      <c r="B61" s="28">
        <f>SUM(B9:B58)-B45-B52</f>
        <v>736348.79</v>
      </c>
      <c r="C61" s="28">
        <f>SUM(C9:C58)</f>
        <v>697489.04999999993</v>
      </c>
      <c r="D61" s="28">
        <f>SUM(D9:D57)</f>
        <v>32440</v>
      </c>
      <c r="E61" s="28">
        <f>SUM(E9:E57)</f>
        <v>941</v>
      </c>
      <c r="F61" s="28">
        <f>SUM(F9:F57)-F45-F52</f>
        <v>23586</v>
      </c>
      <c r="G61" s="86">
        <f>B56/F56/3</f>
        <v>9.8328416912487704</v>
      </c>
    </row>
    <row r="62" spans="1:9" x14ac:dyDescent="0.25">
      <c r="B62" s="29"/>
      <c r="E62" s="32">
        <f>D60+E60</f>
        <v>257645</v>
      </c>
      <c r="F62" s="21">
        <f>F61/F60</f>
        <v>9.1544567136952013E-2</v>
      </c>
      <c r="H62" s="14"/>
    </row>
    <row r="63" spans="1:9" x14ac:dyDescent="0.25">
      <c r="B63" s="29">
        <f>B60*2</f>
        <v>14774485.52</v>
      </c>
      <c r="C63" s="29">
        <f>C60*2</f>
        <v>6002144.700000002</v>
      </c>
      <c r="F63" s="34"/>
      <c r="H63" s="29">
        <v>217985</v>
      </c>
      <c r="I63" s="40">
        <f>(F60-H63)/H63</f>
        <v>0.18193912425166869</v>
      </c>
    </row>
    <row r="64" spans="1:9" x14ac:dyDescent="0.25">
      <c r="B64" s="33"/>
      <c r="C64" s="29"/>
      <c r="F64" s="34"/>
    </row>
    <row r="65" spans="2:16" x14ac:dyDescent="0.25">
      <c r="B65" s="29"/>
      <c r="C65" s="29"/>
      <c r="F65" s="30">
        <v>20235</v>
      </c>
      <c r="G65" t="s">
        <v>75</v>
      </c>
    </row>
    <row r="66" spans="2:16" x14ac:dyDescent="0.25">
      <c r="B66" s="29"/>
      <c r="C66" s="29"/>
      <c r="F66" s="30">
        <v>239392</v>
      </c>
      <c r="I66" s="50"/>
    </row>
    <row r="67" spans="2:16" x14ac:dyDescent="0.25">
      <c r="C67" s="29"/>
      <c r="F67" s="30">
        <f>F65/F66</f>
        <v>8.452663413982088E-2</v>
      </c>
    </row>
    <row r="68" spans="2:16" x14ac:dyDescent="0.25">
      <c r="B68" s="29"/>
      <c r="C68" s="30">
        <v>54</v>
      </c>
      <c r="D68" s="31" t="s">
        <v>70</v>
      </c>
      <c r="F68" s="34"/>
    </row>
    <row r="69" spans="2:16" x14ac:dyDescent="0.25">
      <c r="C69" s="30">
        <v>14</v>
      </c>
      <c r="D69" s="31" t="s">
        <v>71</v>
      </c>
      <c r="F69" s="30">
        <v>246293</v>
      </c>
    </row>
    <row r="70" spans="2:16" x14ac:dyDescent="0.25">
      <c r="C70" s="28">
        <v>40</v>
      </c>
      <c r="D70" s="31" t="s">
        <v>72</v>
      </c>
      <c r="F70" s="82">
        <f>F60-F69</f>
        <v>11352</v>
      </c>
    </row>
    <row r="71" spans="2:16" x14ac:dyDescent="0.25">
      <c r="E71" s="49"/>
      <c r="F71" s="85">
        <f>246444</f>
        <v>246444</v>
      </c>
      <c r="O71" s="489"/>
      <c r="P71" s="489"/>
    </row>
    <row r="72" spans="2:16" x14ac:dyDescent="0.25">
      <c r="F72" s="34">
        <f>F71-F60</f>
        <v>-11201</v>
      </c>
      <c r="O72" s="9"/>
      <c r="P72" s="10"/>
    </row>
    <row r="73" spans="2:16" x14ac:dyDescent="0.25">
      <c r="O73" s="9"/>
      <c r="P73" s="11"/>
    </row>
    <row r="74" spans="2:16" x14ac:dyDescent="0.25">
      <c r="F74" s="30">
        <v>1392270</v>
      </c>
      <c r="O74" s="9"/>
      <c r="P74" s="11"/>
    </row>
    <row r="75" spans="2:16" x14ac:dyDescent="0.25">
      <c r="F75" s="30">
        <v>997650</v>
      </c>
      <c r="G75">
        <f>F74-F75</f>
        <v>394620</v>
      </c>
      <c r="O75" s="9"/>
      <c r="P75" s="11"/>
    </row>
    <row r="76" spans="2:16" x14ac:dyDescent="0.25">
      <c r="F76" s="21">
        <f>(F74-F75)/F75</f>
        <v>0.3955495414223425</v>
      </c>
    </row>
    <row r="81" spans="15:16" ht="15.75" thickBot="1" x14ac:dyDescent="0.3"/>
    <row r="82" spans="15:16" ht="15.75" thickBot="1" x14ac:dyDescent="0.3">
      <c r="O82" s="71"/>
      <c r="P82" s="72"/>
    </row>
  </sheetData>
  <mergeCells count="6">
    <mergeCell ref="N24:O24"/>
    <mergeCell ref="O71:P71"/>
    <mergeCell ref="A2:F2"/>
    <mergeCell ref="D3:F3"/>
    <mergeCell ref="N4:O4"/>
    <mergeCell ref="N13:O13"/>
  </mergeCells>
  <hyperlinks>
    <hyperlink ref="A11" r:id="rId1"/>
  </hyperlinks>
  <pageMargins left="0.7" right="0.7" top="0.75" bottom="0.75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H25"/>
  <sheetViews>
    <sheetView workbookViewId="0">
      <selection activeCell="D10" sqref="D10:H25"/>
    </sheetView>
  </sheetViews>
  <sheetFormatPr defaultRowHeight="15" x14ac:dyDescent="0.25"/>
  <cols>
    <col min="4" max="4" width="15" customWidth="1"/>
    <col min="5" max="5" width="13.85546875" customWidth="1"/>
    <col min="6" max="6" width="14.28515625" customWidth="1"/>
  </cols>
  <sheetData>
    <row r="9" spans="4:8" ht="15.75" thickBot="1" x14ac:dyDescent="0.3"/>
    <row r="10" spans="4:8" ht="15.75" thickBot="1" x14ac:dyDescent="0.3">
      <c r="D10" s="406">
        <v>75201</v>
      </c>
      <c r="E10" s="407">
        <v>76371</v>
      </c>
      <c r="F10" s="408">
        <v>55400</v>
      </c>
      <c r="G10" s="240">
        <f>(D10-E10)*100/E10</f>
        <v>-1.5319951290411282</v>
      </c>
      <c r="H10" s="240">
        <f>(D10-F10)*100/F10</f>
        <v>35.741877256317693</v>
      </c>
    </row>
    <row r="11" spans="4:8" ht="15.75" thickBot="1" x14ac:dyDescent="0.3">
      <c r="D11" s="409">
        <v>4.1399999999999999E-2</v>
      </c>
      <c r="E11" s="410">
        <v>4.2099999999999999E-2</v>
      </c>
      <c r="F11" s="411">
        <v>0.03</v>
      </c>
      <c r="G11" s="240">
        <f t="shared" ref="G11:G25" si="0">(D11-E11)*100/E11</f>
        <v>-1.6627078384798082</v>
      </c>
      <c r="H11" s="240">
        <f t="shared" ref="H11:H25" si="1">(D11-F11)*100/F11</f>
        <v>38.000000000000007</v>
      </c>
    </row>
    <row r="12" spans="4:8" ht="15.75" thickBot="1" x14ac:dyDescent="0.3">
      <c r="D12" s="412">
        <v>0.25309999999999999</v>
      </c>
      <c r="E12" s="413">
        <v>0.2571</v>
      </c>
      <c r="F12" s="414">
        <v>0.1832</v>
      </c>
      <c r="G12" s="240">
        <f t="shared" si="0"/>
        <v>-1.5558148580318956</v>
      </c>
      <c r="H12" s="240">
        <f t="shared" si="1"/>
        <v>38.155021834061131</v>
      </c>
    </row>
    <row r="13" spans="4:8" ht="15.75" thickBot="1" x14ac:dyDescent="0.3">
      <c r="D13" s="415">
        <v>1975134</v>
      </c>
      <c r="E13" s="416">
        <v>1988721</v>
      </c>
      <c r="F13" s="417">
        <v>2009259</v>
      </c>
      <c r="G13" s="240">
        <f t="shared" si="0"/>
        <v>-0.68320292288360207</v>
      </c>
      <c r="H13" s="240">
        <f t="shared" si="1"/>
        <v>-1.6983873159209439</v>
      </c>
    </row>
    <row r="14" spans="4:8" ht="15.75" thickBot="1" x14ac:dyDescent="0.3">
      <c r="D14" s="418">
        <v>1.0880000000000001</v>
      </c>
      <c r="E14" s="419">
        <v>1.095</v>
      </c>
      <c r="F14" s="420">
        <v>1.107</v>
      </c>
      <c r="G14" s="240">
        <f t="shared" si="0"/>
        <v>-0.63926940639268448</v>
      </c>
      <c r="H14" s="240">
        <f t="shared" si="1"/>
        <v>-1.7163504968382932</v>
      </c>
    </row>
    <row r="15" spans="4:8" ht="15.75" thickBot="1" x14ac:dyDescent="0.3">
      <c r="D15" s="415">
        <v>373800</v>
      </c>
      <c r="E15" s="416">
        <v>383763</v>
      </c>
      <c r="F15" s="417">
        <v>350504</v>
      </c>
      <c r="G15" s="240">
        <f t="shared" si="0"/>
        <v>-2.5961335511761163</v>
      </c>
      <c r="H15" s="240">
        <f t="shared" si="1"/>
        <v>6.6464291420354691</v>
      </c>
    </row>
    <row r="16" spans="4:8" ht="15.75" thickBot="1" x14ac:dyDescent="0.3">
      <c r="D16" s="418">
        <v>0.20599999999999999</v>
      </c>
      <c r="E16" s="419">
        <v>0.214</v>
      </c>
      <c r="F16" s="420">
        <v>0.193</v>
      </c>
      <c r="G16" s="240">
        <f t="shared" si="0"/>
        <v>-3.7383177570093493</v>
      </c>
      <c r="H16" s="240">
        <f t="shared" si="1"/>
        <v>6.7357512953367795</v>
      </c>
    </row>
    <row r="17" spans="4:8" ht="15.75" thickBot="1" x14ac:dyDescent="0.3">
      <c r="D17" s="410">
        <v>1.258</v>
      </c>
      <c r="E17" s="410">
        <v>1.292</v>
      </c>
      <c r="F17" s="421">
        <v>1.18</v>
      </c>
      <c r="G17" s="240">
        <f t="shared" si="0"/>
        <v>-2.6315789473684235</v>
      </c>
      <c r="H17" s="240">
        <f t="shared" si="1"/>
        <v>6.6101694915254301</v>
      </c>
    </row>
    <row r="18" spans="4:8" ht="15.75" thickBot="1" x14ac:dyDescent="0.3">
      <c r="D18" s="422">
        <v>1473760</v>
      </c>
      <c r="E18" s="423">
        <v>1423010</v>
      </c>
      <c r="F18" s="404">
        <v>1284074</v>
      </c>
      <c r="G18" s="240">
        <f t="shared" si="0"/>
        <v>3.5663839326498059</v>
      </c>
      <c r="H18" s="240">
        <f t="shared" si="1"/>
        <v>14.772201602088353</v>
      </c>
    </row>
    <row r="19" spans="4:8" ht="15.75" thickBot="1" x14ac:dyDescent="0.3">
      <c r="D19" s="424">
        <v>30034830</v>
      </c>
      <c r="E19" s="425">
        <v>32034170</v>
      </c>
      <c r="F19" s="426">
        <v>27822918</v>
      </c>
      <c r="G19" s="240">
        <f t="shared" si="0"/>
        <v>-6.2412729906846343</v>
      </c>
      <c r="H19" s="240">
        <f t="shared" si="1"/>
        <v>7.949964126695841</v>
      </c>
    </row>
    <row r="20" spans="4:8" ht="15.75" thickBot="1" x14ac:dyDescent="0.3">
      <c r="D20" s="427">
        <v>872760</v>
      </c>
      <c r="E20" s="427">
        <v>1009512</v>
      </c>
      <c r="F20" s="401">
        <v>1225970</v>
      </c>
      <c r="G20" s="240">
        <f t="shared" si="0"/>
        <v>-13.546347145947745</v>
      </c>
      <c r="H20" s="240">
        <f t="shared" si="1"/>
        <v>-28.810656051942544</v>
      </c>
    </row>
    <row r="21" spans="4:8" ht="15.75" thickBot="1" x14ac:dyDescent="0.3">
      <c r="D21" s="423">
        <v>19453790</v>
      </c>
      <c r="E21" s="423">
        <v>21150060</v>
      </c>
      <c r="F21" s="402">
        <v>18340210</v>
      </c>
      <c r="G21" s="240">
        <f t="shared" si="0"/>
        <v>-8.0201663730504791</v>
      </c>
      <c r="H21" s="240">
        <f t="shared" si="1"/>
        <v>6.0717952520718139</v>
      </c>
    </row>
    <row r="22" spans="4:8" ht="15.75" thickBot="1" x14ac:dyDescent="0.3">
      <c r="D22" s="428">
        <v>3.28</v>
      </c>
      <c r="E22" s="428">
        <v>3.55</v>
      </c>
      <c r="F22" s="403">
        <v>3.04</v>
      </c>
      <c r="G22" s="240">
        <f t="shared" si="0"/>
        <v>-7.6056338028169019</v>
      </c>
      <c r="H22" s="240">
        <f t="shared" si="1"/>
        <v>7.8947368421052557</v>
      </c>
    </row>
    <row r="23" spans="4:8" ht="15.75" thickBot="1" x14ac:dyDescent="0.3">
      <c r="D23" s="423">
        <v>254654</v>
      </c>
      <c r="E23" s="423">
        <v>257775</v>
      </c>
      <c r="F23" s="404">
        <v>252604</v>
      </c>
      <c r="G23" s="240">
        <f t="shared" si="0"/>
        <v>-1.2107458054504898</v>
      </c>
      <c r="H23" s="240">
        <f t="shared" si="1"/>
        <v>0.81154692720622001</v>
      </c>
    </row>
    <row r="24" spans="4:8" ht="15.75" thickBot="1" x14ac:dyDescent="0.3">
      <c r="D24" s="429">
        <v>9453623</v>
      </c>
      <c r="E24" s="429">
        <v>9616819</v>
      </c>
      <c r="F24" s="405">
        <v>8004135</v>
      </c>
      <c r="G24" s="240">
        <f t="shared" si="0"/>
        <v>-1.6969852505282672</v>
      </c>
      <c r="H24" s="240">
        <f t="shared" si="1"/>
        <v>18.109239786685258</v>
      </c>
    </row>
    <row r="25" spans="4:8" ht="15.75" thickBot="1" x14ac:dyDescent="0.3">
      <c r="D25" s="430">
        <v>3773204</v>
      </c>
      <c r="E25" s="430">
        <v>6279381</v>
      </c>
      <c r="F25" s="431">
        <v>2866139</v>
      </c>
      <c r="G25" s="240">
        <f t="shared" si="0"/>
        <v>-39.911210993567678</v>
      </c>
      <c r="H25" s="240">
        <f t="shared" si="1"/>
        <v>31.647627697051679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89"/>
  <sheetViews>
    <sheetView topLeftCell="A37" workbookViewId="0">
      <selection activeCell="N49" sqref="N49"/>
    </sheetView>
  </sheetViews>
  <sheetFormatPr defaultRowHeight="15" x14ac:dyDescent="0.25"/>
  <cols>
    <col min="1" max="1" width="6.42578125" style="358" customWidth="1"/>
    <col min="2" max="2" width="21.42578125" style="175" customWidth="1"/>
    <col min="3" max="3" width="16.7109375" style="30" customWidth="1"/>
    <col min="4" max="4" width="13.85546875" style="30" customWidth="1"/>
    <col min="5" max="5" width="11.28515625" style="31" customWidth="1"/>
    <col min="6" max="6" width="12" style="31" customWidth="1"/>
    <col min="7" max="9" width="12.28515625" style="30" customWidth="1"/>
    <col min="10" max="10" width="13.42578125" style="358" customWidth="1"/>
    <col min="11" max="11" width="12.28515625" style="358" bestFit="1" customWidth="1"/>
    <col min="12" max="12" width="13.28515625" style="358" bestFit="1" customWidth="1"/>
    <col min="13" max="13" width="25.42578125" style="104" customWidth="1"/>
    <col min="14" max="14" width="19" style="104" customWidth="1"/>
    <col min="15" max="15" width="18.85546875" style="358" customWidth="1"/>
    <col min="16" max="19" width="9.140625" style="358"/>
    <col min="20" max="20" width="18.5703125" style="358" customWidth="1"/>
    <col min="21" max="21" width="16.7109375" style="358" customWidth="1"/>
    <col min="22" max="22" width="25.28515625" style="358" customWidth="1"/>
    <col min="23" max="23" width="26" style="358" bestFit="1" customWidth="1"/>
    <col min="24" max="24" width="9.140625" style="358"/>
    <col min="25" max="25" width="13.28515625" style="358" customWidth="1"/>
    <col min="26" max="262" width="9.140625" style="358"/>
    <col min="263" max="263" width="21.42578125" style="358" customWidth="1"/>
    <col min="264" max="264" width="16.42578125" style="358" customWidth="1"/>
    <col min="265" max="265" width="17.42578125" style="358" customWidth="1"/>
    <col min="266" max="266" width="14" style="358" customWidth="1"/>
    <col min="267" max="267" width="13.5703125" style="358" customWidth="1"/>
    <col min="268" max="268" width="12.28515625" style="358" customWidth="1"/>
    <col min="269" max="269" width="12.140625" style="358" customWidth="1"/>
    <col min="270" max="270" width="12.28515625" style="358" bestFit="1" customWidth="1"/>
    <col min="271" max="275" width="9.140625" style="358"/>
    <col min="276" max="276" width="10.5703125" style="358" bestFit="1" customWidth="1"/>
    <col min="277" max="277" width="16.7109375" style="358" customWidth="1"/>
    <col min="278" max="278" width="27.7109375" style="358" customWidth="1"/>
    <col min="279" max="279" width="26" style="358" bestFit="1" customWidth="1"/>
    <col min="280" max="518" width="9.140625" style="358"/>
    <col min="519" max="519" width="21.42578125" style="358" customWidth="1"/>
    <col min="520" max="520" width="16.42578125" style="358" customWidth="1"/>
    <col min="521" max="521" width="17.42578125" style="358" customWidth="1"/>
    <col min="522" max="522" width="14" style="358" customWidth="1"/>
    <col min="523" max="523" width="13.5703125" style="358" customWidth="1"/>
    <col min="524" max="524" width="12.28515625" style="358" customWidth="1"/>
    <col min="525" max="525" width="12.140625" style="358" customWidth="1"/>
    <col min="526" max="526" width="12.28515625" style="358" bestFit="1" customWidth="1"/>
    <col min="527" max="531" width="9.140625" style="358"/>
    <col min="532" max="532" width="10.5703125" style="358" bestFit="1" customWidth="1"/>
    <col min="533" max="533" width="16.7109375" style="358" customWidth="1"/>
    <col min="534" max="534" width="27.7109375" style="358" customWidth="1"/>
    <col min="535" max="535" width="26" style="358" bestFit="1" customWidth="1"/>
    <col min="536" max="774" width="9.140625" style="358"/>
    <col min="775" max="775" width="21.42578125" style="358" customWidth="1"/>
    <col min="776" max="776" width="16.42578125" style="358" customWidth="1"/>
    <col min="777" max="777" width="17.42578125" style="358" customWidth="1"/>
    <col min="778" max="778" width="14" style="358" customWidth="1"/>
    <col min="779" max="779" width="13.5703125" style="358" customWidth="1"/>
    <col min="780" max="780" width="12.28515625" style="358" customWidth="1"/>
    <col min="781" max="781" width="12.140625" style="358" customWidth="1"/>
    <col min="782" max="782" width="12.28515625" style="358" bestFit="1" customWidth="1"/>
    <col min="783" max="787" width="9.140625" style="358"/>
    <col min="788" max="788" width="10.5703125" style="358" bestFit="1" customWidth="1"/>
    <col min="789" max="789" width="16.7109375" style="358" customWidth="1"/>
    <col min="790" max="790" width="27.7109375" style="358" customWidth="1"/>
    <col min="791" max="791" width="26" style="358" bestFit="1" customWidth="1"/>
    <col min="792" max="1030" width="9.140625" style="358"/>
    <col min="1031" max="1031" width="21.42578125" style="358" customWidth="1"/>
    <col min="1032" max="1032" width="16.42578125" style="358" customWidth="1"/>
    <col min="1033" max="1033" width="17.42578125" style="358" customWidth="1"/>
    <col min="1034" max="1034" width="14" style="358" customWidth="1"/>
    <col min="1035" max="1035" width="13.5703125" style="358" customWidth="1"/>
    <col min="1036" max="1036" width="12.28515625" style="358" customWidth="1"/>
    <col min="1037" max="1037" width="12.140625" style="358" customWidth="1"/>
    <col min="1038" max="1038" width="12.28515625" style="358" bestFit="1" customWidth="1"/>
    <col min="1039" max="1043" width="9.140625" style="358"/>
    <col min="1044" max="1044" width="10.5703125" style="358" bestFit="1" customWidth="1"/>
    <col min="1045" max="1045" width="16.7109375" style="358" customWidth="1"/>
    <col min="1046" max="1046" width="27.7109375" style="358" customWidth="1"/>
    <col min="1047" max="1047" width="26" style="358" bestFit="1" customWidth="1"/>
    <col min="1048" max="1286" width="9.140625" style="358"/>
    <col min="1287" max="1287" width="21.42578125" style="358" customWidth="1"/>
    <col min="1288" max="1288" width="16.42578125" style="358" customWidth="1"/>
    <col min="1289" max="1289" width="17.42578125" style="358" customWidth="1"/>
    <col min="1290" max="1290" width="14" style="358" customWidth="1"/>
    <col min="1291" max="1291" width="13.5703125" style="358" customWidth="1"/>
    <col min="1292" max="1292" width="12.28515625" style="358" customWidth="1"/>
    <col min="1293" max="1293" width="12.140625" style="358" customWidth="1"/>
    <col min="1294" max="1294" width="12.28515625" style="358" bestFit="1" customWidth="1"/>
    <col min="1295" max="1299" width="9.140625" style="358"/>
    <col min="1300" max="1300" width="10.5703125" style="358" bestFit="1" customWidth="1"/>
    <col min="1301" max="1301" width="16.7109375" style="358" customWidth="1"/>
    <col min="1302" max="1302" width="27.7109375" style="358" customWidth="1"/>
    <col min="1303" max="1303" width="26" style="358" bestFit="1" customWidth="1"/>
    <col min="1304" max="1542" width="9.140625" style="358"/>
    <col min="1543" max="1543" width="21.42578125" style="358" customWidth="1"/>
    <col min="1544" max="1544" width="16.42578125" style="358" customWidth="1"/>
    <col min="1545" max="1545" width="17.42578125" style="358" customWidth="1"/>
    <col min="1546" max="1546" width="14" style="358" customWidth="1"/>
    <col min="1547" max="1547" width="13.5703125" style="358" customWidth="1"/>
    <col min="1548" max="1548" width="12.28515625" style="358" customWidth="1"/>
    <col min="1549" max="1549" width="12.140625" style="358" customWidth="1"/>
    <col min="1550" max="1550" width="12.28515625" style="358" bestFit="1" customWidth="1"/>
    <col min="1551" max="1555" width="9.140625" style="358"/>
    <col min="1556" max="1556" width="10.5703125" style="358" bestFit="1" customWidth="1"/>
    <col min="1557" max="1557" width="16.7109375" style="358" customWidth="1"/>
    <col min="1558" max="1558" width="27.7109375" style="358" customWidth="1"/>
    <col min="1559" max="1559" width="26" style="358" bestFit="1" customWidth="1"/>
    <col min="1560" max="1798" width="9.140625" style="358"/>
    <col min="1799" max="1799" width="21.42578125" style="358" customWidth="1"/>
    <col min="1800" max="1800" width="16.42578125" style="358" customWidth="1"/>
    <col min="1801" max="1801" width="17.42578125" style="358" customWidth="1"/>
    <col min="1802" max="1802" width="14" style="358" customWidth="1"/>
    <col min="1803" max="1803" width="13.5703125" style="358" customWidth="1"/>
    <col min="1804" max="1804" width="12.28515625" style="358" customWidth="1"/>
    <col min="1805" max="1805" width="12.140625" style="358" customWidth="1"/>
    <col min="1806" max="1806" width="12.28515625" style="358" bestFit="1" customWidth="1"/>
    <col min="1807" max="1811" width="9.140625" style="358"/>
    <col min="1812" max="1812" width="10.5703125" style="358" bestFit="1" customWidth="1"/>
    <col min="1813" max="1813" width="16.7109375" style="358" customWidth="1"/>
    <col min="1814" max="1814" width="27.7109375" style="358" customWidth="1"/>
    <col min="1815" max="1815" width="26" style="358" bestFit="1" customWidth="1"/>
    <col min="1816" max="2054" width="9.140625" style="358"/>
    <col min="2055" max="2055" width="21.42578125" style="358" customWidth="1"/>
    <col min="2056" max="2056" width="16.42578125" style="358" customWidth="1"/>
    <col min="2057" max="2057" width="17.42578125" style="358" customWidth="1"/>
    <col min="2058" max="2058" width="14" style="358" customWidth="1"/>
    <col min="2059" max="2059" width="13.5703125" style="358" customWidth="1"/>
    <col min="2060" max="2060" width="12.28515625" style="358" customWidth="1"/>
    <col min="2061" max="2061" width="12.140625" style="358" customWidth="1"/>
    <col min="2062" max="2062" width="12.28515625" style="358" bestFit="1" customWidth="1"/>
    <col min="2063" max="2067" width="9.140625" style="358"/>
    <col min="2068" max="2068" width="10.5703125" style="358" bestFit="1" customWidth="1"/>
    <col min="2069" max="2069" width="16.7109375" style="358" customWidth="1"/>
    <col min="2070" max="2070" width="27.7109375" style="358" customWidth="1"/>
    <col min="2071" max="2071" width="26" style="358" bestFit="1" customWidth="1"/>
    <col min="2072" max="2310" width="9.140625" style="358"/>
    <col min="2311" max="2311" width="21.42578125" style="358" customWidth="1"/>
    <col min="2312" max="2312" width="16.42578125" style="358" customWidth="1"/>
    <col min="2313" max="2313" width="17.42578125" style="358" customWidth="1"/>
    <col min="2314" max="2314" width="14" style="358" customWidth="1"/>
    <col min="2315" max="2315" width="13.5703125" style="358" customWidth="1"/>
    <col min="2316" max="2316" width="12.28515625" style="358" customWidth="1"/>
    <col min="2317" max="2317" width="12.140625" style="358" customWidth="1"/>
    <col min="2318" max="2318" width="12.28515625" style="358" bestFit="1" customWidth="1"/>
    <col min="2319" max="2323" width="9.140625" style="358"/>
    <col min="2324" max="2324" width="10.5703125" style="358" bestFit="1" customWidth="1"/>
    <col min="2325" max="2325" width="16.7109375" style="358" customWidth="1"/>
    <col min="2326" max="2326" width="27.7109375" style="358" customWidth="1"/>
    <col min="2327" max="2327" width="26" style="358" bestFit="1" customWidth="1"/>
    <col min="2328" max="2566" width="9.140625" style="358"/>
    <col min="2567" max="2567" width="21.42578125" style="358" customWidth="1"/>
    <col min="2568" max="2568" width="16.42578125" style="358" customWidth="1"/>
    <col min="2569" max="2569" width="17.42578125" style="358" customWidth="1"/>
    <col min="2570" max="2570" width="14" style="358" customWidth="1"/>
    <col min="2571" max="2571" width="13.5703125" style="358" customWidth="1"/>
    <col min="2572" max="2572" width="12.28515625" style="358" customWidth="1"/>
    <col min="2573" max="2573" width="12.140625" style="358" customWidth="1"/>
    <col min="2574" max="2574" width="12.28515625" style="358" bestFit="1" customWidth="1"/>
    <col min="2575" max="2579" width="9.140625" style="358"/>
    <col min="2580" max="2580" width="10.5703125" style="358" bestFit="1" customWidth="1"/>
    <col min="2581" max="2581" width="16.7109375" style="358" customWidth="1"/>
    <col min="2582" max="2582" width="27.7109375" style="358" customWidth="1"/>
    <col min="2583" max="2583" width="26" style="358" bestFit="1" customWidth="1"/>
    <col min="2584" max="2822" width="9.140625" style="358"/>
    <col min="2823" max="2823" width="21.42578125" style="358" customWidth="1"/>
    <col min="2824" max="2824" width="16.42578125" style="358" customWidth="1"/>
    <col min="2825" max="2825" width="17.42578125" style="358" customWidth="1"/>
    <col min="2826" max="2826" width="14" style="358" customWidth="1"/>
    <col min="2827" max="2827" width="13.5703125" style="358" customWidth="1"/>
    <col min="2828" max="2828" width="12.28515625" style="358" customWidth="1"/>
    <col min="2829" max="2829" width="12.140625" style="358" customWidth="1"/>
    <col min="2830" max="2830" width="12.28515625" style="358" bestFit="1" customWidth="1"/>
    <col min="2831" max="2835" width="9.140625" style="358"/>
    <col min="2836" max="2836" width="10.5703125" style="358" bestFit="1" customWidth="1"/>
    <col min="2837" max="2837" width="16.7109375" style="358" customWidth="1"/>
    <col min="2838" max="2838" width="27.7109375" style="358" customWidth="1"/>
    <col min="2839" max="2839" width="26" style="358" bestFit="1" customWidth="1"/>
    <col min="2840" max="3078" width="9.140625" style="358"/>
    <col min="3079" max="3079" width="21.42578125" style="358" customWidth="1"/>
    <col min="3080" max="3080" width="16.42578125" style="358" customWidth="1"/>
    <col min="3081" max="3081" width="17.42578125" style="358" customWidth="1"/>
    <col min="3082" max="3082" width="14" style="358" customWidth="1"/>
    <col min="3083" max="3083" width="13.5703125" style="358" customWidth="1"/>
    <col min="3084" max="3084" width="12.28515625" style="358" customWidth="1"/>
    <col min="3085" max="3085" width="12.140625" style="358" customWidth="1"/>
    <col min="3086" max="3086" width="12.28515625" style="358" bestFit="1" customWidth="1"/>
    <col min="3087" max="3091" width="9.140625" style="358"/>
    <col min="3092" max="3092" width="10.5703125" style="358" bestFit="1" customWidth="1"/>
    <col min="3093" max="3093" width="16.7109375" style="358" customWidth="1"/>
    <col min="3094" max="3094" width="27.7109375" style="358" customWidth="1"/>
    <col min="3095" max="3095" width="26" style="358" bestFit="1" customWidth="1"/>
    <col min="3096" max="3334" width="9.140625" style="358"/>
    <col min="3335" max="3335" width="21.42578125" style="358" customWidth="1"/>
    <col min="3336" max="3336" width="16.42578125" style="358" customWidth="1"/>
    <col min="3337" max="3337" width="17.42578125" style="358" customWidth="1"/>
    <col min="3338" max="3338" width="14" style="358" customWidth="1"/>
    <col min="3339" max="3339" width="13.5703125" style="358" customWidth="1"/>
    <col min="3340" max="3340" width="12.28515625" style="358" customWidth="1"/>
    <col min="3341" max="3341" width="12.140625" style="358" customWidth="1"/>
    <col min="3342" max="3342" width="12.28515625" style="358" bestFit="1" customWidth="1"/>
    <col min="3343" max="3347" width="9.140625" style="358"/>
    <col min="3348" max="3348" width="10.5703125" style="358" bestFit="1" customWidth="1"/>
    <col min="3349" max="3349" width="16.7109375" style="358" customWidth="1"/>
    <col min="3350" max="3350" width="27.7109375" style="358" customWidth="1"/>
    <col min="3351" max="3351" width="26" style="358" bestFit="1" customWidth="1"/>
    <col min="3352" max="3590" width="9.140625" style="358"/>
    <col min="3591" max="3591" width="21.42578125" style="358" customWidth="1"/>
    <col min="3592" max="3592" width="16.42578125" style="358" customWidth="1"/>
    <col min="3593" max="3593" width="17.42578125" style="358" customWidth="1"/>
    <col min="3594" max="3594" width="14" style="358" customWidth="1"/>
    <col min="3595" max="3595" width="13.5703125" style="358" customWidth="1"/>
    <col min="3596" max="3596" width="12.28515625" style="358" customWidth="1"/>
    <col min="3597" max="3597" width="12.140625" style="358" customWidth="1"/>
    <col min="3598" max="3598" width="12.28515625" style="358" bestFit="1" customWidth="1"/>
    <col min="3599" max="3603" width="9.140625" style="358"/>
    <col min="3604" max="3604" width="10.5703125" style="358" bestFit="1" customWidth="1"/>
    <col min="3605" max="3605" width="16.7109375" style="358" customWidth="1"/>
    <col min="3606" max="3606" width="27.7109375" style="358" customWidth="1"/>
    <col min="3607" max="3607" width="26" style="358" bestFit="1" customWidth="1"/>
    <col min="3608" max="3846" width="9.140625" style="358"/>
    <col min="3847" max="3847" width="21.42578125" style="358" customWidth="1"/>
    <col min="3848" max="3848" width="16.42578125" style="358" customWidth="1"/>
    <col min="3849" max="3849" width="17.42578125" style="358" customWidth="1"/>
    <col min="3850" max="3850" width="14" style="358" customWidth="1"/>
    <col min="3851" max="3851" width="13.5703125" style="358" customWidth="1"/>
    <col min="3852" max="3852" width="12.28515625" style="358" customWidth="1"/>
    <col min="3853" max="3853" width="12.140625" style="358" customWidth="1"/>
    <col min="3854" max="3854" width="12.28515625" style="358" bestFit="1" customWidth="1"/>
    <col min="3855" max="3859" width="9.140625" style="358"/>
    <col min="3860" max="3860" width="10.5703125" style="358" bestFit="1" customWidth="1"/>
    <col min="3861" max="3861" width="16.7109375" style="358" customWidth="1"/>
    <col min="3862" max="3862" width="27.7109375" style="358" customWidth="1"/>
    <col min="3863" max="3863" width="26" style="358" bestFit="1" customWidth="1"/>
    <col min="3864" max="4102" width="9.140625" style="358"/>
    <col min="4103" max="4103" width="21.42578125" style="358" customWidth="1"/>
    <col min="4104" max="4104" width="16.42578125" style="358" customWidth="1"/>
    <col min="4105" max="4105" width="17.42578125" style="358" customWidth="1"/>
    <col min="4106" max="4106" width="14" style="358" customWidth="1"/>
    <col min="4107" max="4107" width="13.5703125" style="358" customWidth="1"/>
    <col min="4108" max="4108" width="12.28515625" style="358" customWidth="1"/>
    <col min="4109" max="4109" width="12.140625" style="358" customWidth="1"/>
    <col min="4110" max="4110" width="12.28515625" style="358" bestFit="1" customWidth="1"/>
    <col min="4111" max="4115" width="9.140625" style="358"/>
    <col min="4116" max="4116" width="10.5703125" style="358" bestFit="1" customWidth="1"/>
    <col min="4117" max="4117" width="16.7109375" style="358" customWidth="1"/>
    <col min="4118" max="4118" width="27.7109375" style="358" customWidth="1"/>
    <col min="4119" max="4119" width="26" style="358" bestFit="1" customWidth="1"/>
    <col min="4120" max="4358" width="9.140625" style="358"/>
    <col min="4359" max="4359" width="21.42578125" style="358" customWidth="1"/>
    <col min="4360" max="4360" width="16.42578125" style="358" customWidth="1"/>
    <col min="4361" max="4361" width="17.42578125" style="358" customWidth="1"/>
    <col min="4362" max="4362" width="14" style="358" customWidth="1"/>
    <col min="4363" max="4363" width="13.5703125" style="358" customWidth="1"/>
    <col min="4364" max="4364" width="12.28515625" style="358" customWidth="1"/>
    <col min="4365" max="4365" width="12.140625" style="358" customWidth="1"/>
    <col min="4366" max="4366" width="12.28515625" style="358" bestFit="1" customWidth="1"/>
    <col min="4367" max="4371" width="9.140625" style="358"/>
    <col min="4372" max="4372" width="10.5703125" style="358" bestFit="1" customWidth="1"/>
    <col min="4373" max="4373" width="16.7109375" style="358" customWidth="1"/>
    <col min="4374" max="4374" width="27.7109375" style="358" customWidth="1"/>
    <col min="4375" max="4375" width="26" style="358" bestFit="1" customWidth="1"/>
    <col min="4376" max="4614" width="9.140625" style="358"/>
    <col min="4615" max="4615" width="21.42578125" style="358" customWidth="1"/>
    <col min="4616" max="4616" width="16.42578125" style="358" customWidth="1"/>
    <col min="4617" max="4617" width="17.42578125" style="358" customWidth="1"/>
    <col min="4618" max="4618" width="14" style="358" customWidth="1"/>
    <col min="4619" max="4619" width="13.5703125" style="358" customWidth="1"/>
    <col min="4620" max="4620" width="12.28515625" style="358" customWidth="1"/>
    <col min="4621" max="4621" width="12.140625" style="358" customWidth="1"/>
    <col min="4622" max="4622" width="12.28515625" style="358" bestFit="1" customWidth="1"/>
    <col min="4623" max="4627" width="9.140625" style="358"/>
    <col min="4628" max="4628" width="10.5703125" style="358" bestFit="1" customWidth="1"/>
    <col min="4629" max="4629" width="16.7109375" style="358" customWidth="1"/>
    <col min="4630" max="4630" width="27.7109375" style="358" customWidth="1"/>
    <col min="4631" max="4631" width="26" style="358" bestFit="1" customWidth="1"/>
    <col min="4632" max="4870" width="9.140625" style="358"/>
    <col min="4871" max="4871" width="21.42578125" style="358" customWidth="1"/>
    <col min="4872" max="4872" width="16.42578125" style="358" customWidth="1"/>
    <col min="4873" max="4873" width="17.42578125" style="358" customWidth="1"/>
    <col min="4874" max="4874" width="14" style="358" customWidth="1"/>
    <col min="4875" max="4875" width="13.5703125" style="358" customWidth="1"/>
    <col min="4876" max="4876" width="12.28515625" style="358" customWidth="1"/>
    <col min="4877" max="4877" width="12.140625" style="358" customWidth="1"/>
    <col min="4878" max="4878" width="12.28515625" style="358" bestFit="1" customWidth="1"/>
    <col min="4879" max="4883" width="9.140625" style="358"/>
    <col min="4884" max="4884" width="10.5703125" style="358" bestFit="1" customWidth="1"/>
    <col min="4885" max="4885" width="16.7109375" style="358" customWidth="1"/>
    <col min="4886" max="4886" width="27.7109375" style="358" customWidth="1"/>
    <col min="4887" max="4887" width="26" style="358" bestFit="1" customWidth="1"/>
    <col min="4888" max="5126" width="9.140625" style="358"/>
    <col min="5127" max="5127" width="21.42578125" style="358" customWidth="1"/>
    <col min="5128" max="5128" width="16.42578125" style="358" customWidth="1"/>
    <col min="5129" max="5129" width="17.42578125" style="358" customWidth="1"/>
    <col min="5130" max="5130" width="14" style="358" customWidth="1"/>
    <col min="5131" max="5131" width="13.5703125" style="358" customWidth="1"/>
    <col min="5132" max="5132" width="12.28515625" style="358" customWidth="1"/>
    <col min="5133" max="5133" width="12.140625" style="358" customWidth="1"/>
    <col min="5134" max="5134" width="12.28515625" style="358" bestFit="1" customWidth="1"/>
    <col min="5135" max="5139" width="9.140625" style="358"/>
    <col min="5140" max="5140" width="10.5703125" style="358" bestFit="1" customWidth="1"/>
    <col min="5141" max="5141" width="16.7109375" style="358" customWidth="1"/>
    <col min="5142" max="5142" width="27.7109375" style="358" customWidth="1"/>
    <col min="5143" max="5143" width="26" style="358" bestFit="1" customWidth="1"/>
    <col min="5144" max="5382" width="9.140625" style="358"/>
    <col min="5383" max="5383" width="21.42578125" style="358" customWidth="1"/>
    <col min="5384" max="5384" width="16.42578125" style="358" customWidth="1"/>
    <col min="5385" max="5385" width="17.42578125" style="358" customWidth="1"/>
    <col min="5386" max="5386" width="14" style="358" customWidth="1"/>
    <col min="5387" max="5387" width="13.5703125" style="358" customWidth="1"/>
    <col min="5388" max="5388" width="12.28515625" style="358" customWidth="1"/>
    <col min="5389" max="5389" width="12.140625" style="358" customWidth="1"/>
    <col min="5390" max="5390" width="12.28515625" style="358" bestFit="1" customWidth="1"/>
    <col min="5391" max="5395" width="9.140625" style="358"/>
    <col min="5396" max="5396" width="10.5703125" style="358" bestFit="1" customWidth="1"/>
    <col min="5397" max="5397" width="16.7109375" style="358" customWidth="1"/>
    <col min="5398" max="5398" width="27.7109375" style="358" customWidth="1"/>
    <col min="5399" max="5399" width="26" style="358" bestFit="1" customWidth="1"/>
    <col min="5400" max="5638" width="9.140625" style="358"/>
    <col min="5639" max="5639" width="21.42578125" style="358" customWidth="1"/>
    <col min="5640" max="5640" width="16.42578125" style="358" customWidth="1"/>
    <col min="5641" max="5641" width="17.42578125" style="358" customWidth="1"/>
    <col min="5642" max="5642" width="14" style="358" customWidth="1"/>
    <col min="5643" max="5643" width="13.5703125" style="358" customWidth="1"/>
    <col min="5644" max="5644" width="12.28515625" style="358" customWidth="1"/>
    <col min="5645" max="5645" width="12.140625" style="358" customWidth="1"/>
    <col min="5646" max="5646" width="12.28515625" style="358" bestFit="1" customWidth="1"/>
    <col min="5647" max="5651" width="9.140625" style="358"/>
    <col min="5652" max="5652" width="10.5703125" style="358" bestFit="1" customWidth="1"/>
    <col min="5653" max="5653" width="16.7109375" style="358" customWidth="1"/>
    <col min="5654" max="5654" width="27.7109375" style="358" customWidth="1"/>
    <col min="5655" max="5655" width="26" style="358" bestFit="1" customWidth="1"/>
    <col min="5656" max="5894" width="9.140625" style="358"/>
    <col min="5895" max="5895" width="21.42578125" style="358" customWidth="1"/>
    <col min="5896" max="5896" width="16.42578125" style="358" customWidth="1"/>
    <col min="5897" max="5897" width="17.42578125" style="358" customWidth="1"/>
    <col min="5898" max="5898" width="14" style="358" customWidth="1"/>
    <col min="5899" max="5899" width="13.5703125" style="358" customWidth="1"/>
    <col min="5900" max="5900" width="12.28515625" style="358" customWidth="1"/>
    <col min="5901" max="5901" width="12.140625" style="358" customWidth="1"/>
    <col min="5902" max="5902" width="12.28515625" style="358" bestFit="1" customWidth="1"/>
    <col min="5903" max="5907" width="9.140625" style="358"/>
    <col min="5908" max="5908" width="10.5703125" style="358" bestFit="1" customWidth="1"/>
    <col min="5909" max="5909" width="16.7109375" style="358" customWidth="1"/>
    <col min="5910" max="5910" width="27.7109375" style="358" customWidth="1"/>
    <col min="5911" max="5911" width="26" style="358" bestFit="1" customWidth="1"/>
    <col min="5912" max="6150" width="9.140625" style="358"/>
    <col min="6151" max="6151" width="21.42578125" style="358" customWidth="1"/>
    <col min="6152" max="6152" width="16.42578125" style="358" customWidth="1"/>
    <col min="6153" max="6153" width="17.42578125" style="358" customWidth="1"/>
    <col min="6154" max="6154" width="14" style="358" customWidth="1"/>
    <col min="6155" max="6155" width="13.5703125" style="358" customWidth="1"/>
    <col min="6156" max="6156" width="12.28515625" style="358" customWidth="1"/>
    <col min="6157" max="6157" width="12.140625" style="358" customWidth="1"/>
    <col min="6158" max="6158" width="12.28515625" style="358" bestFit="1" customWidth="1"/>
    <col min="6159" max="6163" width="9.140625" style="358"/>
    <col min="6164" max="6164" width="10.5703125" style="358" bestFit="1" customWidth="1"/>
    <col min="6165" max="6165" width="16.7109375" style="358" customWidth="1"/>
    <col min="6166" max="6166" width="27.7109375" style="358" customWidth="1"/>
    <col min="6167" max="6167" width="26" style="358" bestFit="1" customWidth="1"/>
    <col min="6168" max="6406" width="9.140625" style="358"/>
    <col min="6407" max="6407" width="21.42578125" style="358" customWidth="1"/>
    <col min="6408" max="6408" width="16.42578125" style="358" customWidth="1"/>
    <col min="6409" max="6409" width="17.42578125" style="358" customWidth="1"/>
    <col min="6410" max="6410" width="14" style="358" customWidth="1"/>
    <col min="6411" max="6411" width="13.5703125" style="358" customWidth="1"/>
    <col min="6412" max="6412" width="12.28515625" style="358" customWidth="1"/>
    <col min="6413" max="6413" width="12.140625" style="358" customWidth="1"/>
    <col min="6414" max="6414" width="12.28515625" style="358" bestFit="1" customWidth="1"/>
    <col min="6415" max="6419" width="9.140625" style="358"/>
    <col min="6420" max="6420" width="10.5703125" style="358" bestFit="1" customWidth="1"/>
    <col min="6421" max="6421" width="16.7109375" style="358" customWidth="1"/>
    <col min="6422" max="6422" width="27.7109375" style="358" customWidth="1"/>
    <col min="6423" max="6423" width="26" style="358" bestFit="1" customWidth="1"/>
    <col min="6424" max="6662" width="9.140625" style="358"/>
    <col min="6663" max="6663" width="21.42578125" style="358" customWidth="1"/>
    <col min="6664" max="6664" width="16.42578125" style="358" customWidth="1"/>
    <col min="6665" max="6665" width="17.42578125" style="358" customWidth="1"/>
    <col min="6666" max="6666" width="14" style="358" customWidth="1"/>
    <col min="6667" max="6667" width="13.5703125" style="358" customWidth="1"/>
    <col min="6668" max="6668" width="12.28515625" style="358" customWidth="1"/>
    <col min="6669" max="6669" width="12.140625" style="358" customWidth="1"/>
    <col min="6670" max="6670" width="12.28515625" style="358" bestFit="1" customWidth="1"/>
    <col min="6671" max="6675" width="9.140625" style="358"/>
    <col min="6676" max="6676" width="10.5703125" style="358" bestFit="1" customWidth="1"/>
    <col min="6677" max="6677" width="16.7109375" style="358" customWidth="1"/>
    <col min="6678" max="6678" width="27.7109375" style="358" customWidth="1"/>
    <col min="6679" max="6679" width="26" style="358" bestFit="1" customWidth="1"/>
    <col min="6680" max="6918" width="9.140625" style="358"/>
    <col min="6919" max="6919" width="21.42578125" style="358" customWidth="1"/>
    <col min="6920" max="6920" width="16.42578125" style="358" customWidth="1"/>
    <col min="6921" max="6921" width="17.42578125" style="358" customWidth="1"/>
    <col min="6922" max="6922" width="14" style="358" customWidth="1"/>
    <col min="6923" max="6923" width="13.5703125" style="358" customWidth="1"/>
    <col min="6924" max="6924" width="12.28515625" style="358" customWidth="1"/>
    <col min="6925" max="6925" width="12.140625" style="358" customWidth="1"/>
    <col min="6926" max="6926" width="12.28515625" style="358" bestFit="1" customWidth="1"/>
    <col min="6927" max="6931" width="9.140625" style="358"/>
    <col min="6932" max="6932" width="10.5703125" style="358" bestFit="1" customWidth="1"/>
    <col min="6933" max="6933" width="16.7109375" style="358" customWidth="1"/>
    <col min="6934" max="6934" width="27.7109375" style="358" customWidth="1"/>
    <col min="6935" max="6935" width="26" style="358" bestFit="1" customWidth="1"/>
    <col min="6936" max="7174" width="9.140625" style="358"/>
    <col min="7175" max="7175" width="21.42578125" style="358" customWidth="1"/>
    <col min="7176" max="7176" width="16.42578125" style="358" customWidth="1"/>
    <col min="7177" max="7177" width="17.42578125" style="358" customWidth="1"/>
    <col min="7178" max="7178" width="14" style="358" customWidth="1"/>
    <col min="7179" max="7179" width="13.5703125" style="358" customWidth="1"/>
    <col min="7180" max="7180" width="12.28515625" style="358" customWidth="1"/>
    <col min="7181" max="7181" width="12.140625" style="358" customWidth="1"/>
    <col min="7182" max="7182" width="12.28515625" style="358" bestFit="1" customWidth="1"/>
    <col min="7183" max="7187" width="9.140625" style="358"/>
    <col min="7188" max="7188" width="10.5703125" style="358" bestFit="1" customWidth="1"/>
    <col min="7189" max="7189" width="16.7109375" style="358" customWidth="1"/>
    <col min="7190" max="7190" width="27.7109375" style="358" customWidth="1"/>
    <col min="7191" max="7191" width="26" style="358" bestFit="1" customWidth="1"/>
    <col min="7192" max="7430" width="9.140625" style="358"/>
    <col min="7431" max="7431" width="21.42578125" style="358" customWidth="1"/>
    <col min="7432" max="7432" width="16.42578125" style="358" customWidth="1"/>
    <col min="7433" max="7433" width="17.42578125" style="358" customWidth="1"/>
    <col min="7434" max="7434" width="14" style="358" customWidth="1"/>
    <col min="7435" max="7435" width="13.5703125" style="358" customWidth="1"/>
    <col min="7436" max="7436" width="12.28515625" style="358" customWidth="1"/>
    <col min="7437" max="7437" width="12.140625" style="358" customWidth="1"/>
    <col min="7438" max="7438" width="12.28515625" style="358" bestFit="1" customWidth="1"/>
    <col min="7439" max="7443" width="9.140625" style="358"/>
    <col min="7444" max="7444" width="10.5703125" style="358" bestFit="1" customWidth="1"/>
    <col min="7445" max="7445" width="16.7109375" style="358" customWidth="1"/>
    <col min="7446" max="7446" width="27.7109375" style="358" customWidth="1"/>
    <col min="7447" max="7447" width="26" style="358" bestFit="1" customWidth="1"/>
    <col min="7448" max="7686" width="9.140625" style="358"/>
    <col min="7687" max="7687" width="21.42578125" style="358" customWidth="1"/>
    <col min="7688" max="7688" width="16.42578125" style="358" customWidth="1"/>
    <col min="7689" max="7689" width="17.42578125" style="358" customWidth="1"/>
    <col min="7690" max="7690" width="14" style="358" customWidth="1"/>
    <col min="7691" max="7691" width="13.5703125" style="358" customWidth="1"/>
    <col min="7692" max="7692" width="12.28515625" style="358" customWidth="1"/>
    <col min="7693" max="7693" width="12.140625" style="358" customWidth="1"/>
    <col min="7694" max="7694" width="12.28515625" style="358" bestFit="1" customWidth="1"/>
    <col min="7695" max="7699" width="9.140625" style="358"/>
    <col min="7700" max="7700" width="10.5703125" style="358" bestFit="1" customWidth="1"/>
    <col min="7701" max="7701" width="16.7109375" style="358" customWidth="1"/>
    <col min="7702" max="7702" width="27.7109375" style="358" customWidth="1"/>
    <col min="7703" max="7703" width="26" style="358" bestFit="1" customWidth="1"/>
    <col min="7704" max="7942" width="9.140625" style="358"/>
    <col min="7943" max="7943" width="21.42578125" style="358" customWidth="1"/>
    <col min="7944" max="7944" width="16.42578125" style="358" customWidth="1"/>
    <col min="7945" max="7945" width="17.42578125" style="358" customWidth="1"/>
    <col min="7946" max="7946" width="14" style="358" customWidth="1"/>
    <col min="7947" max="7947" width="13.5703125" style="358" customWidth="1"/>
    <col min="7948" max="7948" width="12.28515625" style="358" customWidth="1"/>
    <col min="7949" max="7949" width="12.140625" style="358" customWidth="1"/>
    <col min="7950" max="7950" width="12.28515625" style="358" bestFit="1" customWidth="1"/>
    <col min="7951" max="7955" width="9.140625" style="358"/>
    <col min="7956" max="7956" width="10.5703125" style="358" bestFit="1" customWidth="1"/>
    <col min="7957" max="7957" width="16.7109375" style="358" customWidth="1"/>
    <col min="7958" max="7958" width="27.7109375" style="358" customWidth="1"/>
    <col min="7959" max="7959" width="26" style="358" bestFit="1" customWidth="1"/>
    <col min="7960" max="8198" width="9.140625" style="358"/>
    <col min="8199" max="8199" width="21.42578125" style="358" customWidth="1"/>
    <col min="8200" max="8200" width="16.42578125" style="358" customWidth="1"/>
    <col min="8201" max="8201" width="17.42578125" style="358" customWidth="1"/>
    <col min="8202" max="8202" width="14" style="358" customWidth="1"/>
    <col min="8203" max="8203" width="13.5703125" style="358" customWidth="1"/>
    <col min="8204" max="8204" width="12.28515625" style="358" customWidth="1"/>
    <col min="8205" max="8205" width="12.140625" style="358" customWidth="1"/>
    <col min="8206" max="8206" width="12.28515625" style="358" bestFit="1" customWidth="1"/>
    <col min="8207" max="8211" width="9.140625" style="358"/>
    <col min="8212" max="8212" width="10.5703125" style="358" bestFit="1" customWidth="1"/>
    <col min="8213" max="8213" width="16.7109375" style="358" customWidth="1"/>
    <col min="8214" max="8214" width="27.7109375" style="358" customWidth="1"/>
    <col min="8215" max="8215" width="26" style="358" bestFit="1" customWidth="1"/>
    <col min="8216" max="8454" width="9.140625" style="358"/>
    <col min="8455" max="8455" width="21.42578125" style="358" customWidth="1"/>
    <col min="8456" max="8456" width="16.42578125" style="358" customWidth="1"/>
    <col min="8457" max="8457" width="17.42578125" style="358" customWidth="1"/>
    <col min="8458" max="8458" width="14" style="358" customWidth="1"/>
    <col min="8459" max="8459" width="13.5703125" style="358" customWidth="1"/>
    <col min="8460" max="8460" width="12.28515625" style="358" customWidth="1"/>
    <col min="8461" max="8461" width="12.140625" style="358" customWidth="1"/>
    <col min="8462" max="8462" width="12.28515625" style="358" bestFit="1" customWidth="1"/>
    <col min="8463" max="8467" width="9.140625" style="358"/>
    <col min="8468" max="8468" width="10.5703125" style="358" bestFit="1" customWidth="1"/>
    <col min="8469" max="8469" width="16.7109375" style="358" customWidth="1"/>
    <col min="8470" max="8470" width="27.7109375" style="358" customWidth="1"/>
    <col min="8471" max="8471" width="26" style="358" bestFit="1" customWidth="1"/>
    <col min="8472" max="8710" width="9.140625" style="358"/>
    <col min="8711" max="8711" width="21.42578125" style="358" customWidth="1"/>
    <col min="8712" max="8712" width="16.42578125" style="358" customWidth="1"/>
    <col min="8713" max="8713" width="17.42578125" style="358" customWidth="1"/>
    <col min="8714" max="8714" width="14" style="358" customWidth="1"/>
    <col min="8715" max="8715" width="13.5703125" style="358" customWidth="1"/>
    <col min="8716" max="8716" width="12.28515625" style="358" customWidth="1"/>
    <col min="8717" max="8717" width="12.140625" style="358" customWidth="1"/>
    <col min="8718" max="8718" width="12.28515625" style="358" bestFit="1" customWidth="1"/>
    <col min="8719" max="8723" width="9.140625" style="358"/>
    <col min="8724" max="8724" width="10.5703125" style="358" bestFit="1" customWidth="1"/>
    <col min="8725" max="8725" width="16.7109375" style="358" customWidth="1"/>
    <col min="8726" max="8726" width="27.7109375" style="358" customWidth="1"/>
    <col min="8727" max="8727" width="26" style="358" bestFit="1" customWidth="1"/>
    <col min="8728" max="8966" width="9.140625" style="358"/>
    <col min="8967" max="8967" width="21.42578125" style="358" customWidth="1"/>
    <col min="8968" max="8968" width="16.42578125" style="358" customWidth="1"/>
    <col min="8969" max="8969" width="17.42578125" style="358" customWidth="1"/>
    <col min="8970" max="8970" width="14" style="358" customWidth="1"/>
    <col min="8971" max="8971" width="13.5703125" style="358" customWidth="1"/>
    <col min="8972" max="8972" width="12.28515625" style="358" customWidth="1"/>
    <col min="8973" max="8973" width="12.140625" style="358" customWidth="1"/>
    <col min="8974" max="8974" width="12.28515625" style="358" bestFit="1" customWidth="1"/>
    <col min="8975" max="8979" width="9.140625" style="358"/>
    <col min="8980" max="8980" width="10.5703125" style="358" bestFit="1" customWidth="1"/>
    <col min="8981" max="8981" width="16.7109375" style="358" customWidth="1"/>
    <col min="8982" max="8982" width="27.7109375" style="358" customWidth="1"/>
    <col min="8983" max="8983" width="26" style="358" bestFit="1" customWidth="1"/>
    <col min="8984" max="9222" width="9.140625" style="358"/>
    <col min="9223" max="9223" width="21.42578125" style="358" customWidth="1"/>
    <col min="9224" max="9224" width="16.42578125" style="358" customWidth="1"/>
    <col min="9225" max="9225" width="17.42578125" style="358" customWidth="1"/>
    <col min="9226" max="9226" width="14" style="358" customWidth="1"/>
    <col min="9227" max="9227" width="13.5703125" style="358" customWidth="1"/>
    <col min="9228" max="9228" width="12.28515625" style="358" customWidth="1"/>
    <col min="9229" max="9229" width="12.140625" style="358" customWidth="1"/>
    <col min="9230" max="9230" width="12.28515625" style="358" bestFit="1" customWidth="1"/>
    <col min="9231" max="9235" width="9.140625" style="358"/>
    <col min="9236" max="9236" width="10.5703125" style="358" bestFit="1" customWidth="1"/>
    <col min="9237" max="9237" width="16.7109375" style="358" customWidth="1"/>
    <col min="9238" max="9238" width="27.7109375" style="358" customWidth="1"/>
    <col min="9239" max="9239" width="26" style="358" bestFit="1" customWidth="1"/>
    <col min="9240" max="9478" width="9.140625" style="358"/>
    <col min="9479" max="9479" width="21.42578125" style="358" customWidth="1"/>
    <col min="9480" max="9480" width="16.42578125" style="358" customWidth="1"/>
    <col min="9481" max="9481" width="17.42578125" style="358" customWidth="1"/>
    <col min="9482" max="9482" width="14" style="358" customWidth="1"/>
    <col min="9483" max="9483" width="13.5703125" style="358" customWidth="1"/>
    <col min="9484" max="9484" width="12.28515625" style="358" customWidth="1"/>
    <col min="9485" max="9485" width="12.140625" style="358" customWidth="1"/>
    <col min="9486" max="9486" width="12.28515625" style="358" bestFit="1" customWidth="1"/>
    <col min="9487" max="9491" width="9.140625" style="358"/>
    <col min="9492" max="9492" width="10.5703125" style="358" bestFit="1" customWidth="1"/>
    <col min="9493" max="9493" width="16.7109375" style="358" customWidth="1"/>
    <col min="9494" max="9494" width="27.7109375" style="358" customWidth="1"/>
    <col min="9495" max="9495" width="26" style="358" bestFit="1" customWidth="1"/>
    <col min="9496" max="9734" width="9.140625" style="358"/>
    <col min="9735" max="9735" width="21.42578125" style="358" customWidth="1"/>
    <col min="9736" max="9736" width="16.42578125" style="358" customWidth="1"/>
    <col min="9737" max="9737" width="17.42578125" style="358" customWidth="1"/>
    <col min="9738" max="9738" width="14" style="358" customWidth="1"/>
    <col min="9739" max="9739" width="13.5703125" style="358" customWidth="1"/>
    <col min="9740" max="9740" width="12.28515625" style="358" customWidth="1"/>
    <col min="9741" max="9741" width="12.140625" style="358" customWidth="1"/>
    <col min="9742" max="9742" width="12.28515625" style="358" bestFit="1" customWidth="1"/>
    <col min="9743" max="9747" width="9.140625" style="358"/>
    <col min="9748" max="9748" width="10.5703125" style="358" bestFit="1" customWidth="1"/>
    <col min="9749" max="9749" width="16.7109375" style="358" customWidth="1"/>
    <col min="9750" max="9750" width="27.7109375" style="358" customWidth="1"/>
    <col min="9751" max="9751" width="26" style="358" bestFit="1" customWidth="1"/>
    <col min="9752" max="9990" width="9.140625" style="358"/>
    <col min="9991" max="9991" width="21.42578125" style="358" customWidth="1"/>
    <col min="9992" max="9992" width="16.42578125" style="358" customWidth="1"/>
    <col min="9993" max="9993" width="17.42578125" style="358" customWidth="1"/>
    <col min="9994" max="9994" width="14" style="358" customWidth="1"/>
    <col min="9995" max="9995" width="13.5703125" style="358" customWidth="1"/>
    <col min="9996" max="9996" width="12.28515625" style="358" customWidth="1"/>
    <col min="9997" max="9997" width="12.140625" style="358" customWidth="1"/>
    <col min="9998" max="9998" width="12.28515625" style="358" bestFit="1" customWidth="1"/>
    <col min="9999" max="10003" width="9.140625" style="358"/>
    <col min="10004" max="10004" width="10.5703125" style="358" bestFit="1" customWidth="1"/>
    <col min="10005" max="10005" width="16.7109375" style="358" customWidth="1"/>
    <col min="10006" max="10006" width="27.7109375" style="358" customWidth="1"/>
    <col min="10007" max="10007" width="26" style="358" bestFit="1" customWidth="1"/>
    <col min="10008" max="10246" width="9.140625" style="358"/>
    <col min="10247" max="10247" width="21.42578125" style="358" customWidth="1"/>
    <col min="10248" max="10248" width="16.42578125" style="358" customWidth="1"/>
    <col min="10249" max="10249" width="17.42578125" style="358" customWidth="1"/>
    <col min="10250" max="10250" width="14" style="358" customWidth="1"/>
    <col min="10251" max="10251" width="13.5703125" style="358" customWidth="1"/>
    <col min="10252" max="10252" width="12.28515625" style="358" customWidth="1"/>
    <col min="10253" max="10253" width="12.140625" style="358" customWidth="1"/>
    <col min="10254" max="10254" width="12.28515625" style="358" bestFit="1" customWidth="1"/>
    <col min="10255" max="10259" width="9.140625" style="358"/>
    <col min="10260" max="10260" width="10.5703125" style="358" bestFit="1" customWidth="1"/>
    <col min="10261" max="10261" width="16.7109375" style="358" customWidth="1"/>
    <col min="10262" max="10262" width="27.7109375" style="358" customWidth="1"/>
    <col min="10263" max="10263" width="26" style="358" bestFit="1" customWidth="1"/>
    <col min="10264" max="10502" width="9.140625" style="358"/>
    <col min="10503" max="10503" width="21.42578125" style="358" customWidth="1"/>
    <col min="10504" max="10504" width="16.42578125" style="358" customWidth="1"/>
    <col min="10505" max="10505" width="17.42578125" style="358" customWidth="1"/>
    <col min="10506" max="10506" width="14" style="358" customWidth="1"/>
    <col min="10507" max="10507" width="13.5703125" style="358" customWidth="1"/>
    <col min="10508" max="10508" width="12.28515625" style="358" customWidth="1"/>
    <col min="10509" max="10509" width="12.140625" style="358" customWidth="1"/>
    <col min="10510" max="10510" width="12.28515625" style="358" bestFit="1" customWidth="1"/>
    <col min="10511" max="10515" width="9.140625" style="358"/>
    <col min="10516" max="10516" width="10.5703125" style="358" bestFit="1" customWidth="1"/>
    <col min="10517" max="10517" width="16.7109375" style="358" customWidth="1"/>
    <col min="10518" max="10518" width="27.7109375" style="358" customWidth="1"/>
    <col min="10519" max="10519" width="26" style="358" bestFit="1" customWidth="1"/>
    <col min="10520" max="10758" width="9.140625" style="358"/>
    <col min="10759" max="10759" width="21.42578125" style="358" customWidth="1"/>
    <col min="10760" max="10760" width="16.42578125" style="358" customWidth="1"/>
    <col min="10761" max="10761" width="17.42578125" style="358" customWidth="1"/>
    <col min="10762" max="10762" width="14" style="358" customWidth="1"/>
    <col min="10763" max="10763" width="13.5703125" style="358" customWidth="1"/>
    <col min="10764" max="10764" width="12.28515625" style="358" customWidth="1"/>
    <col min="10765" max="10765" width="12.140625" style="358" customWidth="1"/>
    <col min="10766" max="10766" width="12.28515625" style="358" bestFit="1" customWidth="1"/>
    <col min="10767" max="10771" width="9.140625" style="358"/>
    <col min="10772" max="10772" width="10.5703125" style="358" bestFit="1" customWidth="1"/>
    <col min="10773" max="10773" width="16.7109375" style="358" customWidth="1"/>
    <col min="10774" max="10774" width="27.7109375" style="358" customWidth="1"/>
    <col min="10775" max="10775" width="26" style="358" bestFit="1" customWidth="1"/>
    <col min="10776" max="11014" width="9.140625" style="358"/>
    <col min="11015" max="11015" width="21.42578125" style="358" customWidth="1"/>
    <col min="11016" max="11016" width="16.42578125" style="358" customWidth="1"/>
    <col min="11017" max="11017" width="17.42578125" style="358" customWidth="1"/>
    <col min="11018" max="11018" width="14" style="358" customWidth="1"/>
    <col min="11019" max="11019" width="13.5703125" style="358" customWidth="1"/>
    <col min="11020" max="11020" width="12.28515625" style="358" customWidth="1"/>
    <col min="11021" max="11021" width="12.140625" style="358" customWidth="1"/>
    <col min="11022" max="11022" width="12.28515625" style="358" bestFit="1" customWidth="1"/>
    <col min="11023" max="11027" width="9.140625" style="358"/>
    <col min="11028" max="11028" width="10.5703125" style="358" bestFit="1" customWidth="1"/>
    <col min="11029" max="11029" width="16.7109375" style="358" customWidth="1"/>
    <col min="11030" max="11030" width="27.7109375" style="358" customWidth="1"/>
    <col min="11031" max="11031" width="26" style="358" bestFit="1" customWidth="1"/>
    <col min="11032" max="11270" width="9.140625" style="358"/>
    <col min="11271" max="11271" width="21.42578125" style="358" customWidth="1"/>
    <col min="11272" max="11272" width="16.42578125" style="358" customWidth="1"/>
    <col min="11273" max="11273" width="17.42578125" style="358" customWidth="1"/>
    <col min="11274" max="11274" width="14" style="358" customWidth="1"/>
    <col min="11275" max="11275" width="13.5703125" style="358" customWidth="1"/>
    <col min="11276" max="11276" width="12.28515625" style="358" customWidth="1"/>
    <col min="11277" max="11277" width="12.140625" style="358" customWidth="1"/>
    <col min="11278" max="11278" width="12.28515625" style="358" bestFit="1" customWidth="1"/>
    <col min="11279" max="11283" width="9.140625" style="358"/>
    <col min="11284" max="11284" width="10.5703125" style="358" bestFit="1" customWidth="1"/>
    <col min="11285" max="11285" width="16.7109375" style="358" customWidth="1"/>
    <col min="11286" max="11286" width="27.7109375" style="358" customWidth="1"/>
    <col min="11287" max="11287" width="26" style="358" bestFit="1" customWidth="1"/>
    <col min="11288" max="11526" width="9.140625" style="358"/>
    <col min="11527" max="11527" width="21.42578125" style="358" customWidth="1"/>
    <col min="11528" max="11528" width="16.42578125" style="358" customWidth="1"/>
    <col min="11529" max="11529" width="17.42578125" style="358" customWidth="1"/>
    <col min="11530" max="11530" width="14" style="358" customWidth="1"/>
    <col min="11531" max="11531" width="13.5703125" style="358" customWidth="1"/>
    <col min="11532" max="11532" width="12.28515625" style="358" customWidth="1"/>
    <col min="11533" max="11533" width="12.140625" style="358" customWidth="1"/>
    <col min="11534" max="11534" width="12.28515625" style="358" bestFit="1" customWidth="1"/>
    <col min="11535" max="11539" width="9.140625" style="358"/>
    <col min="11540" max="11540" width="10.5703125" style="358" bestFit="1" customWidth="1"/>
    <col min="11541" max="11541" width="16.7109375" style="358" customWidth="1"/>
    <col min="11542" max="11542" width="27.7109375" style="358" customWidth="1"/>
    <col min="11543" max="11543" width="26" style="358" bestFit="1" customWidth="1"/>
    <col min="11544" max="11782" width="9.140625" style="358"/>
    <col min="11783" max="11783" width="21.42578125" style="358" customWidth="1"/>
    <col min="11784" max="11784" width="16.42578125" style="358" customWidth="1"/>
    <col min="11785" max="11785" width="17.42578125" style="358" customWidth="1"/>
    <col min="11786" max="11786" width="14" style="358" customWidth="1"/>
    <col min="11787" max="11787" width="13.5703125" style="358" customWidth="1"/>
    <col min="11788" max="11788" width="12.28515625" style="358" customWidth="1"/>
    <col min="11789" max="11789" width="12.140625" style="358" customWidth="1"/>
    <col min="11790" max="11790" width="12.28515625" style="358" bestFit="1" customWidth="1"/>
    <col min="11791" max="11795" width="9.140625" style="358"/>
    <col min="11796" max="11796" width="10.5703125" style="358" bestFit="1" customWidth="1"/>
    <col min="11797" max="11797" width="16.7109375" style="358" customWidth="1"/>
    <col min="11798" max="11798" width="27.7109375" style="358" customWidth="1"/>
    <col min="11799" max="11799" width="26" style="358" bestFit="1" customWidth="1"/>
    <col min="11800" max="12038" width="9.140625" style="358"/>
    <col min="12039" max="12039" width="21.42578125" style="358" customWidth="1"/>
    <col min="12040" max="12040" width="16.42578125" style="358" customWidth="1"/>
    <col min="12041" max="12041" width="17.42578125" style="358" customWidth="1"/>
    <col min="12042" max="12042" width="14" style="358" customWidth="1"/>
    <col min="12043" max="12043" width="13.5703125" style="358" customWidth="1"/>
    <col min="12044" max="12044" width="12.28515625" style="358" customWidth="1"/>
    <col min="12045" max="12045" width="12.140625" style="358" customWidth="1"/>
    <col min="12046" max="12046" width="12.28515625" style="358" bestFit="1" customWidth="1"/>
    <col min="12047" max="12051" width="9.140625" style="358"/>
    <col min="12052" max="12052" width="10.5703125" style="358" bestFit="1" customWidth="1"/>
    <col min="12053" max="12053" width="16.7109375" style="358" customWidth="1"/>
    <col min="12054" max="12054" width="27.7109375" style="358" customWidth="1"/>
    <col min="12055" max="12055" width="26" style="358" bestFit="1" customWidth="1"/>
    <col min="12056" max="12294" width="9.140625" style="358"/>
    <col min="12295" max="12295" width="21.42578125" style="358" customWidth="1"/>
    <col min="12296" max="12296" width="16.42578125" style="358" customWidth="1"/>
    <col min="12297" max="12297" width="17.42578125" style="358" customWidth="1"/>
    <col min="12298" max="12298" width="14" style="358" customWidth="1"/>
    <col min="12299" max="12299" width="13.5703125" style="358" customWidth="1"/>
    <col min="12300" max="12300" width="12.28515625" style="358" customWidth="1"/>
    <col min="12301" max="12301" width="12.140625" style="358" customWidth="1"/>
    <col min="12302" max="12302" width="12.28515625" style="358" bestFit="1" customWidth="1"/>
    <col min="12303" max="12307" width="9.140625" style="358"/>
    <col min="12308" max="12308" width="10.5703125" style="358" bestFit="1" customWidth="1"/>
    <col min="12309" max="12309" width="16.7109375" style="358" customWidth="1"/>
    <col min="12310" max="12310" width="27.7109375" style="358" customWidth="1"/>
    <col min="12311" max="12311" width="26" style="358" bestFit="1" customWidth="1"/>
    <col min="12312" max="12550" width="9.140625" style="358"/>
    <col min="12551" max="12551" width="21.42578125" style="358" customWidth="1"/>
    <col min="12552" max="12552" width="16.42578125" style="358" customWidth="1"/>
    <col min="12553" max="12553" width="17.42578125" style="358" customWidth="1"/>
    <col min="12554" max="12554" width="14" style="358" customWidth="1"/>
    <col min="12555" max="12555" width="13.5703125" style="358" customWidth="1"/>
    <col min="12556" max="12556" width="12.28515625" style="358" customWidth="1"/>
    <col min="12557" max="12557" width="12.140625" style="358" customWidth="1"/>
    <col min="12558" max="12558" width="12.28515625" style="358" bestFit="1" customWidth="1"/>
    <col min="12559" max="12563" width="9.140625" style="358"/>
    <col min="12564" max="12564" width="10.5703125" style="358" bestFit="1" customWidth="1"/>
    <col min="12565" max="12565" width="16.7109375" style="358" customWidth="1"/>
    <col min="12566" max="12566" width="27.7109375" style="358" customWidth="1"/>
    <col min="12567" max="12567" width="26" style="358" bestFit="1" customWidth="1"/>
    <col min="12568" max="12806" width="9.140625" style="358"/>
    <col min="12807" max="12807" width="21.42578125" style="358" customWidth="1"/>
    <col min="12808" max="12808" width="16.42578125" style="358" customWidth="1"/>
    <col min="12809" max="12809" width="17.42578125" style="358" customWidth="1"/>
    <col min="12810" max="12810" width="14" style="358" customWidth="1"/>
    <col min="12811" max="12811" width="13.5703125" style="358" customWidth="1"/>
    <col min="12812" max="12812" width="12.28515625" style="358" customWidth="1"/>
    <col min="12813" max="12813" width="12.140625" style="358" customWidth="1"/>
    <col min="12814" max="12814" width="12.28515625" style="358" bestFit="1" customWidth="1"/>
    <col min="12815" max="12819" width="9.140625" style="358"/>
    <col min="12820" max="12820" width="10.5703125" style="358" bestFit="1" customWidth="1"/>
    <col min="12821" max="12821" width="16.7109375" style="358" customWidth="1"/>
    <col min="12822" max="12822" width="27.7109375" style="358" customWidth="1"/>
    <col min="12823" max="12823" width="26" style="358" bestFit="1" customWidth="1"/>
    <col min="12824" max="13062" width="9.140625" style="358"/>
    <col min="13063" max="13063" width="21.42578125" style="358" customWidth="1"/>
    <col min="13064" max="13064" width="16.42578125" style="358" customWidth="1"/>
    <col min="13065" max="13065" width="17.42578125" style="358" customWidth="1"/>
    <col min="13066" max="13066" width="14" style="358" customWidth="1"/>
    <col min="13067" max="13067" width="13.5703125" style="358" customWidth="1"/>
    <col min="13068" max="13068" width="12.28515625" style="358" customWidth="1"/>
    <col min="13069" max="13069" width="12.140625" style="358" customWidth="1"/>
    <col min="13070" max="13070" width="12.28515625" style="358" bestFit="1" customWidth="1"/>
    <col min="13071" max="13075" width="9.140625" style="358"/>
    <col min="13076" max="13076" width="10.5703125" style="358" bestFit="1" customWidth="1"/>
    <col min="13077" max="13077" width="16.7109375" style="358" customWidth="1"/>
    <col min="13078" max="13078" width="27.7109375" style="358" customWidth="1"/>
    <col min="13079" max="13079" width="26" style="358" bestFit="1" customWidth="1"/>
    <col min="13080" max="13318" width="9.140625" style="358"/>
    <col min="13319" max="13319" width="21.42578125" style="358" customWidth="1"/>
    <col min="13320" max="13320" width="16.42578125" style="358" customWidth="1"/>
    <col min="13321" max="13321" width="17.42578125" style="358" customWidth="1"/>
    <col min="13322" max="13322" width="14" style="358" customWidth="1"/>
    <col min="13323" max="13323" width="13.5703125" style="358" customWidth="1"/>
    <col min="13324" max="13324" width="12.28515625" style="358" customWidth="1"/>
    <col min="13325" max="13325" width="12.140625" style="358" customWidth="1"/>
    <col min="13326" max="13326" width="12.28515625" style="358" bestFit="1" customWidth="1"/>
    <col min="13327" max="13331" width="9.140625" style="358"/>
    <col min="13332" max="13332" width="10.5703125" style="358" bestFit="1" customWidth="1"/>
    <col min="13333" max="13333" width="16.7109375" style="358" customWidth="1"/>
    <col min="13334" max="13334" width="27.7109375" style="358" customWidth="1"/>
    <col min="13335" max="13335" width="26" style="358" bestFit="1" customWidth="1"/>
    <col min="13336" max="13574" width="9.140625" style="358"/>
    <col min="13575" max="13575" width="21.42578125" style="358" customWidth="1"/>
    <col min="13576" max="13576" width="16.42578125" style="358" customWidth="1"/>
    <col min="13577" max="13577" width="17.42578125" style="358" customWidth="1"/>
    <col min="13578" max="13578" width="14" style="358" customWidth="1"/>
    <col min="13579" max="13579" width="13.5703125" style="358" customWidth="1"/>
    <col min="13580" max="13580" width="12.28515625" style="358" customWidth="1"/>
    <col min="13581" max="13581" width="12.140625" style="358" customWidth="1"/>
    <col min="13582" max="13582" width="12.28515625" style="358" bestFit="1" customWidth="1"/>
    <col min="13583" max="13587" width="9.140625" style="358"/>
    <col min="13588" max="13588" width="10.5703125" style="358" bestFit="1" customWidth="1"/>
    <col min="13589" max="13589" width="16.7109375" style="358" customWidth="1"/>
    <col min="13590" max="13590" width="27.7109375" style="358" customWidth="1"/>
    <col min="13591" max="13591" width="26" style="358" bestFit="1" customWidth="1"/>
    <col min="13592" max="13830" width="9.140625" style="358"/>
    <col min="13831" max="13831" width="21.42578125" style="358" customWidth="1"/>
    <col min="13832" max="13832" width="16.42578125" style="358" customWidth="1"/>
    <col min="13833" max="13833" width="17.42578125" style="358" customWidth="1"/>
    <col min="13834" max="13834" width="14" style="358" customWidth="1"/>
    <col min="13835" max="13835" width="13.5703125" style="358" customWidth="1"/>
    <col min="13836" max="13836" width="12.28515625" style="358" customWidth="1"/>
    <col min="13837" max="13837" width="12.140625" style="358" customWidth="1"/>
    <col min="13838" max="13838" width="12.28515625" style="358" bestFit="1" customWidth="1"/>
    <col min="13839" max="13843" width="9.140625" style="358"/>
    <col min="13844" max="13844" width="10.5703125" style="358" bestFit="1" customWidth="1"/>
    <col min="13845" max="13845" width="16.7109375" style="358" customWidth="1"/>
    <col min="13846" max="13846" width="27.7109375" style="358" customWidth="1"/>
    <col min="13847" max="13847" width="26" style="358" bestFit="1" customWidth="1"/>
    <col min="13848" max="14086" width="9.140625" style="358"/>
    <col min="14087" max="14087" width="21.42578125" style="358" customWidth="1"/>
    <col min="14088" max="14088" width="16.42578125" style="358" customWidth="1"/>
    <col min="14089" max="14089" width="17.42578125" style="358" customWidth="1"/>
    <col min="14090" max="14090" width="14" style="358" customWidth="1"/>
    <col min="14091" max="14091" width="13.5703125" style="358" customWidth="1"/>
    <col min="14092" max="14092" width="12.28515625" style="358" customWidth="1"/>
    <col min="14093" max="14093" width="12.140625" style="358" customWidth="1"/>
    <col min="14094" max="14094" width="12.28515625" style="358" bestFit="1" customWidth="1"/>
    <col min="14095" max="14099" width="9.140625" style="358"/>
    <col min="14100" max="14100" width="10.5703125" style="358" bestFit="1" customWidth="1"/>
    <col min="14101" max="14101" width="16.7109375" style="358" customWidth="1"/>
    <col min="14102" max="14102" width="27.7109375" style="358" customWidth="1"/>
    <col min="14103" max="14103" width="26" style="358" bestFit="1" customWidth="1"/>
    <col min="14104" max="14342" width="9.140625" style="358"/>
    <col min="14343" max="14343" width="21.42578125" style="358" customWidth="1"/>
    <col min="14344" max="14344" width="16.42578125" style="358" customWidth="1"/>
    <col min="14345" max="14345" width="17.42578125" style="358" customWidth="1"/>
    <col min="14346" max="14346" width="14" style="358" customWidth="1"/>
    <col min="14347" max="14347" width="13.5703125" style="358" customWidth="1"/>
    <col min="14348" max="14348" width="12.28515625" style="358" customWidth="1"/>
    <col min="14349" max="14349" width="12.140625" style="358" customWidth="1"/>
    <col min="14350" max="14350" width="12.28515625" style="358" bestFit="1" customWidth="1"/>
    <col min="14351" max="14355" width="9.140625" style="358"/>
    <col min="14356" max="14356" width="10.5703125" style="358" bestFit="1" customWidth="1"/>
    <col min="14357" max="14357" width="16.7109375" style="358" customWidth="1"/>
    <col min="14358" max="14358" width="27.7109375" style="358" customWidth="1"/>
    <col min="14359" max="14359" width="26" style="358" bestFit="1" customWidth="1"/>
    <col min="14360" max="14598" width="9.140625" style="358"/>
    <col min="14599" max="14599" width="21.42578125" style="358" customWidth="1"/>
    <col min="14600" max="14600" width="16.42578125" style="358" customWidth="1"/>
    <col min="14601" max="14601" width="17.42578125" style="358" customWidth="1"/>
    <col min="14602" max="14602" width="14" style="358" customWidth="1"/>
    <col min="14603" max="14603" width="13.5703125" style="358" customWidth="1"/>
    <col min="14604" max="14604" width="12.28515625" style="358" customWidth="1"/>
    <col min="14605" max="14605" width="12.140625" style="358" customWidth="1"/>
    <col min="14606" max="14606" width="12.28515625" style="358" bestFit="1" customWidth="1"/>
    <col min="14607" max="14611" width="9.140625" style="358"/>
    <col min="14612" max="14612" width="10.5703125" style="358" bestFit="1" customWidth="1"/>
    <col min="14613" max="14613" width="16.7109375" style="358" customWidth="1"/>
    <col min="14614" max="14614" width="27.7109375" style="358" customWidth="1"/>
    <col min="14615" max="14615" width="26" style="358" bestFit="1" customWidth="1"/>
    <col min="14616" max="14854" width="9.140625" style="358"/>
    <col min="14855" max="14855" width="21.42578125" style="358" customWidth="1"/>
    <col min="14856" max="14856" width="16.42578125" style="358" customWidth="1"/>
    <col min="14857" max="14857" width="17.42578125" style="358" customWidth="1"/>
    <col min="14858" max="14858" width="14" style="358" customWidth="1"/>
    <col min="14859" max="14859" width="13.5703125" style="358" customWidth="1"/>
    <col min="14860" max="14860" width="12.28515625" style="358" customWidth="1"/>
    <col min="14861" max="14861" width="12.140625" style="358" customWidth="1"/>
    <col min="14862" max="14862" width="12.28515625" style="358" bestFit="1" customWidth="1"/>
    <col min="14863" max="14867" width="9.140625" style="358"/>
    <col min="14868" max="14868" width="10.5703125" style="358" bestFit="1" customWidth="1"/>
    <col min="14869" max="14869" width="16.7109375" style="358" customWidth="1"/>
    <col min="14870" max="14870" width="27.7109375" style="358" customWidth="1"/>
    <col min="14871" max="14871" width="26" style="358" bestFit="1" customWidth="1"/>
    <col min="14872" max="15110" width="9.140625" style="358"/>
    <col min="15111" max="15111" width="21.42578125" style="358" customWidth="1"/>
    <col min="15112" max="15112" width="16.42578125" style="358" customWidth="1"/>
    <col min="15113" max="15113" width="17.42578125" style="358" customWidth="1"/>
    <col min="15114" max="15114" width="14" style="358" customWidth="1"/>
    <col min="15115" max="15115" width="13.5703125" style="358" customWidth="1"/>
    <col min="15116" max="15116" width="12.28515625" style="358" customWidth="1"/>
    <col min="15117" max="15117" width="12.140625" style="358" customWidth="1"/>
    <col min="15118" max="15118" width="12.28515625" style="358" bestFit="1" customWidth="1"/>
    <col min="15119" max="15123" width="9.140625" style="358"/>
    <col min="15124" max="15124" width="10.5703125" style="358" bestFit="1" customWidth="1"/>
    <col min="15125" max="15125" width="16.7109375" style="358" customWidth="1"/>
    <col min="15126" max="15126" width="27.7109375" style="358" customWidth="1"/>
    <col min="15127" max="15127" width="26" style="358" bestFit="1" customWidth="1"/>
    <col min="15128" max="15366" width="9.140625" style="358"/>
    <col min="15367" max="15367" width="21.42578125" style="358" customWidth="1"/>
    <col min="15368" max="15368" width="16.42578125" style="358" customWidth="1"/>
    <col min="15369" max="15369" width="17.42578125" style="358" customWidth="1"/>
    <col min="15370" max="15370" width="14" style="358" customWidth="1"/>
    <col min="15371" max="15371" width="13.5703125" style="358" customWidth="1"/>
    <col min="15372" max="15372" width="12.28515625" style="358" customWidth="1"/>
    <col min="15373" max="15373" width="12.140625" style="358" customWidth="1"/>
    <col min="15374" max="15374" width="12.28515625" style="358" bestFit="1" customWidth="1"/>
    <col min="15375" max="15379" width="9.140625" style="358"/>
    <col min="15380" max="15380" width="10.5703125" style="358" bestFit="1" customWidth="1"/>
    <col min="15381" max="15381" width="16.7109375" style="358" customWidth="1"/>
    <col min="15382" max="15382" width="27.7109375" style="358" customWidth="1"/>
    <col min="15383" max="15383" width="26" style="358" bestFit="1" customWidth="1"/>
    <col min="15384" max="15622" width="9.140625" style="358"/>
    <col min="15623" max="15623" width="21.42578125" style="358" customWidth="1"/>
    <col min="15624" max="15624" width="16.42578125" style="358" customWidth="1"/>
    <col min="15625" max="15625" width="17.42578125" style="358" customWidth="1"/>
    <col min="15626" max="15626" width="14" style="358" customWidth="1"/>
    <col min="15627" max="15627" width="13.5703125" style="358" customWidth="1"/>
    <col min="15628" max="15628" width="12.28515625" style="358" customWidth="1"/>
    <col min="15629" max="15629" width="12.140625" style="358" customWidth="1"/>
    <col min="15630" max="15630" width="12.28515625" style="358" bestFit="1" customWidth="1"/>
    <col min="15631" max="15635" width="9.140625" style="358"/>
    <col min="15636" max="15636" width="10.5703125" style="358" bestFit="1" customWidth="1"/>
    <col min="15637" max="15637" width="16.7109375" style="358" customWidth="1"/>
    <col min="15638" max="15638" width="27.7109375" style="358" customWidth="1"/>
    <col min="15639" max="15639" width="26" style="358" bestFit="1" customWidth="1"/>
    <col min="15640" max="15878" width="9.140625" style="358"/>
    <col min="15879" max="15879" width="21.42578125" style="358" customWidth="1"/>
    <col min="15880" max="15880" width="16.42578125" style="358" customWidth="1"/>
    <col min="15881" max="15881" width="17.42578125" style="358" customWidth="1"/>
    <col min="15882" max="15882" width="14" style="358" customWidth="1"/>
    <col min="15883" max="15883" width="13.5703125" style="358" customWidth="1"/>
    <col min="15884" max="15884" width="12.28515625" style="358" customWidth="1"/>
    <col min="15885" max="15885" width="12.140625" style="358" customWidth="1"/>
    <col min="15886" max="15886" width="12.28515625" style="358" bestFit="1" customWidth="1"/>
    <col min="15887" max="15891" width="9.140625" style="358"/>
    <col min="15892" max="15892" width="10.5703125" style="358" bestFit="1" customWidth="1"/>
    <col min="15893" max="15893" width="16.7109375" style="358" customWidth="1"/>
    <col min="15894" max="15894" width="27.7109375" style="358" customWidth="1"/>
    <col min="15895" max="15895" width="26" style="358" bestFit="1" customWidth="1"/>
    <col min="15896" max="16134" width="9.140625" style="358"/>
    <col min="16135" max="16135" width="21.42578125" style="358" customWidth="1"/>
    <col min="16136" max="16136" width="16.42578125" style="358" customWidth="1"/>
    <col min="16137" max="16137" width="17.42578125" style="358" customWidth="1"/>
    <col min="16138" max="16138" width="14" style="358" customWidth="1"/>
    <col min="16139" max="16139" width="13.5703125" style="358" customWidth="1"/>
    <col min="16140" max="16140" width="12.28515625" style="358" customWidth="1"/>
    <col min="16141" max="16141" width="12.140625" style="358" customWidth="1"/>
    <col min="16142" max="16142" width="12.28515625" style="358" bestFit="1" customWidth="1"/>
    <col min="16143" max="16147" width="9.140625" style="358"/>
    <col min="16148" max="16148" width="10.5703125" style="358" bestFit="1" customWidth="1"/>
    <col min="16149" max="16149" width="16.7109375" style="358" customWidth="1"/>
    <col min="16150" max="16150" width="27.7109375" style="358" customWidth="1"/>
    <col min="16151" max="16151" width="26" style="358" bestFit="1" customWidth="1"/>
    <col min="16152" max="16384" width="9.140625" style="358"/>
  </cols>
  <sheetData>
    <row r="2" spans="1:25" ht="15.75" x14ac:dyDescent="0.3">
      <c r="B2" s="516" t="s">
        <v>0</v>
      </c>
      <c r="C2" s="517"/>
      <c r="D2" s="517"/>
      <c r="E2" s="517"/>
      <c r="F2" s="517"/>
      <c r="G2" s="518"/>
      <c r="H2" s="343"/>
      <c r="I2" s="343"/>
    </row>
    <row r="3" spans="1:25" ht="15.75" x14ac:dyDescent="0.3">
      <c r="B3" s="398"/>
      <c r="C3" s="398"/>
      <c r="D3" s="398"/>
      <c r="E3" s="519" t="s">
        <v>1</v>
      </c>
      <c r="F3" s="519"/>
      <c r="G3" s="519"/>
      <c r="H3" s="343"/>
      <c r="I3" s="343"/>
      <c r="T3" s="332"/>
      <c r="U3" s="15"/>
      <c r="V3" s="15"/>
      <c r="W3" s="15"/>
    </row>
    <row r="4" spans="1:25" ht="75.75" thickBot="1" x14ac:dyDescent="0.3">
      <c r="B4" s="338" t="s">
        <v>2</v>
      </c>
      <c r="C4" s="339" t="s">
        <v>3</v>
      </c>
      <c r="D4" s="340" t="s">
        <v>4</v>
      </c>
      <c r="E4" s="433" t="s">
        <v>5</v>
      </c>
      <c r="F4" s="434" t="s">
        <v>6</v>
      </c>
      <c r="G4" s="435" t="s">
        <v>7</v>
      </c>
      <c r="H4" s="388" t="s">
        <v>253</v>
      </c>
      <c r="I4" s="386" t="s">
        <v>254</v>
      </c>
      <c r="J4" s="277" t="s">
        <v>214</v>
      </c>
      <c r="T4" s="489"/>
      <c r="U4" s="489"/>
      <c r="V4" s="7"/>
      <c r="W4" s="7"/>
      <c r="X4" s="40"/>
      <c r="Y4" s="40"/>
    </row>
    <row r="5" spans="1:25" ht="16.5" thickBot="1" x14ac:dyDescent="0.35">
      <c r="A5" s="358">
        <v>1</v>
      </c>
      <c r="B5" s="305" t="s">
        <v>9</v>
      </c>
      <c r="C5" s="51">
        <v>826805.21</v>
      </c>
      <c r="D5" s="51">
        <v>22940</v>
      </c>
      <c r="E5" s="437">
        <v>21716</v>
      </c>
      <c r="F5" s="437">
        <v>4155</v>
      </c>
      <c r="G5" s="13">
        <f>E5+F5</f>
        <v>25871</v>
      </c>
      <c r="H5" s="432">
        <f t="shared" ref="H5:H10" si="0">(C5/C$62)*100</f>
        <v>8.2650702775356919</v>
      </c>
      <c r="I5" s="389">
        <f>(G5/G$62)*100</f>
        <v>6.7937479976681034</v>
      </c>
      <c r="J5" s="279">
        <f t="shared" ref="J5:J33" si="1">C5/G5/3</f>
        <v>10.652921675492507</v>
      </c>
      <c r="K5" s="450">
        <f>G5/$G$62</f>
        <v>6.7937479976681037E-2</v>
      </c>
      <c r="L5" s="40">
        <f>C5/$C$62</f>
        <v>8.2650702775356924E-2</v>
      </c>
      <c r="T5" s="9"/>
      <c r="U5" s="10"/>
      <c r="V5" s="15"/>
      <c r="W5" s="20"/>
      <c r="X5" s="40"/>
      <c r="Y5" s="40"/>
    </row>
    <row r="6" spans="1:25" ht="16.5" thickBot="1" x14ac:dyDescent="0.35">
      <c r="A6" s="358">
        <v>2</v>
      </c>
      <c r="B6" s="305" t="s">
        <v>11</v>
      </c>
      <c r="C6" s="51">
        <v>2680570.21</v>
      </c>
      <c r="D6" s="51">
        <v>1146698.79</v>
      </c>
      <c r="E6" s="437">
        <v>93269</v>
      </c>
      <c r="F6" s="437">
        <v>11487</v>
      </c>
      <c r="G6" s="13">
        <f t="shared" ref="G6:G61" si="2">E6+F6</f>
        <v>104756</v>
      </c>
      <c r="H6" s="432">
        <f t="shared" si="0"/>
        <v>26.796034787345629</v>
      </c>
      <c r="I6" s="389">
        <f t="shared" ref="I6:I61" si="3">(G6/G$62)*100</f>
        <v>27.509020341066055</v>
      </c>
      <c r="J6" s="279">
        <f t="shared" si="1"/>
        <v>8.5295677892753954</v>
      </c>
      <c r="K6" s="450">
        <f t="shared" ref="K6:K16" si="4">G6/$G$62</f>
        <v>0.27509020341066054</v>
      </c>
      <c r="L6" s="40">
        <f t="shared" ref="L6:L61" si="5">C6/$C$62</f>
        <v>0.26796034787345629</v>
      </c>
      <c r="T6" s="9"/>
      <c r="U6" s="11"/>
      <c r="V6" s="15"/>
      <c r="W6" s="20"/>
      <c r="X6" s="40"/>
      <c r="Y6" s="40"/>
    </row>
    <row r="7" spans="1:25" ht="15.75" thickBot="1" x14ac:dyDescent="0.3">
      <c r="A7" s="358">
        <v>3</v>
      </c>
      <c r="B7" s="305" t="s">
        <v>13</v>
      </c>
      <c r="C7" s="60">
        <v>1453352</v>
      </c>
      <c r="D7" s="51">
        <v>393426</v>
      </c>
      <c r="E7" s="60">
        <v>89698</v>
      </c>
      <c r="F7" s="60">
        <v>563</v>
      </c>
      <c r="G7" s="13">
        <f t="shared" si="2"/>
        <v>90261</v>
      </c>
      <c r="H7" s="432">
        <f t="shared" si="0"/>
        <v>14.528278574825446</v>
      </c>
      <c r="I7" s="389">
        <f t="shared" si="3"/>
        <v>23.702620231824078</v>
      </c>
      <c r="J7" s="279">
        <f t="shared" si="1"/>
        <v>5.3672202464704206</v>
      </c>
      <c r="K7" s="450">
        <f t="shared" si="4"/>
        <v>0.23702620231824079</v>
      </c>
      <c r="L7" s="40">
        <f t="shared" si="5"/>
        <v>0.14528278574825446</v>
      </c>
      <c r="M7" s="391">
        <f>C7/L7/3</f>
        <v>3334535.9133333336</v>
      </c>
      <c r="T7" s="9"/>
      <c r="U7" s="11"/>
      <c r="V7" s="15"/>
      <c r="W7" s="41"/>
      <c r="X7" s="40"/>
      <c r="Y7" s="40"/>
    </row>
    <row r="8" spans="1:25" ht="15.75" thickBot="1" x14ac:dyDescent="0.3">
      <c r="A8" s="358">
        <v>4</v>
      </c>
      <c r="B8" s="305" t="s">
        <v>161</v>
      </c>
      <c r="C8" s="60">
        <v>2795312.25</v>
      </c>
      <c r="D8" s="51">
        <v>46105.27</v>
      </c>
      <c r="E8" s="436">
        <v>77089</v>
      </c>
      <c r="F8" s="37">
        <v>2819</v>
      </c>
      <c r="G8" s="13">
        <f t="shared" si="2"/>
        <v>79908</v>
      </c>
      <c r="H8" s="432">
        <f t="shared" si="0"/>
        <v>27.943041377190188</v>
      </c>
      <c r="I8" s="389">
        <f t="shared" si="3"/>
        <v>20.983913068596607</v>
      </c>
      <c r="J8" s="368">
        <f t="shared" si="1"/>
        <v>11.660544000600689</v>
      </c>
      <c r="K8" s="450">
        <f t="shared" si="4"/>
        <v>0.20983913068596607</v>
      </c>
      <c r="L8" s="40">
        <f t="shared" si="5"/>
        <v>0.27943041377190186</v>
      </c>
      <c r="T8" s="9"/>
      <c r="U8" s="11"/>
      <c r="V8" s="15"/>
      <c r="W8" s="41"/>
      <c r="X8" s="40"/>
      <c r="Y8" s="40"/>
    </row>
    <row r="9" spans="1:25" ht="15.75" thickBot="1" x14ac:dyDescent="0.3">
      <c r="A9" s="358">
        <v>5</v>
      </c>
      <c r="B9" s="305" t="s">
        <v>16</v>
      </c>
      <c r="C9" s="60">
        <v>5709.07</v>
      </c>
      <c r="D9" s="60">
        <v>4737.38</v>
      </c>
      <c r="E9" s="36">
        <v>400</v>
      </c>
      <c r="F9" s="35">
        <v>27</v>
      </c>
      <c r="G9" s="13">
        <f t="shared" si="2"/>
        <v>427</v>
      </c>
      <c r="H9" s="432">
        <f t="shared" si="0"/>
        <v>5.7070110587922745E-2</v>
      </c>
      <c r="I9" s="389">
        <f t="shared" si="3"/>
        <v>0.11213058617773879</v>
      </c>
      <c r="J9" s="280">
        <f t="shared" si="1"/>
        <v>4.4567291178766588</v>
      </c>
      <c r="K9" s="450">
        <f t="shared" si="4"/>
        <v>1.1213058617773879E-3</v>
      </c>
      <c r="L9" s="40">
        <f t="shared" si="5"/>
        <v>5.7070110587922743E-4</v>
      </c>
      <c r="T9" s="9"/>
      <c r="U9" s="11"/>
      <c r="V9" s="15"/>
      <c r="W9" s="9"/>
      <c r="X9" s="40"/>
      <c r="Y9" s="40"/>
    </row>
    <row r="10" spans="1:25" ht="15.75" thickBot="1" x14ac:dyDescent="0.3">
      <c r="A10" s="358">
        <v>6</v>
      </c>
      <c r="B10" s="304" t="s">
        <v>226</v>
      </c>
      <c r="C10" s="60">
        <v>15284.36</v>
      </c>
      <c r="D10" s="60">
        <v>3800</v>
      </c>
      <c r="E10" s="51">
        <v>555</v>
      </c>
      <c r="F10" s="35">
        <v>0</v>
      </c>
      <c r="G10" s="13">
        <f t="shared" si="2"/>
        <v>555</v>
      </c>
      <c r="H10" s="432">
        <f t="shared" si="0"/>
        <v>0.15278847788967784</v>
      </c>
      <c r="I10" s="389">
        <f t="shared" si="3"/>
        <v>0.14574350194062069</v>
      </c>
      <c r="J10" s="279">
        <f t="shared" si="1"/>
        <v>9.1797957957957959</v>
      </c>
      <c r="K10" s="450">
        <f t="shared" si="4"/>
        <v>1.4574350194062069E-3</v>
      </c>
      <c r="L10" s="40">
        <f t="shared" si="5"/>
        <v>1.5278847788967784E-3</v>
      </c>
      <c r="M10" s="182"/>
      <c r="N10" s="182"/>
      <c r="T10" s="9"/>
      <c r="U10" s="11"/>
      <c r="V10" s="15"/>
      <c r="W10" s="9"/>
      <c r="X10" s="40"/>
      <c r="Y10" s="40"/>
    </row>
    <row r="11" spans="1:25" ht="15.75" thickBot="1" x14ac:dyDescent="0.3">
      <c r="A11" s="358">
        <v>7</v>
      </c>
      <c r="B11" s="305" t="s">
        <v>251</v>
      </c>
      <c r="C11" s="395">
        <v>434752.57</v>
      </c>
      <c r="D11" s="51">
        <v>190451.89</v>
      </c>
      <c r="E11" s="51">
        <v>15387</v>
      </c>
      <c r="F11" s="35">
        <v>802</v>
      </c>
      <c r="G11" s="13">
        <f t="shared" si="2"/>
        <v>16189</v>
      </c>
      <c r="H11" s="432">
        <f>(C11/C$62)*100</f>
        <v>4.345957791423757</v>
      </c>
      <c r="I11" s="389">
        <f t="shared" si="3"/>
        <v>4.251246041291366</v>
      </c>
      <c r="J11" s="279">
        <f t="shared" si="1"/>
        <v>8.9516043815759669</v>
      </c>
      <c r="K11" s="450">
        <f t="shared" si="4"/>
        <v>4.2512460412913664E-2</v>
      </c>
      <c r="L11" s="40">
        <f t="shared" si="5"/>
        <v>4.3459577914237567E-2</v>
      </c>
      <c r="M11" s="182"/>
      <c r="N11" s="182"/>
      <c r="T11" s="332"/>
      <c r="U11" s="20"/>
      <c r="V11" s="15"/>
      <c r="W11" s="15"/>
      <c r="X11" s="40"/>
      <c r="Y11" s="40"/>
    </row>
    <row r="12" spans="1:25" ht="15.75" thickBot="1" x14ac:dyDescent="0.3">
      <c r="A12" s="358">
        <v>8</v>
      </c>
      <c r="B12" s="306" t="s">
        <v>19</v>
      </c>
      <c r="C12" s="60">
        <v>3937.63</v>
      </c>
      <c r="D12" s="51">
        <v>4614.07</v>
      </c>
      <c r="E12" s="36">
        <v>22</v>
      </c>
      <c r="F12" s="35">
        <v>0</v>
      </c>
      <c r="G12" s="13">
        <f t="shared" si="2"/>
        <v>22</v>
      </c>
      <c r="H12" s="432">
        <f>(C12/C$62)*100</f>
        <v>3.9362099178031143E-2</v>
      </c>
      <c r="I12" s="389">
        <f t="shared" si="3"/>
        <v>5.7772198967453248E-3</v>
      </c>
      <c r="J12" s="279">
        <f t="shared" si="1"/>
        <v>59.661060606060609</v>
      </c>
      <c r="K12" s="450">
        <f t="shared" si="4"/>
        <v>5.7772198967453246E-5</v>
      </c>
      <c r="L12" s="40">
        <f t="shared" si="5"/>
        <v>3.9362099178031143E-4</v>
      </c>
      <c r="T12" s="332"/>
      <c r="U12" s="333"/>
      <c r="V12" s="15"/>
      <c r="W12" s="7"/>
      <c r="X12" s="40"/>
      <c r="Y12" s="40"/>
    </row>
    <row r="13" spans="1:25" ht="15.75" thickBot="1" x14ac:dyDescent="0.3">
      <c r="A13" s="358">
        <v>9</v>
      </c>
      <c r="B13" s="305" t="s">
        <v>255</v>
      </c>
      <c r="C13" s="362">
        <v>264020.56</v>
      </c>
      <c r="D13" s="365">
        <v>210573.68</v>
      </c>
      <c r="E13" s="35">
        <v>9886</v>
      </c>
      <c r="F13" s="35">
        <v>77</v>
      </c>
      <c r="G13" s="13">
        <f t="shared" si="2"/>
        <v>9963</v>
      </c>
      <c r="H13" s="432">
        <f t="shared" ref="H13:H61" si="6">(C13/C$62)*100</f>
        <v>2.639253425984494</v>
      </c>
      <c r="I13" s="389">
        <f t="shared" si="3"/>
        <v>2.6162928105124394</v>
      </c>
      <c r="J13" s="279">
        <f t="shared" si="1"/>
        <v>8.8333687978855107</v>
      </c>
      <c r="K13" s="450">
        <f t="shared" si="4"/>
        <v>2.6162928105124394E-2</v>
      </c>
      <c r="L13" s="40">
        <f t="shared" si="5"/>
        <v>2.6392534259844939E-2</v>
      </c>
      <c r="T13" s="489"/>
      <c r="U13" s="489"/>
      <c r="V13" s="16"/>
      <c r="W13" s="20"/>
      <c r="X13" s="40"/>
      <c r="Y13" s="40"/>
    </row>
    <row r="14" spans="1:25" ht="15.75" thickBot="1" x14ac:dyDescent="0.3">
      <c r="A14" s="358">
        <v>10</v>
      </c>
      <c r="B14" s="304" t="s">
        <v>245</v>
      </c>
      <c r="C14" s="51">
        <v>16200</v>
      </c>
      <c r="D14" s="51">
        <v>156330</v>
      </c>
      <c r="E14" s="51">
        <v>1300</v>
      </c>
      <c r="F14" s="35">
        <v>80</v>
      </c>
      <c r="G14" s="13">
        <f t="shared" si="2"/>
        <v>1380</v>
      </c>
      <c r="H14" s="432">
        <f t="shared" si="6"/>
        <v>0.161941575689972</v>
      </c>
      <c r="I14" s="389">
        <f t="shared" si="3"/>
        <v>0.36238924806857037</v>
      </c>
      <c r="J14" s="279">
        <f t="shared" si="1"/>
        <v>3.9130434782608696</v>
      </c>
      <c r="K14" s="450">
        <f t="shared" si="4"/>
        <v>3.6238924806857036E-3</v>
      </c>
      <c r="L14" s="40">
        <f t="shared" si="5"/>
        <v>1.6194157568997201E-3</v>
      </c>
      <c r="T14" s="9"/>
      <c r="U14" s="11"/>
      <c r="V14" s="11"/>
      <c r="W14" s="42"/>
      <c r="X14" s="40"/>
    </row>
    <row r="15" spans="1:25" ht="15.75" thickBot="1" x14ac:dyDescent="0.3">
      <c r="A15" s="358">
        <v>11</v>
      </c>
      <c r="B15" s="304" t="s">
        <v>229</v>
      </c>
      <c r="C15" s="51">
        <v>49614</v>
      </c>
      <c r="D15" s="51">
        <v>29648</v>
      </c>
      <c r="E15" s="51">
        <v>1245</v>
      </c>
      <c r="F15" s="35">
        <v>9</v>
      </c>
      <c r="G15" s="13">
        <f t="shared" si="2"/>
        <v>1254</v>
      </c>
      <c r="H15" s="432">
        <f t="shared" si="6"/>
        <v>0.49596107014088103</v>
      </c>
      <c r="I15" s="389">
        <f t="shared" si="3"/>
        <v>0.32930153411448349</v>
      </c>
      <c r="J15" s="368">
        <f t="shared" si="1"/>
        <v>13.188197767145136</v>
      </c>
      <c r="K15" s="450">
        <f t="shared" si="4"/>
        <v>3.2930153411448349E-3</v>
      </c>
      <c r="L15" s="40">
        <f t="shared" si="5"/>
        <v>4.9596107014088101E-3</v>
      </c>
      <c r="M15" s="182"/>
      <c r="N15" s="182"/>
      <c r="T15" s="9"/>
      <c r="U15" s="11"/>
      <c r="V15" s="11"/>
      <c r="W15" s="42"/>
      <c r="X15" s="40"/>
    </row>
    <row r="16" spans="1:25" ht="15.75" thickBot="1" x14ac:dyDescent="0.3">
      <c r="A16" s="358">
        <v>12</v>
      </c>
      <c r="B16" s="305" t="s">
        <v>24</v>
      </c>
      <c r="C16" s="60">
        <v>1570.85</v>
      </c>
      <c r="D16" s="51">
        <v>0</v>
      </c>
      <c r="E16" s="35">
        <v>0</v>
      </c>
      <c r="F16" s="35">
        <v>3</v>
      </c>
      <c r="G16" s="13">
        <f t="shared" si="2"/>
        <v>3</v>
      </c>
      <c r="H16" s="432">
        <f t="shared" si="6"/>
        <v>1.5702834825468675E-2</v>
      </c>
      <c r="I16" s="389">
        <f t="shared" si="3"/>
        <v>7.8780271319254429E-4</v>
      </c>
      <c r="J16" s="279">
        <f t="shared" si="1"/>
        <v>174.53888888888889</v>
      </c>
      <c r="K16" s="450">
        <f t="shared" si="4"/>
        <v>7.8780271319254428E-6</v>
      </c>
      <c r="L16" s="40">
        <f t="shared" si="5"/>
        <v>1.5702834825468675E-4</v>
      </c>
      <c r="M16" s="109"/>
      <c r="N16" s="109"/>
      <c r="T16" s="9"/>
      <c r="U16" s="11"/>
      <c r="V16" s="11"/>
      <c r="W16" s="9"/>
      <c r="X16" s="40"/>
    </row>
    <row r="17" spans="1:24" ht="15.75" thickBot="1" x14ac:dyDescent="0.3">
      <c r="A17" s="358">
        <v>13</v>
      </c>
      <c r="B17" s="100" t="s">
        <v>66</v>
      </c>
      <c r="C17" s="443"/>
      <c r="D17" s="442"/>
      <c r="E17" s="441"/>
      <c r="F17" s="441"/>
      <c r="G17" s="81">
        <f t="shared" si="2"/>
        <v>0</v>
      </c>
      <c r="H17" s="432">
        <f t="shared" si="6"/>
        <v>0</v>
      </c>
      <c r="I17" s="389">
        <f t="shared" si="3"/>
        <v>0</v>
      </c>
      <c r="J17" s="279" t="e">
        <f t="shared" si="1"/>
        <v>#DIV/0!</v>
      </c>
      <c r="K17" s="450" t="e">
        <f>G17/G74</f>
        <v>#DIV/0!</v>
      </c>
      <c r="L17" s="40">
        <f t="shared" si="5"/>
        <v>0</v>
      </c>
      <c r="M17" s="109"/>
      <c r="N17" s="109"/>
      <c r="T17" s="9"/>
      <c r="U17" s="11"/>
      <c r="V17" s="11"/>
      <c r="W17" s="9"/>
      <c r="X17" s="40"/>
    </row>
    <row r="18" spans="1:24" ht="15.75" thickBot="1" x14ac:dyDescent="0.3">
      <c r="A18" s="358">
        <v>14</v>
      </c>
      <c r="B18" s="305" t="s">
        <v>247</v>
      </c>
      <c r="C18" s="60">
        <v>7750</v>
      </c>
      <c r="D18" s="68">
        <v>0</v>
      </c>
      <c r="E18" s="35">
        <v>137</v>
      </c>
      <c r="F18" s="35">
        <v>35</v>
      </c>
      <c r="G18" s="268">
        <f t="shared" si="2"/>
        <v>172</v>
      </c>
      <c r="H18" s="432">
        <f t="shared" si="6"/>
        <v>7.7472050098597728E-2</v>
      </c>
      <c r="I18" s="389">
        <f t="shared" si="3"/>
        <v>4.5167355556372538E-2</v>
      </c>
      <c r="J18" s="279">
        <f t="shared" si="1"/>
        <v>15.019379844961241</v>
      </c>
      <c r="K18" s="358" t="s">
        <v>257</v>
      </c>
      <c r="L18" s="40">
        <f t="shared" si="5"/>
        <v>7.7472050098597732E-4</v>
      </c>
      <c r="M18" s="109"/>
      <c r="N18" s="109"/>
      <c r="T18" s="332"/>
      <c r="U18" s="18"/>
      <c r="V18" s="15"/>
      <c r="W18" s="18"/>
    </row>
    <row r="19" spans="1:24" ht="15.75" thickBot="1" x14ac:dyDescent="0.3">
      <c r="A19" s="358">
        <v>15</v>
      </c>
      <c r="B19" s="305" t="s">
        <v>246</v>
      </c>
      <c r="C19" s="60">
        <v>8850</v>
      </c>
      <c r="D19" s="35">
        <v>3658.2</v>
      </c>
      <c r="E19" s="35">
        <v>739</v>
      </c>
      <c r="F19" s="35">
        <v>95</v>
      </c>
      <c r="G19" s="13">
        <f t="shared" si="2"/>
        <v>834</v>
      </c>
      <c r="H19" s="432">
        <f t="shared" si="6"/>
        <v>8.8468083015818044E-2</v>
      </c>
      <c r="I19" s="389">
        <f t="shared" si="3"/>
        <v>0.21900915426752732</v>
      </c>
      <c r="J19" s="279">
        <f t="shared" si="1"/>
        <v>3.537170263788969</v>
      </c>
      <c r="K19" s="358" t="s">
        <v>257</v>
      </c>
      <c r="L19" s="40">
        <f t="shared" si="5"/>
        <v>8.8468083015818047E-4</v>
      </c>
      <c r="M19" s="109"/>
      <c r="N19" s="109"/>
      <c r="T19" s="332"/>
      <c r="U19" s="18"/>
      <c r="V19" s="15"/>
      <c r="W19" s="18"/>
    </row>
    <row r="20" spans="1:24" ht="15.75" thickBot="1" x14ac:dyDescent="0.3">
      <c r="A20" s="358">
        <v>16</v>
      </c>
      <c r="B20" s="100" t="s">
        <v>29</v>
      </c>
      <c r="C20" s="443"/>
      <c r="D20" s="440"/>
      <c r="E20" s="441"/>
      <c r="F20" s="441"/>
      <c r="G20" s="81">
        <f t="shared" si="2"/>
        <v>0</v>
      </c>
      <c r="H20" s="432">
        <f t="shared" si="6"/>
        <v>0</v>
      </c>
      <c r="I20" s="389">
        <f t="shared" si="3"/>
        <v>0</v>
      </c>
      <c r="J20" s="279" t="e">
        <f t="shared" si="1"/>
        <v>#DIV/0!</v>
      </c>
      <c r="L20" s="40">
        <f t="shared" si="5"/>
        <v>0</v>
      </c>
      <c r="T20" s="334"/>
      <c r="U20" s="397"/>
      <c r="V20" s="15"/>
      <c r="W20" s="7"/>
    </row>
    <row r="21" spans="1:24" ht="15.75" thickBot="1" x14ac:dyDescent="0.3">
      <c r="A21" s="358">
        <v>17</v>
      </c>
      <c r="B21" s="305" t="s">
        <v>33</v>
      </c>
      <c r="C21" s="60">
        <v>81000.850000000006</v>
      </c>
      <c r="D21" s="51">
        <v>0</v>
      </c>
      <c r="E21" s="35">
        <v>5546</v>
      </c>
      <c r="F21" s="35">
        <v>1</v>
      </c>
      <c r="G21" s="13">
        <f t="shared" si="2"/>
        <v>5547</v>
      </c>
      <c r="H21" s="432">
        <f t="shared" si="6"/>
        <v>0.80971637538438723</v>
      </c>
      <c r="I21" s="389">
        <f t="shared" si="3"/>
        <v>1.4566472166930144</v>
      </c>
      <c r="J21" s="279">
        <f t="shared" si="1"/>
        <v>4.8675470224145192</v>
      </c>
      <c r="K21" s="358" t="s">
        <v>257</v>
      </c>
      <c r="L21" s="40">
        <f t="shared" si="5"/>
        <v>8.097163753843872E-3</v>
      </c>
      <c r="T21" s="397"/>
      <c r="U21" s="397"/>
      <c r="V21" s="15"/>
      <c r="W21" s="7"/>
    </row>
    <row r="22" spans="1:24" ht="15.75" thickBot="1" x14ac:dyDescent="0.3">
      <c r="A22" s="358">
        <v>18</v>
      </c>
      <c r="B22" s="305" t="s">
        <v>34</v>
      </c>
      <c r="C22" s="60">
        <v>18000</v>
      </c>
      <c r="D22" s="51">
        <v>2000</v>
      </c>
      <c r="E22" s="35">
        <v>470</v>
      </c>
      <c r="F22" s="35">
        <v>14</v>
      </c>
      <c r="G22" s="13">
        <f t="shared" si="2"/>
        <v>484</v>
      </c>
      <c r="H22" s="432">
        <f t="shared" si="6"/>
        <v>0.17993508409996892</v>
      </c>
      <c r="I22" s="389">
        <f t="shared" si="3"/>
        <v>0.12709883772839714</v>
      </c>
      <c r="J22" s="279">
        <f t="shared" si="1"/>
        <v>12.396694214876034</v>
      </c>
      <c r="K22" s="179" t="s">
        <v>257</v>
      </c>
      <c r="L22" s="40">
        <f t="shared" si="5"/>
        <v>1.7993508409996891E-3</v>
      </c>
      <c r="M22" s="109"/>
      <c r="N22" s="109"/>
      <c r="T22" s="397"/>
      <c r="U22" s="397"/>
      <c r="V22" s="15"/>
      <c r="W22" s="7"/>
    </row>
    <row r="23" spans="1:24" ht="15.75" thickBot="1" x14ac:dyDescent="0.3">
      <c r="A23" s="358">
        <v>19</v>
      </c>
      <c r="B23" s="305" t="s">
        <v>210</v>
      </c>
      <c r="C23" s="60">
        <v>4500</v>
      </c>
      <c r="D23" s="51">
        <v>1000</v>
      </c>
      <c r="E23" s="35">
        <v>250</v>
      </c>
      <c r="F23" s="35">
        <v>0</v>
      </c>
      <c r="G23" s="13">
        <f t="shared" si="2"/>
        <v>250</v>
      </c>
      <c r="H23" s="432">
        <f t="shared" si="6"/>
        <v>4.4983771024992229E-2</v>
      </c>
      <c r="I23" s="389">
        <f t="shared" si="3"/>
        <v>6.5650226099378692E-2</v>
      </c>
      <c r="J23" s="281">
        <f t="shared" si="1"/>
        <v>6</v>
      </c>
      <c r="K23" s="183" t="s">
        <v>257</v>
      </c>
      <c r="L23" s="40">
        <f t="shared" si="5"/>
        <v>4.4983771024992227E-4</v>
      </c>
      <c r="M23" s="184"/>
      <c r="N23" s="184"/>
      <c r="T23" s="397"/>
      <c r="U23" s="11"/>
      <c r="V23" s="15"/>
      <c r="W23" s="17"/>
    </row>
    <row r="24" spans="1:24" ht="15.75" thickBot="1" x14ac:dyDescent="0.3">
      <c r="A24" s="358">
        <v>20</v>
      </c>
      <c r="B24" s="305" t="s">
        <v>35</v>
      </c>
      <c r="C24" s="60">
        <v>2468.4</v>
      </c>
      <c r="D24" s="51">
        <v>0</v>
      </c>
      <c r="E24" s="35">
        <v>207</v>
      </c>
      <c r="F24" s="35">
        <v>4</v>
      </c>
      <c r="G24" s="13">
        <f t="shared" si="2"/>
        <v>211</v>
      </c>
      <c r="H24" s="432">
        <f t="shared" si="6"/>
        <v>2.4675097866242404E-2</v>
      </c>
      <c r="I24" s="389">
        <f t="shared" si="3"/>
        <v>5.5408790827875615E-2</v>
      </c>
      <c r="J24" s="280">
        <f t="shared" si="1"/>
        <v>3.899526066350711</v>
      </c>
      <c r="K24" s="183"/>
      <c r="L24" s="40">
        <f t="shared" si="5"/>
        <v>2.4675097866242406E-4</v>
      </c>
      <c r="M24" s="184"/>
      <c r="N24" s="184"/>
      <c r="T24" s="9"/>
      <c r="U24" s="11"/>
      <c r="V24" s="18"/>
      <c r="W24" s="17"/>
    </row>
    <row r="25" spans="1:24" ht="15.75" thickBot="1" x14ac:dyDescent="0.3">
      <c r="A25" s="358">
        <v>21</v>
      </c>
      <c r="B25" s="305" t="s">
        <v>238</v>
      </c>
      <c r="C25" s="60">
        <v>8400</v>
      </c>
      <c r="D25" s="51">
        <v>0</v>
      </c>
      <c r="E25" s="35">
        <v>280</v>
      </c>
      <c r="F25" s="35">
        <v>0</v>
      </c>
      <c r="G25" s="13">
        <f t="shared" si="2"/>
        <v>280</v>
      </c>
      <c r="H25" s="432">
        <f t="shared" si="6"/>
        <v>8.3969705913318829E-2</v>
      </c>
      <c r="I25" s="389">
        <f t="shared" si="3"/>
        <v>7.352825323130413E-2</v>
      </c>
      <c r="J25" s="279">
        <f t="shared" si="1"/>
        <v>10</v>
      </c>
      <c r="K25" s="358" t="s">
        <v>257</v>
      </c>
      <c r="L25" s="40">
        <f t="shared" si="5"/>
        <v>8.3969705913318829E-4</v>
      </c>
      <c r="T25" s="397"/>
      <c r="U25" s="397"/>
      <c r="V25" s="15"/>
      <c r="W25" s="7"/>
    </row>
    <row r="26" spans="1:24" ht="15.75" thickBot="1" x14ac:dyDescent="0.3">
      <c r="A26" s="358">
        <v>22</v>
      </c>
      <c r="B26" s="439" t="s">
        <v>231</v>
      </c>
      <c r="C26" s="371">
        <v>0</v>
      </c>
      <c r="D26" s="442"/>
      <c r="E26" s="441"/>
      <c r="F26" s="441"/>
      <c r="G26" s="81">
        <f t="shared" si="2"/>
        <v>0</v>
      </c>
      <c r="H26" s="432">
        <f t="shared" si="6"/>
        <v>0</v>
      </c>
      <c r="I26" s="389">
        <f t="shared" si="3"/>
        <v>0</v>
      </c>
      <c r="J26" s="280" t="e">
        <f t="shared" si="1"/>
        <v>#DIV/0!</v>
      </c>
      <c r="K26" s="183"/>
      <c r="L26" s="40">
        <f t="shared" si="5"/>
        <v>0</v>
      </c>
      <c r="M26" s="184"/>
      <c r="N26" s="184"/>
      <c r="T26" s="9"/>
      <c r="U26" s="11"/>
      <c r="V26" s="18"/>
      <c r="W26" s="17"/>
    </row>
    <row r="27" spans="1:24" ht="15.75" thickBot="1" x14ac:dyDescent="0.3">
      <c r="A27" s="358">
        <v>23</v>
      </c>
      <c r="B27" s="305" t="s">
        <v>36</v>
      </c>
      <c r="C27" s="60">
        <v>133567.85999999999</v>
      </c>
      <c r="D27" s="51">
        <v>109988</v>
      </c>
      <c r="E27" s="35">
        <v>4415</v>
      </c>
      <c r="F27" s="35">
        <v>153</v>
      </c>
      <c r="G27" s="13">
        <f t="shared" si="2"/>
        <v>4568</v>
      </c>
      <c r="H27" s="432">
        <f t="shared" si="6"/>
        <v>1.3351968956751594</v>
      </c>
      <c r="I27" s="389">
        <f t="shared" si="3"/>
        <v>1.1995609312878475</v>
      </c>
      <c r="J27" s="279">
        <f t="shared" si="1"/>
        <v>9.7466330998248676</v>
      </c>
      <c r="K27" s="179" t="s">
        <v>257</v>
      </c>
      <c r="L27" s="40">
        <f t="shared" si="5"/>
        <v>1.3351968956751595E-2</v>
      </c>
      <c r="M27" s="109"/>
      <c r="N27" s="109"/>
      <c r="T27" s="9"/>
      <c r="U27" s="11"/>
      <c r="V27" s="18"/>
      <c r="W27" s="23"/>
    </row>
    <row r="28" spans="1:24" ht="15.75" thickBot="1" x14ac:dyDescent="0.3">
      <c r="A28" s="358">
        <v>24</v>
      </c>
      <c r="B28" s="305" t="s">
        <v>232</v>
      </c>
      <c r="C28" s="60">
        <v>1080</v>
      </c>
      <c r="D28" s="51">
        <v>0</v>
      </c>
      <c r="E28" s="35">
        <v>42</v>
      </c>
      <c r="F28" s="35">
        <v>7</v>
      </c>
      <c r="G28" s="13">
        <f t="shared" si="2"/>
        <v>49</v>
      </c>
      <c r="H28" s="432">
        <f t="shared" si="6"/>
        <v>1.0796105045998134E-2</v>
      </c>
      <c r="I28" s="389">
        <f t="shared" si="3"/>
        <v>1.2867444315478222E-2</v>
      </c>
      <c r="J28" s="279">
        <f t="shared" si="1"/>
        <v>7.3469387755102042</v>
      </c>
      <c r="K28" s="179" t="s">
        <v>257</v>
      </c>
      <c r="L28" s="40">
        <f t="shared" si="5"/>
        <v>1.0796105045998135E-4</v>
      </c>
      <c r="M28" s="109"/>
      <c r="N28" s="109"/>
      <c r="T28" s="9"/>
      <c r="U28" s="11"/>
      <c r="V28" s="18"/>
      <c r="W28" s="23"/>
    </row>
    <row r="29" spans="1:24" ht="15.75" thickBot="1" x14ac:dyDescent="0.3">
      <c r="A29" s="358">
        <v>25</v>
      </c>
      <c r="B29" s="304" t="s">
        <v>74</v>
      </c>
      <c r="C29" s="60">
        <v>21194</v>
      </c>
      <c r="D29" s="51">
        <v>6408</v>
      </c>
      <c r="E29" s="35">
        <v>833</v>
      </c>
      <c r="F29" s="35">
        <v>0</v>
      </c>
      <c r="G29" s="13">
        <f t="shared" si="2"/>
        <v>833</v>
      </c>
      <c r="H29" s="432">
        <f t="shared" si="6"/>
        <v>0.2118635651341523</v>
      </c>
      <c r="I29" s="389">
        <f t="shared" si="3"/>
        <v>0.21874655336312979</v>
      </c>
      <c r="J29" s="279">
        <f t="shared" si="1"/>
        <v>8.4809923969587846</v>
      </c>
      <c r="K29" s="179" t="s">
        <v>257</v>
      </c>
      <c r="L29" s="40">
        <f t="shared" si="5"/>
        <v>2.118635651341523E-3</v>
      </c>
      <c r="M29" s="109"/>
      <c r="N29" s="109"/>
      <c r="T29" s="9"/>
      <c r="U29" s="11"/>
      <c r="V29" s="18"/>
      <c r="W29" s="17"/>
    </row>
    <row r="30" spans="1:24" ht="16.5" thickBot="1" x14ac:dyDescent="0.35">
      <c r="A30" s="358">
        <v>26</v>
      </c>
      <c r="B30" s="304" t="s">
        <v>37</v>
      </c>
      <c r="C30" s="51">
        <v>24297</v>
      </c>
      <c r="D30" s="51">
        <v>4237</v>
      </c>
      <c r="E30" s="35">
        <v>870</v>
      </c>
      <c r="F30" s="35">
        <v>0</v>
      </c>
      <c r="G30" s="13">
        <f t="shared" si="2"/>
        <v>870</v>
      </c>
      <c r="H30" s="432">
        <f t="shared" si="6"/>
        <v>0.2428823743542747</v>
      </c>
      <c r="I30" s="389">
        <f t="shared" si="3"/>
        <v>0.22846278682583784</v>
      </c>
      <c r="J30" s="369">
        <f t="shared" si="1"/>
        <v>9.309195402298851</v>
      </c>
      <c r="K30" s="179" t="s">
        <v>257</v>
      </c>
      <c r="L30" s="40">
        <f t="shared" si="5"/>
        <v>2.428823743542747E-3</v>
      </c>
      <c r="M30" s="110"/>
      <c r="T30" s="335"/>
      <c r="U30" s="18"/>
      <c r="V30" s="24"/>
      <c r="W30" s="19"/>
    </row>
    <row r="31" spans="1:24" ht="15.75" thickBot="1" x14ac:dyDescent="0.3">
      <c r="A31" s="358">
        <v>27</v>
      </c>
      <c r="B31" s="304" t="s">
        <v>38</v>
      </c>
      <c r="C31" s="363">
        <v>6700</v>
      </c>
      <c r="D31" s="51">
        <v>42000</v>
      </c>
      <c r="E31" s="35">
        <v>650</v>
      </c>
      <c r="F31" s="35">
        <v>20</v>
      </c>
      <c r="G31" s="13">
        <f t="shared" si="2"/>
        <v>670</v>
      </c>
      <c r="H31" s="432">
        <f t="shared" si="6"/>
        <v>6.6975836859432883E-2</v>
      </c>
      <c r="I31" s="389">
        <f t="shared" si="3"/>
        <v>0.17594260594633487</v>
      </c>
      <c r="J31" s="279">
        <f t="shared" si="1"/>
        <v>3.3333333333333335</v>
      </c>
      <c r="L31" s="40">
        <f t="shared" si="5"/>
        <v>6.6975836859432879E-4</v>
      </c>
      <c r="T31" s="335"/>
      <c r="U31" s="15"/>
      <c r="V31" s="15"/>
      <c r="W31" s="15"/>
    </row>
    <row r="32" spans="1:24" ht="15.75" thickBot="1" x14ac:dyDescent="0.3">
      <c r="A32" s="358">
        <v>28</v>
      </c>
      <c r="B32" s="304" t="s">
        <v>225</v>
      </c>
      <c r="C32" s="363">
        <v>8123.27</v>
      </c>
      <c r="D32" s="51">
        <v>0</v>
      </c>
      <c r="E32" s="51">
        <v>769</v>
      </c>
      <c r="F32" s="35">
        <v>72</v>
      </c>
      <c r="G32" s="13">
        <f t="shared" si="2"/>
        <v>841</v>
      </c>
      <c r="H32" s="432">
        <f t="shared" si="6"/>
        <v>8.1203403923153034E-2</v>
      </c>
      <c r="I32" s="389">
        <f t="shared" si="3"/>
        <v>0.22084736059830989</v>
      </c>
      <c r="J32" s="369">
        <f t="shared" si="1"/>
        <v>3.2196868806975822</v>
      </c>
      <c r="L32" s="40">
        <f t="shared" si="5"/>
        <v>8.1203403923153035E-4</v>
      </c>
    </row>
    <row r="33" spans="1:20" ht="15.75" thickBot="1" x14ac:dyDescent="0.3">
      <c r="A33" s="358">
        <v>29</v>
      </c>
      <c r="B33" s="299" t="s">
        <v>39</v>
      </c>
      <c r="C33" s="60"/>
      <c r="D33" s="51"/>
      <c r="E33" s="35"/>
      <c r="F33" s="35"/>
      <c r="G33" s="13">
        <f t="shared" si="2"/>
        <v>0</v>
      </c>
      <c r="H33" s="432">
        <f t="shared" si="6"/>
        <v>0</v>
      </c>
      <c r="I33" s="389">
        <f t="shared" si="3"/>
        <v>0</v>
      </c>
      <c r="J33" s="279" t="e">
        <f t="shared" si="1"/>
        <v>#DIV/0!</v>
      </c>
      <c r="L33" s="40">
        <f t="shared" si="5"/>
        <v>0</v>
      </c>
    </row>
    <row r="34" spans="1:20" ht="15.75" thickBot="1" x14ac:dyDescent="0.3">
      <c r="A34" s="358">
        <v>30</v>
      </c>
      <c r="B34" s="305" t="s">
        <v>248</v>
      </c>
      <c r="C34" s="60">
        <v>32638.799999999999</v>
      </c>
      <c r="D34" s="51">
        <v>100325.34</v>
      </c>
      <c r="E34" s="35">
        <v>885</v>
      </c>
      <c r="F34" s="35">
        <v>1</v>
      </c>
      <c r="G34" s="13">
        <f t="shared" si="2"/>
        <v>886</v>
      </c>
      <c r="H34" s="432">
        <f t="shared" si="6"/>
        <v>0.32627029016233694</v>
      </c>
      <c r="I34" s="389">
        <f t="shared" si="3"/>
        <v>0.23266440129619806</v>
      </c>
      <c r="J34" s="279"/>
      <c r="L34" s="40">
        <f t="shared" si="5"/>
        <v>3.2627029016233694E-3</v>
      </c>
    </row>
    <row r="35" spans="1:20" ht="15.75" thickBot="1" x14ac:dyDescent="0.3">
      <c r="A35" s="358">
        <v>31</v>
      </c>
      <c r="B35" s="305" t="s">
        <v>41</v>
      </c>
      <c r="C35" s="60">
        <v>8750</v>
      </c>
      <c r="D35" s="51">
        <v>0</v>
      </c>
      <c r="E35" s="35">
        <v>51</v>
      </c>
      <c r="F35" s="35">
        <v>0</v>
      </c>
      <c r="G35" s="13">
        <f t="shared" si="2"/>
        <v>51</v>
      </c>
      <c r="H35" s="432">
        <f t="shared" si="6"/>
        <v>8.7468443659707115E-2</v>
      </c>
      <c r="I35" s="389">
        <f t="shared" si="3"/>
        <v>1.3392646124273253E-2</v>
      </c>
      <c r="J35" s="279">
        <f t="shared" ref="J35:J48" si="7">C35/G35/3</f>
        <v>57.189542483660126</v>
      </c>
      <c r="K35" s="179"/>
      <c r="L35" s="40">
        <f t="shared" si="5"/>
        <v>8.7468443659707113E-4</v>
      </c>
      <c r="M35" s="182"/>
      <c r="N35" s="182"/>
    </row>
    <row r="36" spans="1:20" ht="15.75" thickBot="1" x14ac:dyDescent="0.3">
      <c r="A36" s="358">
        <v>32</v>
      </c>
      <c r="B36" s="305" t="s">
        <v>234</v>
      </c>
      <c r="C36" s="60">
        <v>14522.86</v>
      </c>
      <c r="D36" s="51">
        <v>8953</v>
      </c>
      <c r="E36" s="35">
        <v>482</v>
      </c>
      <c r="F36" s="35">
        <v>0</v>
      </c>
      <c r="G36" s="13">
        <f t="shared" si="2"/>
        <v>482</v>
      </c>
      <c r="H36" s="432">
        <f t="shared" si="6"/>
        <v>0.14517622419289303</v>
      </c>
      <c r="I36" s="389">
        <f t="shared" si="3"/>
        <v>0.12657363591960211</v>
      </c>
      <c r="J36" s="279">
        <f t="shared" si="7"/>
        <v>10.043471645919778</v>
      </c>
      <c r="K36" s="179"/>
      <c r="L36" s="40">
        <f t="shared" si="5"/>
        <v>1.4517622419289303E-3</v>
      </c>
      <c r="M36" s="182"/>
      <c r="N36" s="182"/>
    </row>
    <row r="37" spans="1:20" ht="15.75" thickBot="1" x14ac:dyDescent="0.3">
      <c r="A37" s="358">
        <v>33</v>
      </c>
      <c r="B37" s="305" t="s">
        <v>81</v>
      </c>
      <c r="C37" s="60">
        <v>31365</v>
      </c>
      <c r="D37" s="366">
        <v>83763.100000000006</v>
      </c>
      <c r="E37" s="35">
        <v>1660</v>
      </c>
      <c r="F37" s="35">
        <v>0</v>
      </c>
      <c r="G37" s="13">
        <f t="shared" si="2"/>
        <v>1660</v>
      </c>
      <c r="H37" s="432">
        <f t="shared" si="6"/>
        <v>0.31353688404419583</v>
      </c>
      <c r="I37" s="389">
        <f t="shared" si="3"/>
        <v>0.4359175012998745</v>
      </c>
      <c r="J37" s="279">
        <f t="shared" si="7"/>
        <v>6.2981927710843371</v>
      </c>
      <c r="L37" s="40">
        <f t="shared" si="5"/>
        <v>3.1353688404419581E-3</v>
      </c>
    </row>
    <row r="38" spans="1:20" ht="15.75" thickBot="1" x14ac:dyDescent="0.3">
      <c r="A38" s="358">
        <v>34</v>
      </c>
      <c r="B38" s="100" t="s">
        <v>44</v>
      </c>
      <c r="C38" s="371"/>
      <c r="D38" s="440"/>
      <c r="E38" s="441"/>
      <c r="F38" s="441"/>
      <c r="G38" s="81">
        <f t="shared" si="2"/>
        <v>0</v>
      </c>
      <c r="H38" s="432">
        <f t="shared" si="6"/>
        <v>0</v>
      </c>
      <c r="I38" s="389">
        <f t="shared" si="3"/>
        <v>0</v>
      </c>
      <c r="J38" s="279" t="e">
        <f t="shared" si="7"/>
        <v>#DIV/0!</v>
      </c>
      <c r="L38" s="40">
        <f t="shared" si="5"/>
        <v>0</v>
      </c>
    </row>
    <row r="39" spans="1:20" ht="15.75" thickBot="1" x14ac:dyDescent="0.3">
      <c r="A39" s="358">
        <v>35</v>
      </c>
      <c r="B39" s="305" t="s">
        <v>45</v>
      </c>
      <c r="C39" s="60">
        <v>4820</v>
      </c>
      <c r="D39" s="51">
        <v>324</v>
      </c>
      <c r="E39" s="35">
        <v>157</v>
      </c>
      <c r="F39" s="35">
        <v>0</v>
      </c>
      <c r="G39" s="13">
        <f t="shared" si="2"/>
        <v>157</v>
      </c>
      <c r="H39" s="432">
        <f t="shared" si="6"/>
        <v>4.8182616964547231E-2</v>
      </c>
      <c r="I39" s="389">
        <f t="shared" si="3"/>
        <v>4.1228341990409811E-2</v>
      </c>
      <c r="J39" s="281">
        <f t="shared" si="7"/>
        <v>10.233545647558387</v>
      </c>
      <c r="K39" s="179"/>
      <c r="L39" s="40">
        <f t="shared" si="5"/>
        <v>4.8182616964547229E-4</v>
      </c>
      <c r="M39" s="109"/>
      <c r="N39" s="109"/>
    </row>
    <row r="40" spans="1:20" ht="15.75" thickBot="1" x14ac:dyDescent="0.3">
      <c r="A40" s="358">
        <v>36</v>
      </c>
      <c r="B40" s="305" t="s">
        <v>82</v>
      </c>
      <c r="C40" s="60">
        <v>3546</v>
      </c>
      <c r="D40" s="51">
        <v>0</v>
      </c>
      <c r="E40" s="35">
        <v>62</v>
      </c>
      <c r="F40" s="35">
        <v>97</v>
      </c>
      <c r="G40" s="13">
        <f t="shared" si="2"/>
        <v>159</v>
      </c>
      <c r="H40" s="432">
        <f t="shared" si="6"/>
        <v>3.5447211567693877E-2</v>
      </c>
      <c r="I40" s="389">
        <f t="shared" si="3"/>
        <v>4.1753543799204845E-2</v>
      </c>
      <c r="J40" s="279">
        <f t="shared" si="7"/>
        <v>7.4339622641509431</v>
      </c>
      <c r="K40" s="25"/>
      <c r="L40" s="40">
        <f t="shared" si="5"/>
        <v>3.5447211567693878E-4</v>
      </c>
    </row>
    <row r="41" spans="1:20" ht="15.75" thickBot="1" x14ac:dyDescent="0.3">
      <c r="A41" s="358">
        <v>37</v>
      </c>
      <c r="B41" s="305" t="s">
        <v>47</v>
      </c>
      <c r="C41" s="60">
        <v>39586.949999999997</v>
      </c>
      <c r="D41" s="44">
        <v>11604</v>
      </c>
      <c r="E41" s="35">
        <v>1825</v>
      </c>
      <c r="F41" s="35">
        <v>0</v>
      </c>
      <c r="G41" s="13">
        <f t="shared" si="2"/>
        <v>1825</v>
      </c>
      <c r="H41" s="432">
        <f t="shared" si="6"/>
        <v>0.39572673208395914</v>
      </c>
      <c r="I41" s="389">
        <f t="shared" si="3"/>
        <v>0.47924665052546439</v>
      </c>
      <c r="J41" s="279">
        <f t="shared" si="7"/>
        <v>7.2304931506849313</v>
      </c>
      <c r="L41" s="40">
        <f t="shared" si="5"/>
        <v>3.9572673208395914E-3</v>
      </c>
    </row>
    <row r="42" spans="1:20" ht="15.75" thickBot="1" x14ac:dyDescent="0.3">
      <c r="A42" s="358">
        <v>38</v>
      </c>
      <c r="B42" s="305" t="s">
        <v>48</v>
      </c>
      <c r="C42" s="60">
        <v>1741.05</v>
      </c>
      <c r="D42" s="44">
        <v>0</v>
      </c>
      <c r="E42" s="37">
        <v>152</v>
      </c>
      <c r="F42" s="37">
        <v>0</v>
      </c>
      <c r="G42" s="13">
        <f t="shared" si="2"/>
        <v>152</v>
      </c>
      <c r="H42" s="432">
        <f t="shared" si="6"/>
        <v>1.7404221009569492E-2</v>
      </c>
      <c r="I42" s="389">
        <f t="shared" si="3"/>
        <v>3.9915337468422241E-2</v>
      </c>
      <c r="J42" s="279">
        <f t="shared" si="7"/>
        <v>3.8180921052631578</v>
      </c>
      <c r="L42" s="40">
        <f t="shared" si="5"/>
        <v>1.7404221009569492E-4</v>
      </c>
    </row>
    <row r="43" spans="1:20" ht="15.75" thickBot="1" x14ac:dyDescent="0.3">
      <c r="A43" s="358">
        <v>39</v>
      </c>
      <c r="B43" s="305" t="s">
        <v>49</v>
      </c>
      <c r="C43" s="45">
        <v>80215.259999999995</v>
      </c>
      <c r="D43" s="44">
        <v>15429.22</v>
      </c>
      <c r="E43" s="35">
        <v>1575</v>
      </c>
      <c r="F43" s="35">
        <v>12</v>
      </c>
      <c r="G43" s="13">
        <f t="shared" si="2"/>
        <v>1587</v>
      </c>
      <c r="H43" s="432">
        <f t="shared" si="6"/>
        <v>0.80186330856671506</v>
      </c>
      <c r="I43" s="389">
        <f t="shared" si="3"/>
        <v>0.41674763527885583</v>
      </c>
      <c r="J43" s="369">
        <f t="shared" si="7"/>
        <v>16.848405797101446</v>
      </c>
      <c r="L43" s="40">
        <f t="shared" si="5"/>
        <v>8.0186330856671512E-3</v>
      </c>
    </row>
    <row r="44" spans="1:20" ht="15.75" thickBot="1" x14ac:dyDescent="0.3">
      <c r="A44" s="358">
        <v>40</v>
      </c>
      <c r="B44" s="100" t="s">
        <v>228</v>
      </c>
      <c r="C44" s="444"/>
      <c r="D44" s="445"/>
      <c r="E44" s="445"/>
      <c r="F44" s="446"/>
      <c r="G44" s="81">
        <f t="shared" si="2"/>
        <v>0</v>
      </c>
      <c r="H44" s="432">
        <f t="shared" si="6"/>
        <v>0</v>
      </c>
      <c r="I44" s="389">
        <f t="shared" si="3"/>
        <v>0</v>
      </c>
      <c r="J44" s="279" t="e">
        <f t="shared" si="7"/>
        <v>#DIV/0!</v>
      </c>
      <c r="L44" s="40">
        <f t="shared" si="5"/>
        <v>0</v>
      </c>
    </row>
    <row r="45" spans="1:20" ht="15.75" thickBot="1" x14ac:dyDescent="0.3">
      <c r="A45" s="358">
        <v>41</v>
      </c>
      <c r="B45" s="304" t="s">
        <v>83</v>
      </c>
      <c r="C45" s="80">
        <v>216417.2</v>
      </c>
      <c r="D45" s="80">
        <v>0</v>
      </c>
      <c r="E45" s="80">
        <v>5728</v>
      </c>
      <c r="F45" s="39">
        <v>391</v>
      </c>
      <c r="G45" s="13">
        <f t="shared" si="2"/>
        <v>6119</v>
      </c>
      <c r="H45" s="432">
        <f t="shared" si="6"/>
        <v>2.1633915045933221</v>
      </c>
      <c r="I45" s="389">
        <f t="shared" si="3"/>
        <v>1.6068549340083929</v>
      </c>
      <c r="J45" s="279">
        <f t="shared" si="7"/>
        <v>11.78935555918723</v>
      </c>
      <c r="L45" s="40">
        <f t="shared" si="5"/>
        <v>2.1633915045933219E-2</v>
      </c>
    </row>
    <row r="46" spans="1:20" ht="15.75" thickBot="1" x14ac:dyDescent="0.3">
      <c r="A46" s="358">
        <v>42</v>
      </c>
      <c r="B46" s="305" t="s">
        <v>52</v>
      </c>
      <c r="C46" s="51">
        <v>1486</v>
      </c>
      <c r="D46" s="44">
        <v>0</v>
      </c>
      <c r="E46" s="36">
        <v>120</v>
      </c>
      <c r="F46" s="35">
        <v>15</v>
      </c>
      <c r="G46" s="13">
        <f t="shared" si="2"/>
        <v>135</v>
      </c>
      <c r="H46" s="432">
        <f t="shared" si="6"/>
        <v>1.4854640831808544E-2</v>
      </c>
      <c r="I46" s="389">
        <f t="shared" si="3"/>
        <v>3.5451122093664494E-2</v>
      </c>
      <c r="J46" s="279">
        <f t="shared" si="7"/>
        <v>3.6691358024691358</v>
      </c>
      <c r="L46" s="40">
        <f t="shared" si="5"/>
        <v>1.4854640831808545E-4</v>
      </c>
    </row>
    <row r="47" spans="1:20" ht="15.75" thickBot="1" x14ac:dyDescent="0.3">
      <c r="A47" s="358">
        <v>43</v>
      </c>
      <c r="B47" s="100" t="s">
        <v>239</v>
      </c>
      <c r="C47" s="442"/>
      <c r="D47" s="440"/>
      <c r="E47" s="441"/>
      <c r="F47" s="441"/>
      <c r="G47" s="81">
        <f t="shared" si="2"/>
        <v>0</v>
      </c>
      <c r="H47" s="432">
        <f t="shared" si="6"/>
        <v>0</v>
      </c>
      <c r="I47" s="389">
        <f t="shared" si="3"/>
        <v>0</v>
      </c>
      <c r="J47" s="279" t="e">
        <f t="shared" si="7"/>
        <v>#DIV/0!</v>
      </c>
      <c r="L47" s="40">
        <f t="shared" si="5"/>
        <v>0</v>
      </c>
    </row>
    <row r="48" spans="1:20" s="181" customFormat="1" ht="15.75" thickBot="1" x14ac:dyDescent="0.3">
      <c r="A48" s="358">
        <v>44</v>
      </c>
      <c r="B48" s="304" t="s">
        <v>187</v>
      </c>
      <c r="C48" s="60">
        <v>7429</v>
      </c>
      <c r="D48" s="51">
        <v>0</v>
      </c>
      <c r="E48" s="51">
        <v>110</v>
      </c>
      <c r="F48" s="35">
        <v>0</v>
      </c>
      <c r="G48" s="13">
        <f t="shared" si="2"/>
        <v>110</v>
      </c>
      <c r="H48" s="432">
        <f t="shared" si="6"/>
        <v>7.426320776548162E-2</v>
      </c>
      <c r="I48" s="389">
        <f t="shared" si="3"/>
        <v>2.8886099483726623E-2</v>
      </c>
      <c r="J48" s="279">
        <f t="shared" si="7"/>
        <v>22.512121212121212</v>
      </c>
      <c r="L48" s="40">
        <f t="shared" si="5"/>
        <v>7.4263207765481619E-4</v>
      </c>
      <c r="M48" s="182"/>
      <c r="N48" s="182"/>
      <c r="T48" s="358"/>
    </row>
    <row r="49" spans="1:20" ht="15.75" thickBot="1" x14ac:dyDescent="0.3">
      <c r="A49" s="358">
        <v>45</v>
      </c>
      <c r="B49" s="449" t="s">
        <v>227</v>
      </c>
      <c r="C49" s="46"/>
      <c r="D49" s="60"/>
      <c r="E49" s="36"/>
      <c r="F49" s="35"/>
      <c r="G49" s="13">
        <f t="shared" si="2"/>
        <v>0</v>
      </c>
      <c r="H49" s="432">
        <f t="shared" si="6"/>
        <v>0</v>
      </c>
      <c r="I49" s="389">
        <f t="shared" si="3"/>
        <v>0</v>
      </c>
      <c r="J49" s="279"/>
      <c r="L49" s="40">
        <f t="shared" si="5"/>
        <v>0</v>
      </c>
      <c r="T49" s="181"/>
    </row>
    <row r="50" spans="1:20" ht="15.75" thickBot="1" x14ac:dyDescent="0.3">
      <c r="A50" s="358">
        <v>46</v>
      </c>
      <c r="B50" s="304" t="s">
        <v>53</v>
      </c>
      <c r="C50" s="46">
        <v>17097.46</v>
      </c>
      <c r="D50" s="60">
        <v>15645.73</v>
      </c>
      <c r="E50" s="36">
        <v>1345</v>
      </c>
      <c r="F50" s="35">
        <v>0</v>
      </c>
      <c r="G50" s="13">
        <f t="shared" si="2"/>
        <v>1345</v>
      </c>
      <c r="H50" s="432">
        <f t="shared" si="6"/>
        <v>0.17091293905532526</v>
      </c>
      <c r="I50" s="389">
        <f t="shared" si="3"/>
        <v>0.35319821641465732</v>
      </c>
      <c r="J50" s="280">
        <f t="shared" ref="J50:J60" si="8">C50/G50/3</f>
        <v>4.2372887236679055</v>
      </c>
      <c r="L50" s="40">
        <f t="shared" si="5"/>
        <v>1.7091293905532525E-3</v>
      </c>
    </row>
    <row r="51" spans="1:20" ht="15.75" thickBot="1" x14ac:dyDescent="0.3">
      <c r="A51" s="358">
        <v>47</v>
      </c>
      <c r="B51" s="100" t="s">
        <v>55</v>
      </c>
      <c r="C51" s="371">
        <v>0</v>
      </c>
      <c r="D51" s="443">
        <v>0</v>
      </c>
      <c r="E51" s="447">
        <v>0</v>
      </c>
      <c r="F51" s="441">
        <v>0</v>
      </c>
      <c r="G51" s="81">
        <f t="shared" si="2"/>
        <v>0</v>
      </c>
      <c r="H51" s="432">
        <f t="shared" si="6"/>
        <v>0</v>
      </c>
      <c r="I51" s="389">
        <f t="shared" si="3"/>
        <v>0</v>
      </c>
      <c r="J51" s="279" t="e">
        <f t="shared" si="8"/>
        <v>#DIV/0!</v>
      </c>
      <c r="L51" s="40">
        <f t="shared" si="5"/>
        <v>0</v>
      </c>
    </row>
    <row r="52" spans="1:20" ht="15.75" thickBot="1" x14ac:dyDescent="0.3">
      <c r="A52" s="358">
        <v>48</v>
      </c>
      <c r="B52" s="304" t="s">
        <v>240</v>
      </c>
      <c r="C52" s="60">
        <v>22628.66</v>
      </c>
      <c r="D52" s="60">
        <v>30853.03</v>
      </c>
      <c r="E52" s="36">
        <v>570</v>
      </c>
      <c r="F52" s="35">
        <v>8</v>
      </c>
      <c r="G52" s="13">
        <f t="shared" si="2"/>
        <v>578</v>
      </c>
      <c r="H52" s="432">
        <f t="shared" si="6"/>
        <v>0.22620499112053347</v>
      </c>
      <c r="I52" s="389">
        <f t="shared" si="3"/>
        <v>0.15178332274176351</v>
      </c>
      <c r="J52" s="279">
        <f t="shared" si="8"/>
        <v>13.049976931949251</v>
      </c>
      <c r="L52" s="40">
        <f t="shared" si="5"/>
        <v>2.2620499112053346E-3</v>
      </c>
    </row>
    <row r="53" spans="1:20" ht="15.75" thickBot="1" x14ac:dyDescent="0.3">
      <c r="A53" s="358">
        <v>49</v>
      </c>
      <c r="B53" s="111" t="s">
        <v>230</v>
      </c>
      <c r="C53" s="371"/>
      <c r="D53" s="448"/>
      <c r="E53" s="447"/>
      <c r="F53" s="441"/>
      <c r="G53" s="81">
        <f t="shared" si="2"/>
        <v>0</v>
      </c>
      <c r="H53" s="432">
        <f t="shared" si="6"/>
        <v>0</v>
      </c>
      <c r="I53" s="389">
        <f t="shared" si="3"/>
        <v>0</v>
      </c>
      <c r="J53" s="279" t="e">
        <f t="shared" si="8"/>
        <v>#DIV/0!</v>
      </c>
      <c r="K53" s="179"/>
      <c r="L53" s="40">
        <f t="shared" si="5"/>
        <v>0</v>
      </c>
    </row>
    <row r="54" spans="1:20" ht="15.75" thickBot="1" x14ac:dyDescent="0.3">
      <c r="A54" s="358">
        <v>50</v>
      </c>
      <c r="B54" s="305" t="s">
        <v>59</v>
      </c>
      <c r="C54" s="45">
        <v>109844.63</v>
      </c>
      <c r="D54" s="45">
        <v>89740.43</v>
      </c>
      <c r="E54" s="36">
        <v>7469</v>
      </c>
      <c r="F54" s="35">
        <v>221</v>
      </c>
      <c r="G54" s="13">
        <f t="shared" si="2"/>
        <v>7690</v>
      </c>
      <c r="H54" s="432">
        <f t="shared" si="6"/>
        <v>1.0980501520544428</v>
      </c>
      <c r="I54" s="389">
        <f t="shared" si="3"/>
        <v>2.0194009548168883</v>
      </c>
      <c r="J54" s="279">
        <f t="shared" si="8"/>
        <v>4.7613623753792806</v>
      </c>
      <c r="K54" s="179"/>
      <c r="L54" s="40">
        <f t="shared" si="5"/>
        <v>1.0980501520544427E-2</v>
      </c>
      <c r="M54" s="182"/>
      <c r="N54" s="182"/>
      <c r="O54" s="181"/>
      <c r="P54" s="181"/>
    </row>
    <row r="55" spans="1:20" ht="15.75" thickBot="1" x14ac:dyDescent="0.3">
      <c r="A55" s="358">
        <v>51</v>
      </c>
      <c r="B55" s="304" t="s">
        <v>79</v>
      </c>
      <c r="C55" s="60">
        <v>393124.61</v>
      </c>
      <c r="D55" s="60">
        <v>133276.74</v>
      </c>
      <c r="E55" s="60">
        <v>4998</v>
      </c>
      <c r="F55" s="35">
        <v>634</v>
      </c>
      <c r="G55" s="13">
        <f t="shared" si="2"/>
        <v>5632</v>
      </c>
      <c r="H55" s="432">
        <f t="shared" si="6"/>
        <v>3.9298283201176378</v>
      </c>
      <c r="I55" s="389">
        <f t="shared" si="3"/>
        <v>1.4789682935668031</v>
      </c>
      <c r="J55" s="280">
        <f t="shared" si="8"/>
        <v>23.267318300189391</v>
      </c>
      <c r="K55" s="179"/>
      <c r="L55" s="40">
        <f t="shared" si="5"/>
        <v>3.9298283201176377E-2</v>
      </c>
      <c r="M55" s="182"/>
      <c r="N55" s="182"/>
      <c r="O55" s="181"/>
      <c r="P55" s="181"/>
    </row>
    <row r="56" spans="1:20" ht="15.75" thickBot="1" x14ac:dyDescent="0.3">
      <c r="A56" s="358">
        <v>52</v>
      </c>
      <c r="B56" s="304" t="s">
        <v>60</v>
      </c>
      <c r="C56" s="60">
        <v>29217.67</v>
      </c>
      <c r="D56" s="60">
        <v>28958.32</v>
      </c>
      <c r="E56" s="36">
        <v>0</v>
      </c>
      <c r="F56" s="35">
        <v>1155</v>
      </c>
      <c r="G56" s="13">
        <f t="shared" si="2"/>
        <v>1155</v>
      </c>
      <c r="H56" s="432">
        <f t="shared" si="6"/>
        <v>0.29207132825861881</v>
      </c>
      <c r="I56" s="389">
        <f t="shared" si="3"/>
        <v>0.30330404457912952</v>
      </c>
      <c r="J56" s="279">
        <f t="shared" si="8"/>
        <v>8.4322279942279934</v>
      </c>
      <c r="L56" s="40">
        <f t="shared" si="5"/>
        <v>2.9207132825861881E-3</v>
      </c>
    </row>
    <row r="57" spans="1:20" ht="15.75" thickBot="1" x14ac:dyDescent="0.3">
      <c r="A57" s="358">
        <v>53</v>
      </c>
      <c r="B57" s="304" t="s">
        <v>218</v>
      </c>
      <c r="C57" s="60">
        <v>11450</v>
      </c>
      <c r="D57" s="60"/>
      <c r="E57" s="60">
        <v>443</v>
      </c>
      <c r="F57" s="35">
        <v>5</v>
      </c>
      <c r="G57" s="13">
        <f t="shared" si="2"/>
        <v>448</v>
      </c>
      <c r="H57" s="432">
        <f t="shared" si="6"/>
        <v>0.11445870627470245</v>
      </c>
      <c r="I57" s="389">
        <f t="shared" si="3"/>
        <v>0.1176452051700866</v>
      </c>
      <c r="J57" s="279">
        <f t="shared" si="8"/>
        <v>8.519345238095239</v>
      </c>
      <c r="L57" s="40">
        <f t="shared" si="5"/>
        <v>1.1445870627470245E-3</v>
      </c>
    </row>
    <row r="58" spans="1:20" ht="15.75" thickBot="1" x14ac:dyDescent="0.3">
      <c r="A58" s="358">
        <v>54</v>
      </c>
      <c r="B58" s="304" t="s">
        <v>80</v>
      </c>
      <c r="C58" s="45">
        <v>1024</v>
      </c>
      <c r="D58" s="60">
        <v>100</v>
      </c>
      <c r="E58" s="36">
        <v>85</v>
      </c>
      <c r="F58" s="35">
        <v>0</v>
      </c>
      <c r="G58" s="13">
        <f t="shared" si="2"/>
        <v>85</v>
      </c>
      <c r="H58" s="432">
        <f t="shared" si="6"/>
        <v>1.0236307006576009E-2</v>
      </c>
      <c r="I58" s="389">
        <f t="shared" si="3"/>
        <v>2.2321076873788752E-2</v>
      </c>
      <c r="J58" s="280">
        <f t="shared" si="8"/>
        <v>4.0156862745098039</v>
      </c>
      <c r="L58" s="40">
        <f t="shared" si="5"/>
        <v>1.0236307006576009E-4</v>
      </c>
    </row>
    <row r="59" spans="1:20" ht="15.75" thickBot="1" x14ac:dyDescent="0.3">
      <c r="A59" s="358">
        <v>55</v>
      </c>
      <c r="B59" s="304" t="s">
        <v>63</v>
      </c>
      <c r="C59" s="60">
        <v>98000</v>
      </c>
      <c r="D59" s="60">
        <v>16000</v>
      </c>
      <c r="E59" s="60">
        <v>3348</v>
      </c>
      <c r="F59" s="35">
        <v>267</v>
      </c>
      <c r="G59" s="13">
        <f t="shared" si="2"/>
        <v>3615</v>
      </c>
      <c r="H59" s="432">
        <f t="shared" si="6"/>
        <v>0.97964656898871971</v>
      </c>
      <c r="I59" s="389">
        <f t="shared" si="3"/>
        <v>0.94930226939701579</v>
      </c>
      <c r="J59" s="279">
        <f t="shared" si="8"/>
        <v>9.0364223144306131</v>
      </c>
      <c r="L59" s="40">
        <f t="shared" si="5"/>
        <v>9.7964656898871967E-3</v>
      </c>
    </row>
    <row r="60" spans="1:20" ht="15.75" thickBot="1" x14ac:dyDescent="0.3">
      <c r="A60" s="358">
        <v>56</v>
      </c>
      <c r="B60" s="304" t="s">
        <v>129</v>
      </c>
      <c r="C60" s="60">
        <v>5430.5</v>
      </c>
      <c r="D60" s="60">
        <v>9555</v>
      </c>
      <c r="E60" s="60">
        <v>712</v>
      </c>
      <c r="F60" s="35">
        <v>0</v>
      </c>
      <c r="G60" s="268">
        <f t="shared" si="2"/>
        <v>712</v>
      </c>
      <c r="H60" s="432">
        <f t="shared" si="6"/>
        <v>5.4285415233604507E-2</v>
      </c>
      <c r="I60" s="389">
        <f t="shared" si="3"/>
        <v>0.1869718439310305</v>
      </c>
      <c r="J60" s="279">
        <f t="shared" si="8"/>
        <v>2.5423689138576777</v>
      </c>
      <c r="L60" s="40">
        <f t="shared" si="5"/>
        <v>5.4285415233604509E-4</v>
      </c>
    </row>
    <row r="61" spans="1:20" ht="15.75" thickBot="1" x14ac:dyDescent="0.3">
      <c r="A61" s="358">
        <v>57</v>
      </c>
      <c r="B61" s="304" t="s">
        <v>252</v>
      </c>
      <c r="C61" s="60">
        <v>212</v>
      </c>
      <c r="D61" s="60">
        <v>0</v>
      </c>
      <c r="E61" s="60">
        <v>25</v>
      </c>
      <c r="F61" s="35">
        <v>0</v>
      </c>
      <c r="G61" s="268">
        <f t="shared" si="2"/>
        <v>25</v>
      </c>
      <c r="H61" s="453">
        <f t="shared" si="6"/>
        <v>2.1192354349551896E-3</v>
      </c>
      <c r="I61" s="389">
        <f t="shared" si="3"/>
        <v>6.5650226099378695E-3</v>
      </c>
      <c r="J61" s="279"/>
      <c r="L61" s="40">
        <f t="shared" si="5"/>
        <v>2.1192354349551895E-5</v>
      </c>
      <c r="M61" s="104">
        <v>18907250.18</v>
      </c>
    </row>
    <row r="62" spans="1:20" x14ac:dyDescent="0.25">
      <c r="B62" s="336" t="s">
        <v>64</v>
      </c>
      <c r="C62" s="337">
        <f t="shared" ref="C62:I62" si="9">SUM(C5:C61)</f>
        <v>10003607.74</v>
      </c>
      <c r="D62" s="337">
        <f t="shared" si="9"/>
        <v>2923144.19</v>
      </c>
      <c r="E62" s="337">
        <f t="shared" si="9"/>
        <v>357577</v>
      </c>
      <c r="F62" s="337">
        <f t="shared" si="9"/>
        <v>23229</v>
      </c>
      <c r="G62" s="438">
        <f t="shared" si="9"/>
        <v>380806</v>
      </c>
      <c r="H62" s="337">
        <f t="shared" si="9"/>
        <v>99.999999999999986</v>
      </c>
      <c r="I62" s="337">
        <f t="shared" si="9"/>
        <v>99.999999999999986</v>
      </c>
      <c r="J62" s="279">
        <f>C62/G62/3</f>
        <v>8.7565214658732611</v>
      </c>
      <c r="M62" s="104">
        <f>M61/2</f>
        <v>9453625.0899999999</v>
      </c>
    </row>
    <row r="63" spans="1:20" x14ac:dyDescent="0.25">
      <c r="B63" s="26"/>
      <c r="C63" s="28">
        <f>SUM(C9:C61)-C55-C46-C43-C12</f>
        <v>1768804.57</v>
      </c>
      <c r="D63" s="28">
        <f>SUM(D9:D60)</f>
        <v>1313974.1299999999</v>
      </c>
      <c r="E63" s="28">
        <f>SUM(E9:E60)</f>
        <v>75780</v>
      </c>
      <c r="F63" s="28">
        <f>SUM(F9:F60)</f>
        <v>4205</v>
      </c>
      <c r="G63" s="199">
        <f>SUM(G9:G61)-G46-G43-G55-G12</f>
        <v>72634</v>
      </c>
      <c r="H63" s="199"/>
      <c r="I63" s="199"/>
      <c r="J63" s="86"/>
    </row>
    <row r="64" spans="1:20" x14ac:dyDescent="0.25">
      <c r="B64" s="178" t="s">
        <v>65</v>
      </c>
      <c r="C64" s="29"/>
      <c r="D64" s="29"/>
      <c r="F64" s="32"/>
      <c r="G64" s="21">
        <f>G63/G62</f>
        <v>0.19073754090009085</v>
      </c>
      <c r="H64" s="21"/>
      <c r="I64" s="85"/>
    </row>
    <row r="65" spans="1:22" x14ac:dyDescent="0.25">
      <c r="B65" s="180"/>
      <c r="C65" s="260">
        <f>C62*2</f>
        <v>20007215.48</v>
      </c>
      <c r="D65" s="201">
        <f>D62*2</f>
        <v>5846288.3799999999</v>
      </c>
      <c r="E65" s="263"/>
      <c r="F65" s="263"/>
      <c r="G65" s="264">
        <f>G62-342862</f>
        <v>37944</v>
      </c>
      <c r="H65" s="264"/>
      <c r="I65" s="266"/>
      <c r="M65" s="104">
        <v>383763</v>
      </c>
      <c r="N65" s="392">
        <v>6279381</v>
      </c>
    </row>
    <row r="66" spans="1:22" x14ac:dyDescent="0.25">
      <c r="B66" s="180"/>
      <c r="C66" s="33"/>
      <c r="D66" s="29"/>
      <c r="G66" s="34"/>
      <c r="H66" s="34"/>
      <c r="I66" s="34"/>
      <c r="K66" s="14"/>
      <c r="M66" s="392">
        <v>356637</v>
      </c>
      <c r="N66" s="392">
        <v>5672361</v>
      </c>
    </row>
    <row r="67" spans="1:22" x14ac:dyDescent="0.25">
      <c r="B67" s="180"/>
      <c r="C67" s="260"/>
      <c r="D67" s="262"/>
      <c r="E67" s="263"/>
      <c r="F67" s="263"/>
      <c r="G67" s="261"/>
      <c r="H67" s="261"/>
      <c r="I67" s="267"/>
      <c r="K67" s="29"/>
      <c r="L67" s="40"/>
      <c r="M67" s="106">
        <f>M65/M66</f>
        <v>1.0760605321377199</v>
      </c>
      <c r="N67" s="106">
        <f>N65/N66</f>
        <v>1.1070136403518747</v>
      </c>
      <c r="O67" s="40"/>
    </row>
    <row r="68" spans="1:22" x14ac:dyDescent="0.25">
      <c r="B68" s="180"/>
      <c r="C68" s="29"/>
      <c r="D68" s="29"/>
      <c r="G68" s="34"/>
      <c r="H68" s="34"/>
      <c r="I68" s="267"/>
    </row>
    <row r="69" spans="1:22" x14ac:dyDescent="0.25">
      <c r="B69" s="180"/>
      <c r="C69" s="29"/>
      <c r="D69" s="29"/>
    </row>
    <row r="70" spans="1:22" x14ac:dyDescent="0.25">
      <c r="B70" s="180"/>
      <c r="C70" s="29"/>
      <c r="D70" s="29"/>
      <c r="M70" s="104">
        <v>453053</v>
      </c>
    </row>
    <row r="71" spans="1:22" x14ac:dyDescent="0.25">
      <c r="B71" s="180"/>
      <c r="C71" s="364"/>
      <c r="D71" s="364"/>
      <c r="G71" s="34"/>
      <c r="H71" s="34"/>
      <c r="I71" s="34"/>
      <c r="L71" s="50"/>
      <c r="M71" s="107">
        <v>2</v>
      </c>
      <c r="N71" s="107"/>
      <c r="O71" s="50"/>
    </row>
    <row r="72" spans="1:22" x14ac:dyDescent="0.25">
      <c r="B72" s="180"/>
      <c r="C72" s="308"/>
      <c r="D72" s="379"/>
      <c r="G72" s="309"/>
      <c r="H72" s="309"/>
      <c r="M72" s="396">
        <f>M70/M71</f>
        <v>226526.5</v>
      </c>
    </row>
    <row r="73" spans="1:22" x14ac:dyDescent="0.25">
      <c r="B73" s="180"/>
      <c r="D73" s="28"/>
      <c r="G73" s="21"/>
      <c r="H73" s="82"/>
      <c r="I73" s="82"/>
      <c r="L73" s="358" t="s">
        <v>4</v>
      </c>
    </row>
    <row r="74" spans="1:22" x14ac:dyDescent="0.25">
      <c r="B74" s="180"/>
      <c r="F74" s="49"/>
      <c r="G74" s="82"/>
      <c r="H74" s="82"/>
      <c r="I74" s="85"/>
      <c r="L74" s="358">
        <v>3167.65</v>
      </c>
    </row>
    <row r="75" spans="1:22" x14ac:dyDescent="0.25">
      <c r="B75" s="180"/>
      <c r="G75" s="34"/>
      <c r="H75" s="34"/>
      <c r="I75" s="34"/>
      <c r="L75" s="358">
        <v>8574.44</v>
      </c>
    </row>
    <row r="76" spans="1:22" x14ac:dyDescent="0.25">
      <c r="B76" s="180"/>
      <c r="L76" s="358">
        <v>87165</v>
      </c>
    </row>
    <row r="77" spans="1:22" ht="15.75" thickBot="1" x14ac:dyDescent="0.3">
      <c r="B77" s="179"/>
      <c r="L77" s="358">
        <v>234990</v>
      </c>
      <c r="V77" s="397"/>
    </row>
    <row r="78" spans="1:22" ht="15.75" thickBot="1" x14ac:dyDescent="0.3">
      <c r="A78" s="358">
        <v>27</v>
      </c>
      <c r="B78" s="372" t="s">
        <v>217</v>
      </c>
      <c r="C78" s="60"/>
      <c r="D78" s="51"/>
      <c r="E78" s="51"/>
      <c r="F78" s="35"/>
      <c r="G78" s="268">
        <f>E78+F78</f>
        <v>0</v>
      </c>
      <c r="H78" s="268"/>
      <c r="I78" s="269"/>
      <c r="J78" s="280" t="e">
        <f>C78/G78/3</f>
        <v>#DIV/0!</v>
      </c>
      <c r="L78" s="358">
        <v>195281</v>
      </c>
    </row>
    <row r="79" spans="1:22" x14ac:dyDescent="0.25">
      <c r="G79" s="21"/>
      <c r="H79" s="21"/>
      <c r="I79" s="21"/>
      <c r="L79" s="358">
        <v>3244026</v>
      </c>
      <c r="U79" s="9"/>
      <c r="V79" s="11"/>
    </row>
    <row r="80" spans="1:22" x14ac:dyDescent="0.25">
      <c r="L80" s="399">
        <f>SUM(L74:L79)</f>
        <v>3773204.09</v>
      </c>
      <c r="U80" s="9"/>
      <c r="V80" s="11"/>
    </row>
    <row r="81" spans="7:22" x14ac:dyDescent="0.25">
      <c r="G81" s="384">
        <v>1815</v>
      </c>
      <c r="H81" s="384"/>
      <c r="U81" s="9"/>
      <c r="V81" s="11"/>
    </row>
    <row r="82" spans="7:22" ht="15.75" thickBot="1" x14ac:dyDescent="0.3">
      <c r="G82" s="29">
        <f>G62-'TM3 2020'!G61</f>
        <v>20117</v>
      </c>
      <c r="U82" s="9"/>
    </row>
    <row r="83" spans="7:22" ht="15.75" thickBot="1" x14ac:dyDescent="0.3">
      <c r="L83" s="401">
        <v>872760</v>
      </c>
    </row>
    <row r="84" spans="7:22" ht="15.75" thickBot="1" x14ac:dyDescent="0.3">
      <c r="L84" s="402">
        <v>19453790</v>
      </c>
    </row>
    <row r="85" spans="7:22" ht="15.75" thickBot="1" x14ac:dyDescent="0.3">
      <c r="G85" s="385"/>
      <c r="H85" s="385"/>
      <c r="L85" s="403">
        <v>3.28</v>
      </c>
    </row>
    <row r="86" spans="7:22" ht="15.75" thickBot="1" x14ac:dyDescent="0.3">
      <c r="L86" s="404">
        <v>254654</v>
      </c>
    </row>
    <row r="87" spans="7:22" ht="15.75" thickBot="1" x14ac:dyDescent="0.3">
      <c r="L87" s="405">
        <v>9453623</v>
      </c>
    </row>
    <row r="88" spans="7:22" ht="15.75" thickBot="1" x14ac:dyDescent="0.3">
      <c r="L88" s="400">
        <f>SUM(L83:L87)</f>
        <v>30034830.280000001</v>
      </c>
      <c r="V88" s="72"/>
    </row>
    <row r="89" spans="7:22" ht="15.75" thickBot="1" x14ac:dyDescent="0.3">
      <c r="U89" s="71"/>
    </row>
  </sheetData>
  <mergeCells count="4">
    <mergeCell ref="B2:G2"/>
    <mergeCell ref="E3:G3"/>
    <mergeCell ref="T4:U4"/>
    <mergeCell ref="T13:U13"/>
  </mergeCells>
  <hyperlinks>
    <hyperlink ref="B12" r:id="rId1"/>
  </hyperlinks>
  <pageMargins left="0.7" right="0.7" top="0.75" bottom="0.75" header="0.3" footer="0.3"/>
  <pageSetup orientation="portrait"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89"/>
  <sheetViews>
    <sheetView topLeftCell="A34" workbookViewId="0">
      <selection activeCell="A11" sqref="A11:XFD11"/>
    </sheetView>
  </sheetViews>
  <sheetFormatPr defaultRowHeight="15" x14ac:dyDescent="0.25"/>
  <cols>
    <col min="1" max="1" width="6.42578125" style="358" customWidth="1"/>
    <col min="2" max="2" width="21.42578125" style="175" customWidth="1"/>
    <col min="3" max="3" width="16.7109375" style="30" customWidth="1"/>
    <col min="4" max="4" width="13.85546875" style="30" customWidth="1"/>
    <col min="5" max="5" width="11.28515625" style="31" customWidth="1"/>
    <col min="6" max="6" width="12" style="31" customWidth="1"/>
    <col min="7" max="9" width="12.28515625" style="30" customWidth="1"/>
    <col min="10" max="10" width="13.42578125" style="358" customWidth="1"/>
    <col min="11" max="11" width="12.28515625" style="358" bestFit="1" customWidth="1"/>
    <col min="12" max="12" width="13.28515625" style="358" bestFit="1" customWidth="1"/>
    <col min="13" max="13" width="25.42578125" style="104" customWidth="1"/>
    <col min="14" max="14" width="19" style="104" customWidth="1"/>
    <col min="15" max="15" width="18.85546875" style="358" customWidth="1"/>
    <col min="16" max="19" width="9.140625" style="358"/>
    <col min="20" max="20" width="18.5703125" style="358" customWidth="1"/>
    <col min="21" max="21" width="16.7109375" style="358" customWidth="1"/>
    <col min="22" max="22" width="25.28515625" style="358" customWidth="1"/>
    <col min="23" max="23" width="26" style="358" bestFit="1" customWidth="1"/>
    <col min="24" max="24" width="9.140625" style="358"/>
    <col min="25" max="25" width="13.28515625" style="358" customWidth="1"/>
    <col min="26" max="262" width="9.140625" style="358"/>
    <col min="263" max="263" width="21.42578125" style="358" customWidth="1"/>
    <col min="264" max="264" width="16.42578125" style="358" customWidth="1"/>
    <col min="265" max="265" width="17.42578125" style="358" customWidth="1"/>
    <col min="266" max="266" width="14" style="358" customWidth="1"/>
    <col min="267" max="267" width="13.5703125" style="358" customWidth="1"/>
    <col min="268" max="268" width="12.28515625" style="358" customWidth="1"/>
    <col min="269" max="269" width="12.140625" style="358" customWidth="1"/>
    <col min="270" max="270" width="12.28515625" style="358" bestFit="1" customWidth="1"/>
    <col min="271" max="275" width="9.140625" style="358"/>
    <col min="276" max="276" width="10.5703125" style="358" bestFit="1" customWidth="1"/>
    <col min="277" max="277" width="16.7109375" style="358" customWidth="1"/>
    <col min="278" max="278" width="27.7109375" style="358" customWidth="1"/>
    <col min="279" max="279" width="26" style="358" bestFit="1" customWidth="1"/>
    <col min="280" max="518" width="9.140625" style="358"/>
    <col min="519" max="519" width="21.42578125" style="358" customWidth="1"/>
    <col min="520" max="520" width="16.42578125" style="358" customWidth="1"/>
    <col min="521" max="521" width="17.42578125" style="358" customWidth="1"/>
    <col min="522" max="522" width="14" style="358" customWidth="1"/>
    <col min="523" max="523" width="13.5703125" style="358" customWidth="1"/>
    <col min="524" max="524" width="12.28515625" style="358" customWidth="1"/>
    <col min="525" max="525" width="12.140625" style="358" customWidth="1"/>
    <col min="526" max="526" width="12.28515625" style="358" bestFit="1" customWidth="1"/>
    <col min="527" max="531" width="9.140625" style="358"/>
    <col min="532" max="532" width="10.5703125" style="358" bestFit="1" customWidth="1"/>
    <col min="533" max="533" width="16.7109375" style="358" customWidth="1"/>
    <col min="534" max="534" width="27.7109375" style="358" customWidth="1"/>
    <col min="535" max="535" width="26" style="358" bestFit="1" customWidth="1"/>
    <col min="536" max="774" width="9.140625" style="358"/>
    <col min="775" max="775" width="21.42578125" style="358" customWidth="1"/>
    <col min="776" max="776" width="16.42578125" style="358" customWidth="1"/>
    <col min="777" max="777" width="17.42578125" style="358" customWidth="1"/>
    <col min="778" max="778" width="14" style="358" customWidth="1"/>
    <col min="779" max="779" width="13.5703125" style="358" customWidth="1"/>
    <col min="780" max="780" width="12.28515625" style="358" customWidth="1"/>
    <col min="781" max="781" width="12.140625" style="358" customWidth="1"/>
    <col min="782" max="782" width="12.28515625" style="358" bestFit="1" customWidth="1"/>
    <col min="783" max="787" width="9.140625" style="358"/>
    <col min="788" max="788" width="10.5703125" style="358" bestFit="1" customWidth="1"/>
    <col min="789" max="789" width="16.7109375" style="358" customWidth="1"/>
    <col min="790" max="790" width="27.7109375" style="358" customWidth="1"/>
    <col min="791" max="791" width="26" style="358" bestFit="1" customWidth="1"/>
    <col min="792" max="1030" width="9.140625" style="358"/>
    <col min="1031" max="1031" width="21.42578125" style="358" customWidth="1"/>
    <col min="1032" max="1032" width="16.42578125" style="358" customWidth="1"/>
    <col min="1033" max="1033" width="17.42578125" style="358" customWidth="1"/>
    <col min="1034" max="1034" width="14" style="358" customWidth="1"/>
    <col min="1035" max="1035" width="13.5703125" style="358" customWidth="1"/>
    <col min="1036" max="1036" width="12.28515625" style="358" customWidth="1"/>
    <col min="1037" max="1037" width="12.140625" style="358" customWidth="1"/>
    <col min="1038" max="1038" width="12.28515625" style="358" bestFit="1" customWidth="1"/>
    <col min="1039" max="1043" width="9.140625" style="358"/>
    <col min="1044" max="1044" width="10.5703125" style="358" bestFit="1" customWidth="1"/>
    <col min="1045" max="1045" width="16.7109375" style="358" customWidth="1"/>
    <col min="1046" max="1046" width="27.7109375" style="358" customWidth="1"/>
    <col min="1047" max="1047" width="26" style="358" bestFit="1" customWidth="1"/>
    <col min="1048" max="1286" width="9.140625" style="358"/>
    <col min="1287" max="1287" width="21.42578125" style="358" customWidth="1"/>
    <col min="1288" max="1288" width="16.42578125" style="358" customWidth="1"/>
    <col min="1289" max="1289" width="17.42578125" style="358" customWidth="1"/>
    <col min="1290" max="1290" width="14" style="358" customWidth="1"/>
    <col min="1291" max="1291" width="13.5703125" style="358" customWidth="1"/>
    <col min="1292" max="1292" width="12.28515625" style="358" customWidth="1"/>
    <col min="1293" max="1293" width="12.140625" style="358" customWidth="1"/>
    <col min="1294" max="1294" width="12.28515625" style="358" bestFit="1" customWidth="1"/>
    <col min="1295" max="1299" width="9.140625" style="358"/>
    <col min="1300" max="1300" width="10.5703125" style="358" bestFit="1" customWidth="1"/>
    <col min="1301" max="1301" width="16.7109375" style="358" customWidth="1"/>
    <col min="1302" max="1302" width="27.7109375" style="358" customWidth="1"/>
    <col min="1303" max="1303" width="26" style="358" bestFit="1" customWidth="1"/>
    <col min="1304" max="1542" width="9.140625" style="358"/>
    <col min="1543" max="1543" width="21.42578125" style="358" customWidth="1"/>
    <col min="1544" max="1544" width="16.42578125" style="358" customWidth="1"/>
    <col min="1545" max="1545" width="17.42578125" style="358" customWidth="1"/>
    <col min="1546" max="1546" width="14" style="358" customWidth="1"/>
    <col min="1547" max="1547" width="13.5703125" style="358" customWidth="1"/>
    <col min="1548" max="1548" width="12.28515625" style="358" customWidth="1"/>
    <col min="1549" max="1549" width="12.140625" style="358" customWidth="1"/>
    <col min="1550" max="1550" width="12.28515625" style="358" bestFit="1" customWidth="1"/>
    <col min="1551" max="1555" width="9.140625" style="358"/>
    <col min="1556" max="1556" width="10.5703125" style="358" bestFit="1" customWidth="1"/>
    <col min="1557" max="1557" width="16.7109375" style="358" customWidth="1"/>
    <col min="1558" max="1558" width="27.7109375" style="358" customWidth="1"/>
    <col min="1559" max="1559" width="26" style="358" bestFit="1" customWidth="1"/>
    <col min="1560" max="1798" width="9.140625" style="358"/>
    <col min="1799" max="1799" width="21.42578125" style="358" customWidth="1"/>
    <col min="1800" max="1800" width="16.42578125" style="358" customWidth="1"/>
    <col min="1801" max="1801" width="17.42578125" style="358" customWidth="1"/>
    <col min="1802" max="1802" width="14" style="358" customWidth="1"/>
    <col min="1803" max="1803" width="13.5703125" style="358" customWidth="1"/>
    <col min="1804" max="1804" width="12.28515625" style="358" customWidth="1"/>
    <col min="1805" max="1805" width="12.140625" style="358" customWidth="1"/>
    <col min="1806" max="1806" width="12.28515625" style="358" bestFit="1" customWidth="1"/>
    <col min="1807" max="1811" width="9.140625" style="358"/>
    <col min="1812" max="1812" width="10.5703125" style="358" bestFit="1" customWidth="1"/>
    <col min="1813" max="1813" width="16.7109375" style="358" customWidth="1"/>
    <col min="1814" max="1814" width="27.7109375" style="358" customWidth="1"/>
    <col min="1815" max="1815" width="26" style="358" bestFit="1" customWidth="1"/>
    <col min="1816" max="2054" width="9.140625" style="358"/>
    <col min="2055" max="2055" width="21.42578125" style="358" customWidth="1"/>
    <col min="2056" max="2056" width="16.42578125" style="358" customWidth="1"/>
    <col min="2057" max="2057" width="17.42578125" style="358" customWidth="1"/>
    <col min="2058" max="2058" width="14" style="358" customWidth="1"/>
    <col min="2059" max="2059" width="13.5703125" style="358" customWidth="1"/>
    <col min="2060" max="2060" width="12.28515625" style="358" customWidth="1"/>
    <col min="2061" max="2061" width="12.140625" style="358" customWidth="1"/>
    <col min="2062" max="2062" width="12.28515625" style="358" bestFit="1" customWidth="1"/>
    <col min="2063" max="2067" width="9.140625" style="358"/>
    <col min="2068" max="2068" width="10.5703125" style="358" bestFit="1" customWidth="1"/>
    <col min="2069" max="2069" width="16.7109375" style="358" customWidth="1"/>
    <col min="2070" max="2070" width="27.7109375" style="358" customWidth="1"/>
    <col min="2071" max="2071" width="26" style="358" bestFit="1" customWidth="1"/>
    <col min="2072" max="2310" width="9.140625" style="358"/>
    <col min="2311" max="2311" width="21.42578125" style="358" customWidth="1"/>
    <col min="2312" max="2312" width="16.42578125" style="358" customWidth="1"/>
    <col min="2313" max="2313" width="17.42578125" style="358" customWidth="1"/>
    <col min="2314" max="2314" width="14" style="358" customWidth="1"/>
    <col min="2315" max="2315" width="13.5703125" style="358" customWidth="1"/>
    <col min="2316" max="2316" width="12.28515625" style="358" customWidth="1"/>
    <col min="2317" max="2317" width="12.140625" style="358" customWidth="1"/>
    <col min="2318" max="2318" width="12.28515625" style="358" bestFit="1" customWidth="1"/>
    <col min="2319" max="2323" width="9.140625" style="358"/>
    <col min="2324" max="2324" width="10.5703125" style="358" bestFit="1" customWidth="1"/>
    <col min="2325" max="2325" width="16.7109375" style="358" customWidth="1"/>
    <col min="2326" max="2326" width="27.7109375" style="358" customWidth="1"/>
    <col min="2327" max="2327" width="26" style="358" bestFit="1" customWidth="1"/>
    <col min="2328" max="2566" width="9.140625" style="358"/>
    <col min="2567" max="2567" width="21.42578125" style="358" customWidth="1"/>
    <col min="2568" max="2568" width="16.42578125" style="358" customWidth="1"/>
    <col min="2569" max="2569" width="17.42578125" style="358" customWidth="1"/>
    <col min="2570" max="2570" width="14" style="358" customWidth="1"/>
    <col min="2571" max="2571" width="13.5703125" style="358" customWidth="1"/>
    <col min="2572" max="2572" width="12.28515625" style="358" customWidth="1"/>
    <col min="2573" max="2573" width="12.140625" style="358" customWidth="1"/>
    <col min="2574" max="2574" width="12.28515625" style="358" bestFit="1" customWidth="1"/>
    <col min="2575" max="2579" width="9.140625" style="358"/>
    <col min="2580" max="2580" width="10.5703125" style="358" bestFit="1" customWidth="1"/>
    <col min="2581" max="2581" width="16.7109375" style="358" customWidth="1"/>
    <col min="2582" max="2582" width="27.7109375" style="358" customWidth="1"/>
    <col min="2583" max="2583" width="26" style="358" bestFit="1" customWidth="1"/>
    <col min="2584" max="2822" width="9.140625" style="358"/>
    <col min="2823" max="2823" width="21.42578125" style="358" customWidth="1"/>
    <col min="2824" max="2824" width="16.42578125" style="358" customWidth="1"/>
    <col min="2825" max="2825" width="17.42578125" style="358" customWidth="1"/>
    <col min="2826" max="2826" width="14" style="358" customWidth="1"/>
    <col min="2827" max="2827" width="13.5703125" style="358" customWidth="1"/>
    <col min="2828" max="2828" width="12.28515625" style="358" customWidth="1"/>
    <col min="2829" max="2829" width="12.140625" style="358" customWidth="1"/>
    <col min="2830" max="2830" width="12.28515625" style="358" bestFit="1" customWidth="1"/>
    <col min="2831" max="2835" width="9.140625" style="358"/>
    <col min="2836" max="2836" width="10.5703125" style="358" bestFit="1" customWidth="1"/>
    <col min="2837" max="2837" width="16.7109375" style="358" customWidth="1"/>
    <col min="2838" max="2838" width="27.7109375" style="358" customWidth="1"/>
    <col min="2839" max="2839" width="26" style="358" bestFit="1" customWidth="1"/>
    <col min="2840" max="3078" width="9.140625" style="358"/>
    <col min="3079" max="3079" width="21.42578125" style="358" customWidth="1"/>
    <col min="3080" max="3080" width="16.42578125" style="358" customWidth="1"/>
    <col min="3081" max="3081" width="17.42578125" style="358" customWidth="1"/>
    <col min="3082" max="3082" width="14" style="358" customWidth="1"/>
    <col min="3083" max="3083" width="13.5703125" style="358" customWidth="1"/>
    <col min="3084" max="3084" width="12.28515625" style="358" customWidth="1"/>
    <col min="3085" max="3085" width="12.140625" style="358" customWidth="1"/>
    <col min="3086" max="3086" width="12.28515625" style="358" bestFit="1" customWidth="1"/>
    <col min="3087" max="3091" width="9.140625" style="358"/>
    <col min="3092" max="3092" width="10.5703125" style="358" bestFit="1" customWidth="1"/>
    <col min="3093" max="3093" width="16.7109375" style="358" customWidth="1"/>
    <col min="3094" max="3094" width="27.7109375" style="358" customWidth="1"/>
    <col min="3095" max="3095" width="26" style="358" bestFit="1" customWidth="1"/>
    <col min="3096" max="3334" width="9.140625" style="358"/>
    <col min="3335" max="3335" width="21.42578125" style="358" customWidth="1"/>
    <col min="3336" max="3336" width="16.42578125" style="358" customWidth="1"/>
    <col min="3337" max="3337" width="17.42578125" style="358" customWidth="1"/>
    <col min="3338" max="3338" width="14" style="358" customWidth="1"/>
    <col min="3339" max="3339" width="13.5703125" style="358" customWidth="1"/>
    <col min="3340" max="3340" width="12.28515625" style="358" customWidth="1"/>
    <col min="3341" max="3341" width="12.140625" style="358" customWidth="1"/>
    <col min="3342" max="3342" width="12.28515625" style="358" bestFit="1" customWidth="1"/>
    <col min="3343" max="3347" width="9.140625" style="358"/>
    <col min="3348" max="3348" width="10.5703125" style="358" bestFit="1" customWidth="1"/>
    <col min="3349" max="3349" width="16.7109375" style="358" customWidth="1"/>
    <col min="3350" max="3350" width="27.7109375" style="358" customWidth="1"/>
    <col min="3351" max="3351" width="26" style="358" bestFit="1" customWidth="1"/>
    <col min="3352" max="3590" width="9.140625" style="358"/>
    <col min="3591" max="3591" width="21.42578125" style="358" customWidth="1"/>
    <col min="3592" max="3592" width="16.42578125" style="358" customWidth="1"/>
    <col min="3593" max="3593" width="17.42578125" style="358" customWidth="1"/>
    <col min="3594" max="3594" width="14" style="358" customWidth="1"/>
    <col min="3595" max="3595" width="13.5703125" style="358" customWidth="1"/>
    <col min="3596" max="3596" width="12.28515625" style="358" customWidth="1"/>
    <col min="3597" max="3597" width="12.140625" style="358" customWidth="1"/>
    <col min="3598" max="3598" width="12.28515625" style="358" bestFit="1" customWidth="1"/>
    <col min="3599" max="3603" width="9.140625" style="358"/>
    <col min="3604" max="3604" width="10.5703125" style="358" bestFit="1" customWidth="1"/>
    <col min="3605" max="3605" width="16.7109375" style="358" customWidth="1"/>
    <col min="3606" max="3606" width="27.7109375" style="358" customWidth="1"/>
    <col min="3607" max="3607" width="26" style="358" bestFit="1" customWidth="1"/>
    <col min="3608" max="3846" width="9.140625" style="358"/>
    <col min="3847" max="3847" width="21.42578125" style="358" customWidth="1"/>
    <col min="3848" max="3848" width="16.42578125" style="358" customWidth="1"/>
    <col min="3849" max="3849" width="17.42578125" style="358" customWidth="1"/>
    <col min="3850" max="3850" width="14" style="358" customWidth="1"/>
    <col min="3851" max="3851" width="13.5703125" style="358" customWidth="1"/>
    <col min="3852" max="3852" width="12.28515625" style="358" customWidth="1"/>
    <col min="3853" max="3853" width="12.140625" style="358" customWidth="1"/>
    <col min="3854" max="3854" width="12.28515625" style="358" bestFit="1" customWidth="1"/>
    <col min="3855" max="3859" width="9.140625" style="358"/>
    <col min="3860" max="3860" width="10.5703125" style="358" bestFit="1" customWidth="1"/>
    <col min="3861" max="3861" width="16.7109375" style="358" customWidth="1"/>
    <col min="3862" max="3862" width="27.7109375" style="358" customWidth="1"/>
    <col min="3863" max="3863" width="26" style="358" bestFit="1" customWidth="1"/>
    <col min="3864" max="4102" width="9.140625" style="358"/>
    <col min="4103" max="4103" width="21.42578125" style="358" customWidth="1"/>
    <col min="4104" max="4104" width="16.42578125" style="358" customWidth="1"/>
    <col min="4105" max="4105" width="17.42578125" style="358" customWidth="1"/>
    <col min="4106" max="4106" width="14" style="358" customWidth="1"/>
    <col min="4107" max="4107" width="13.5703125" style="358" customWidth="1"/>
    <col min="4108" max="4108" width="12.28515625" style="358" customWidth="1"/>
    <col min="4109" max="4109" width="12.140625" style="358" customWidth="1"/>
    <col min="4110" max="4110" width="12.28515625" style="358" bestFit="1" customWidth="1"/>
    <col min="4111" max="4115" width="9.140625" style="358"/>
    <col min="4116" max="4116" width="10.5703125" style="358" bestFit="1" customWidth="1"/>
    <col min="4117" max="4117" width="16.7109375" style="358" customWidth="1"/>
    <col min="4118" max="4118" width="27.7109375" style="358" customWidth="1"/>
    <col min="4119" max="4119" width="26" style="358" bestFit="1" customWidth="1"/>
    <col min="4120" max="4358" width="9.140625" style="358"/>
    <col min="4359" max="4359" width="21.42578125" style="358" customWidth="1"/>
    <col min="4360" max="4360" width="16.42578125" style="358" customWidth="1"/>
    <col min="4361" max="4361" width="17.42578125" style="358" customWidth="1"/>
    <col min="4362" max="4362" width="14" style="358" customWidth="1"/>
    <col min="4363" max="4363" width="13.5703125" style="358" customWidth="1"/>
    <col min="4364" max="4364" width="12.28515625" style="358" customWidth="1"/>
    <col min="4365" max="4365" width="12.140625" style="358" customWidth="1"/>
    <col min="4366" max="4366" width="12.28515625" style="358" bestFit="1" customWidth="1"/>
    <col min="4367" max="4371" width="9.140625" style="358"/>
    <col min="4372" max="4372" width="10.5703125" style="358" bestFit="1" customWidth="1"/>
    <col min="4373" max="4373" width="16.7109375" style="358" customWidth="1"/>
    <col min="4374" max="4374" width="27.7109375" style="358" customWidth="1"/>
    <col min="4375" max="4375" width="26" style="358" bestFit="1" customWidth="1"/>
    <col min="4376" max="4614" width="9.140625" style="358"/>
    <col min="4615" max="4615" width="21.42578125" style="358" customWidth="1"/>
    <col min="4616" max="4616" width="16.42578125" style="358" customWidth="1"/>
    <col min="4617" max="4617" width="17.42578125" style="358" customWidth="1"/>
    <col min="4618" max="4618" width="14" style="358" customWidth="1"/>
    <col min="4619" max="4619" width="13.5703125" style="358" customWidth="1"/>
    <col min="4620" max="4620" width="12.28515625" style="358" customWidth="1"/>
    <col min="4621" max="4621" width="12.140625" style="358" customWidth="1"/>
    <col min="4622" max="4622" width="12.28515625" style="358" bestFit="1" customWidth="1"/>
    <col min="4623" max="4627" width="9.140625" style="358"/>
    <col min="4628" max="4628" width="10.5703125" style="358" bestFit="1" customWidth="1"/>
    <col min="4629" max="4629" width="16.7109375" style="358" customWidth="1"/>
    <col min="4630" max="4630" width="27.7109375" style="358" customWidth="1"/>
    <col min="4631" max="4631" width="26" style="358" bestFit="1" customWidth="1"/>
    <col min="4632" max="4870" width="9.140625" style="358"/>
    <col min="4871" max="4871" width="21.42578125" style="358" customWidth="1"/>
    <col min="4872" max="4872" width="16.42578125" style="358" customWidth="1"/>
    <col min="4873" max="4873" width="17.42578125" style="358" customWidth="1"/>
    <col min="4874" max="4874" width="14" style="358" customWidth="1"/>
    <col min="4875" max="4875" width="13.5703125" style="358" customWidth="1"/>
    <col min="4876" max="4876" width="12.28515625" style="358" customWidth="1"/>
    <col min="4877" max="4877" width="12.140625" style="358" customWidth="1"/>
    <col min="4878" max="4878" width="12.28515625" style="358" bestFit="1" customWidth="1"/>
    <col min="4879" max="4883" width="9.140625" style="358"/>
    <col min="4884" max="4884" width="10.5703125" style="358" bestFit="1" customWidth="1"/>
    <col min="4885" max="4885" width="16.7109375" style="358" customWidth="1"/>
    <col min="4886" max="4886" width="27.7109375" style="358" customWidth="1"/>
    <col min="4887" max="4887" width="26" style="358" bestFit="1" customWidth="1"/>
    <col min="4888" max="5126" width="9.140625" style="358"/>
    <col min="5127" max="5127" width="21.42578125" style="358" customWidth="1"/>
    <col min="5128" max="5128" width="16.42578125" style="358" customWidth="1"/>
    <col min="5129" max="5129" width="17.42578125" style="358" customWidth="1"/>
    <col min="5130" max="5130" width="14" style="358" customWidth="1"/>
    <col min="5131" max="5131" width="13.5703125" style="358" customWidth="1"/>
    <col min="5132" max="5132" width="12.28515625" style="358" customWidth="1"/>
    <col min="5133" max="5133" width="12.140625" style="358" customWidth="1"/>
    <col min="5134" max="5134" width="12.28515625" style="358" bestFit="1" customWidth="1"/>
    <col min="5135" max="5139" width="9.140625" style="358"/>
    <col min="5140" max="5140" width="10.5703125" style="358" bestFit="1" customWidth="1"/>
    <col min="5141" max="5141" width="16.7109375" style="358" customWidth="1"/>
    <col min="5142" max="5142" width="27.7109375" style="358" customWidth="1"/>
    <col min="5143" max="5143" width="26" style="358" bestFit="1" customWidth="1"/>
    <col min="5144" max="5382" width="9.140625" style="358"/>
    <col min="5383" max="5383" width="21.42578125" style="358" customWidth="1"/>
    <col min="5384" max="5384" width="16.42578125" style="358" customWidth="1"/>
    <col min="5385" max="5385" width="17.42578125" style="358" customWidth="1"/>
    <col min="5386" max="5386" width="14" style="358" customWidth="1"/>
    <col min="5387" max="5387" width="13.5703125" style="358" customWidth="1"/>
    <col min="5388" max="5388" width="12.28515625" style="358" customWidth="1"/>
    <col min="5389" max="5389" width="12.140625" style="358" customWidth="1"/>
    <col min="5390" max="5390" width="12.28515625" style="358" bestFit="1" customWidth="1"/>
    <col min="5391" max="5395" width="9.140625" style="358"/>
    <col min="5396" max="5396" width="10.5703125" style="358" bestFit="1" customWidth="1"/>
    <col min="5397" max="5397" width="16.7109375" style="358" customWidth="1"/>
    <col min="5398" max="5398" width="27.7109375" style="358" customWidth="1"/>
    <col min="5399" max="5399" width="26" style="358" bestFit="1" customWidth="1"/>
    <col min="5400" max="5638" width="9.140625" style="358"/>
    <col min="5639" max="5639" width="21.42578125" style="358" customWidth="1"/>
    <col min="5640" max="5640" width="16.42578125" style="358" customWidth="1"/>
    <col min="5641" max="5641" width="17.42578125" style="358" customWidth="1"/>
    <col min="5642" max="5642" width="14" style="358" customWidth="1"/>
    <col min="5643" max="5643" width="13.5703125" style="358" customWidth="1"/>
    <col min="5644" max="5644" width="12.28515625" style="358" customWidth="1"/>
    <col min="5645" max="5645" width="12.140625" style="358" customWidth="1"/>
    <col min="5646" max="5646" width="12.28515625" style="358" bestFit="1" customWidth="1"/>
    <col min="5647" max="5651" width="9.140625" style="358"/>
    <col min="5652" max="5652" width="10.5703125" style="358" bestFit="1" customWidth="1"/>
    <col min="5653" max="5653" width="16.7109375" style="358" customWidth="1"/>
    <col min="5654" max="5654" width="27.7109375" style="358" customWidth="1"/>
    <col min="5655" max="5655" width="26" style="358" bestFit="1" customWidth="1"/>
    <col min="5656" max="5894" width="9.140625" style="358"/>
    <col min="5895" max="5895" width="21.42578125" style="358" customWidth="1"/>
    <col min="5896" max="5896" width="16.42578125" style="358" customWidth="1"/>
    <col min="5897" max="5897" width="17.42578125" style="358" customWidth="1"/>
    <col min="5898" max="5898" width="14" style="358" customWidth="1"/>
    <col min="5899" max="5899" width="13.5703125" style="358" customWidth="1"/>
    <col min="5900" max="5900" width="12.28515625" style="358" customWidth="1"/>
    <col min="5901" max="5901" width="12.140625" style="358" customWidth="1"/>
    <col min="5902" max="5902" width="12.28515625" style="358" bestFit="1" customWidth="1"/>
    <col min="5903" max="5907" width="9.140625" style="358"/>
    <col min="5908" max="5908" width="10.5703125" style="358" bestFit="1" customWidth="1"/>
    <col min="5909" max="5909" width="16.7109375" style="358" customWidth="1"/>
    <col min="5910" max="5910" width="27.7109375" style="358" customWidth="1"/>
    <col min="5911" max="5911" width="26" style="358" bestFit="1" customWidth="1"/>
    <col min="5912" max="6150" width="9.140625" style="358"/>
    <col min="6151" max="6151" width="21.42578125" style="358" customWidth="1"/>
    <col min="6152" max="6152" width="16.42578125" style="358" customWidth="1"/>
    <col min="6153" max="6153" width="17.42578125" style="358" customWidth="1"/>
    <col min="6154" max="6154" width="14" style="358" customWidth="1"/>
    <col min="6155" max="6155" width="13.5703125" style="358" customWidth="1"/>
    <col min="6156" max="6156" width="12.28515625" style="358" customWidth="1"/>
    <col min="6157" max="6157" width="12.140625" style="358" customWidth="1"/>
    <col min="6158" max="6158" width="12.28515625" style="358" bestFit="1" customWidth="1"/>
    <col min="6159" max="6163" width="9.140625" style="358"/>
    <col min="6164" max="6164" width="10.5703125" style="358" bestFit="1" customWidth="1"/>
    <col min="6165" max="6165" width="16.7109375" style="358" customWidth="1"/>
    <col min="6166" max="6166" width="27.7109375" style="358" customWidth="1"/>
    <col min="6167" max="6167" width="26" style="358" bestFit="1" customWidth="1"/>
    <col min="6168" max="6406" width="9.140625" style="358"/>
    <col min="6407" max="6407" width="21.42578125" style="358" customWidth="1"/>
    <col min="6408" max="6408" width="16.42578125" style="358" customWidth="1"/>
    <col min="6409" max="6409" width="17.42578125" style="358" customWidth="1"/>
    <col min="6410" max="6410" width="14" style="358" customWidth="1"/>
    <col min="6411" max="6411" width="13.5703125" style="358" customWidth="1"/>
    <col min="6412" max="6412" width="12.28515625" style="358" customWidth="1"/>
    <col min="6413" max="6413" width="12.140625" style="358" customWidth="1"/>
    <col min="6414" max="6414" width="12.28515625" style="358" bestFit="1" customWidth="1"/>
    <col min="6415" max="6419" width="9.140625" style="358"/>
    <col min="6420" max="6420" width="10.5703125" style="358" bestFit="1" customWidth="1"/>
    <col min="6421" max="6421" width="16.7109375" style="358" customWidth="1"/>
    <col min="6422" max="6422" width="27.7109375" style="358" customWidth="1"/>
    <col min="6423" max="6423" width="26" style="358" bestFit="1" customWidth="1"/>
    <col min="6424" max="6662" width="9.140625" style="358"/>
    <col min="6663" max="6663" width="21.42578125" style="358" customWidth="1"/>
    <col min="6664" max="6664" width="16.42578125" style="358" customWidth="1"/>
    <col min="6665" max="6665" width="17.42578125" style="358" customWidth="1"/>
    <col min="6666" max="6666" width="14" style="358" customWidth="1"/>
    <col min="6667" max="6667" width="13.5703125" style="358" customWidth="1"/>
    <col min="6668" max="6668" width="12.28515625" style="358" customWidth="1"/>
    <col min="6669" max="6669" width="12.140625" style="358" customWidth="1"/>
    <col min="6670" max="6670" width="12.28515625" style="358" bestFit="1" customWidth="1"/>
    <col min="6671" max="6675" width="9.140625" style="358"/>
    <col min="6676" max="6676" width="10.5703125" style="358" bestFit="1" customWidth="1"/>
    <col min="6677" max="6677" width="16.7109375" style="358" customWidth="1"/>
    <col min="6678" max="6678" width="27.7109375" style="358" customWidth="1"/>
    <col min="6679" max="6679" width="26" style="358" bestFit="1" customWidth="1"/>
    <col min="6680" max="6918" width="9.140625" style="358"/>
    <col min="6919" max="6919" width="21.42578125" style="358" customWidth="1"/>
    <col min="6920" max="6920" width="16.42578125" style="358" customWidth="1"/>
    <col min="6921" max="6921" width="17.42578125" style="358" customWidth="1"/>
    <col min="6922" max="6922" width="14" style="358" customWidth="1"/>
    <col min="6923" max="6923" width="13.5703125" style="358" customWidth="1"/>
    <col min="6924" max="6924" width="12.28515625" style="358" customWidth="1"/>
    <col min="6925" max="6925" width="12.140625" style="358" customWidth="1"/>
    <col min="6926" max="6926" width="12.28515625" style="358" bestFit="1" customWidth="1"/>
    <col min="6927" max="6931" width="9.140625" style="358"/>
    <col min="6932" max="6932" width="10.5703125" style="358" bestFit="1" customWidth="1"/>
    <col min="6933" max="6933" width="16.7109375" style="358" customWidth="1"/>
    <col min="6934" max="6934" width="27.7109375" style="358" customWidth="1"/>
    <col min="6935" max="6935" width="26" style="358" bestFit="1" customWidth="1"/>
    <col min="6936" max="7174" width="9.140625" style="358"/>
    <col min="7175" max="7175" width="21.42578125" style="358" customWidth="1"/>
    <col min="7176" max="7176" width="16.42578125" style="358" customWidth="1"/>
    <col min="7177" max="7177" width="17.42578125" style="358" customWidth="1"/>
    <col min="7178" max="7178" width="14" style="358" customWidth="1"/>
    <col min="7179" max="7179" width="13.5703125" style="358" customWidth="1"/>
    <col min="7180" max="7180" width="12.28515625" style="358" customWidth="1"/>
    <col min="7181" max="7181" width="12.140625" style="358" customWidth="1"/>
    <col min="7182" max="7182" width="12.28515625" style="358" bestFit="1" customWidth="1"/>
    <col min="7183" max="7187" width="9.140625" style="358"/>
    <col min="7188" max="7188" width="10.5703125" style="358" bestFit="1" customWidth="1"/>
    <col min="7189" max="7189" width="16.7109375" style="358" customWidth="1"/>
    <col min="7190" max="7190" width="27.7109375" style="358" customWidth="1"/>
    <col min="7191" max="7191" width="26" style="358" bestFit="1" customWidth="1"/>
    <col min="7192" max="7430" width="9.140625" style="358"/>
    <col min="7431" max="7431" width="21.42578125" style="358" customWidth="1"/>
    <col min="7432" max="7432" width="16.42578125" style="358" customWidth="1"/>
    <col min="7433" max="7433" width="17.42578125" style="358" customWidth="1"/>
    <col min="7434" max="7434" width="14" style="358" customWidth="1"/>
    <col min="7435" max="7435" width="13.5703125" style="358" customWidth="1"/>
    <col min="7436" max="7436" width="12.28515625" style="358" customWidth="1"/>
    <col min="7437" max="7437" width="12.140625" style="358" customWidth="1"/>
    <col min="7438" max="7438" width="12.28515625" style="358" bestFit="1" customWidth="1"/>
    <col min="7439" max="7443" width="9.140625" style="358"/>
    <col min="7444" max="7444" width="10.5703125" style="358" bestFit="1" customWidth="1"/>
    <col min="7445" max="7445" width="16.7109375" style="358" customWidth="1"/>
    <col min="7446" max="7446" width="27.7109375" style="358" customWidth="1"/>
    <col min="7447" max="7447" width="26" style="358" bestFit="1" customWidth="1"/>
    <col min="7448" max="7686" width="9.140625" style="358"/>
    <col min="7687" max="7687" width="21.42578125" style="358" customWidth="1"/>
    <col min="7688" max="7688" width="16.42578125" style="358" customWidth="1"/>
    <col min="7689" max="7689" width="17.42578125" style="358" customWidth="1"/>
    <col min="7690" max="7690" width="14" style="358" customWidth="1"/>
    <col min="7691" max="7691" width="13.5703125" style="358" customWidth="1"/>
    <col min="7692" max="7692" width="12.28515625" style="358" customWidth="1"/>
    <col min="7693" max="7693" width="12.140625" style="358" customWidth="1"/>
    <col min="7694" max="7694" width="12.28515625" style="358" bestFit="1" customWidth="1"/>
    <col min="7695" max="7699" width="9.140625" style="358"/>
    <col min="7700" max="7700" width="10.5703125" style="358" bestFit="1" customWidth="1"/>
    <col min="7701" max="7701" width="16.7109375" style="358" customWidth="1"/>
    <col min="7702" max="7702" width="27.7109375" style="358" customWidth="1"/>
    <col min="7703" max="7703" width="26" style="358" bestFit="1" customWidth="1"/>
    <col min="7704" max="7942" width="9.140625" style="358"/>
    <col min="7943" max="7943" width="21.42578125" style="358" customWidth="1"/>
    <col min="7944" max="7944" width="16.42578125" style="358" customWidth="1"/>
    <col min="7945" max="7945" width="17.42578125" style="358" customWidth="1"/>
    <col min="7946" max="7946" width="14" style="358" customWidth="1"/>
    <col min="7947" max="7947" width="13.5703125" style="358" customWidth="1"/>
    <col min="7948" max="7948" width="12.28515625" style="358" customWidth="1"/>
    <col min="7949" max="7949" width="12.140625" style="358" customWidth="1"/>
    <col min="7950" max="7950" width="12.28515625" style="358" bestFit="1" customWidth="1"/>
    <col min="7951" max="7955" width="9.140625" style="358"/>
    <col min="7956" max="7956" width="10.5703125" style="358" bestFit="1" customWidth="1"/>
    <col min="7957" max="7957" width="16.7109375" style="358" customWidth="1"/>
    <col min="7958" max="7958" width="27.7109375" style="358" customWidth="1"/>
    <col min="7959" max="7959" width="26" style="358" bestFit="1" customWidth="1"/>
    <col min="7960" max="8198" width="9.140625" style="358"/>
    <col min="8199" max="8199" width="21.42578125" style="358" customWidth="1"/>
    <col min="8200" max="8200" width="16.42578125" style="358" customWidth="1"/>
    <col min="8201" max="8201" width="17.42578125" style="358" customWidth="1"/>
    <col min="8202" max="8202" width="14" style="358" customWidth="1"/>
    <col min="8203" max="8203" width="13.5703125" style="358" customWidth="1"/>
    <col min="8204" max="8204" width="12.28515625" style="358" customWidth="1"/>
    <col min="8205" max="8205" width="12.140625" style="358" customWidth="1"/>
    <col min="8206" max="8206" width="12.28515625" style="358" bestFit="1" customWidth="1"/>
    <col min="8207" max="8211" width="9.140625" style="358"/>
    <col min="8212" max="8212" width="10.5703125" style="358" bestFit="1" customWidth="1"/>
    <col min="8213" max="8213" width="16.7109375" style="358" customWidth="1"/>
    <col min="8214" max="8214" width="27.7109375" style="358" customWidth="1"/>
    <col min="8215" max="8215" width="26" style="358" bestFit="1" customWidth="1"/>
    <col min="8216" max="8454" width="9.140625" style="358"/>
    <col min="8455" max="8455" width="21.42578125" style="358" customWidth="1"/>
    <col min="8456" max="8456" width="16.42578125" style="358" customWidth="1"/>
    <col min="8457" max="8457" width="17.42578125" style="358" customWidth="1"/>
    <col min="8458" max="8458" width="14" style="358" customWidth="1"/>
    <col min="8459" max="8459" width="13.5703125" style="358" customWidth="1"/>
    <col min="8460" max="8460" width="12.28515625" style="358" customWidth="1"/>
    <col min="8461" max="8461" width="12.140625" style="358" customWidth="1"/>
    <col min="8462" max="8462" width="12.28515625" style="358" bestFit="1" customWidth="1"/>
    <col min="8463" max="8467" width="9.140625" style="358"/>
    <col min="8468" max="8468" width="10.5703125" style="358" bestFit="1" customWidth="1"/>
    <col min="8469" max="8469" width="16.7109375" style="358" customWidth="1"/>
    <col min="8470" max="8470" width="27.7109375" style="358" customWidth="1"/>
    <col min="8471" max="8471" width="26" style="358" bestFit="1" customWidth="1"/>
    <col min="8472" max="8710" width="9.140625" style="358"/>
    <col min="8711" max="8711" width="21.42578125" style="358" customWidth="1"/>
    <col min="8712" max="8712" width="16.42578125" style="358" customWidth="1"/>
    <col min="8713" max="8713" width="17.42578125" style="358" customWidth="1"/>
    <col min="8714" max="8714" width="14" style="358" customWidth="1"/>
    <col min="8715" max="8715" width="13.5703125" style="358" customWidth="1"/>
    <col min="8716" max="8716" width="12.28515625" style="358" customWidth="1"/>
    <col min="8717" max="8717" width="12.140625" style="358" customWidth="1"/>
    <col min="8718" max="8718" width="12.28515625" style="358" bestFit="1" customWidth="1"/>
    <col min="8719" max="8723" width="9.140625" style="358"/>
    <col min="8724" max="8724" width="10.5703125" style="358" bestFit="1" customWidth="1"/>
    <col min="8725" max="8725" width="16.7109375" style="358" customWidth="1"/>
    <col min="8726" max="8726" width="27.7109375" style="358" customWidth="1"/>
    <col min="8727" max="8727" width="26" style="358" bestFit="1" customWidth="1"/>
    <col min="8728" max="8966" width="9.140625" style="358"/>
    <col min="8967" max="8967" width="21.42578125" style="358" customWidth="1"/>
    <col min="8968" max="8968" width="16.42578125" style="358" customWidth="1"/>
    <col min="8969" max="8969" width="17.42578125" style="358" customWidth="1"/>
    <col min="8970" max="8970" width="14" style="358" customWidth="1"/>
    <col min="8971" max="8971" width="13.5703125" style="358" customWidth="1"/>
    <col min="8972" max="8972" width="12.28515625" style="358" customWidth="1"/>
    <col min="8973" max="8973" width="12.140625" style="358" customWidth="1"/>
    <col min="8974" max="8974" width="12.28515625" style="358" bestFit="1" customWidth="1"/>
    <col min="8975" max="8979" width="9.140625" style="358"/>
    <col min="8980" max="8980" width="10.5703125" style="358" bestFit="1" customWidth="1"/>
    <col min="8981" max="8981" width="16.7109375" style="358" customWidth="1"/>
    <col min="8982" max="8982" width="27.7109375" style="358" customWidth="1"/>
    <col min="8983" max="8983" width="26" style="358" bestFit="1" customWidth="1"/>
    <col min="8984" max="9222" width="9.140625" style="358"/>
    <col min="9223" max="9223" width="21.42578125" style="358" customWidth="1"/>
    <col min="9224" max="9224" width="16.42578125" style="358" customWidth="1"/>
    <col min="9225" max="9225" width="17.42578125" style="358" customWidth="1"/>
    <col min="9226" max="9226" width="14" style="358" customWidth="1"/>
    <col min="9227" max="9227" width="13.5703125" style="358" customWidth="1"/>
    <col min="9228" max="9228" width="12.28515625" style="358" customWidth="1"/>
    <col min="9229" max="9229" width="12.140625" style="358" customWidth="1"/>
    <col min="9230" max="9230" width="12.28515625" style="358" bestFit="1" customWidth="1"/>
    <col min="9231" max="9235" width="9.140625" style="358"/>
    <col min="9236" max="9236" width="10.5703125" style="358" bestFit="1" customWidth="1"/>
    <col min="9237" max="9237" width="16.7109375" style="358" customWidth="1"/>
    <col min="9238" max="9238" width="27.7109375" style="358" customWidth="1"/>
    <col min="9239" max="9239" width="26" style="358" bestFit="1" customWidth="1"/>
    <col min="9240" max="9478" width="9.140625" style="358"/>
    <col min="9479" max="9479" width="21.42578125" style="358" customWidth="1"/>
    <col min="9480" max="9480" width="16.42578125" style="358" customWidth="1"/>
    <col min="9481" max="9481" width="17.42578125" style="358" customWidth="1"/>
    <col min="9482" max="9482" width="14" style="358" customWidth="1"/>
    <col min="9483" max="9483" width="13.5703125" style="358" customWidth="1"/>
    <col min="9484" max="9484" width="12.28515625" style="358" customWidth="1"/>
    <col min="9485" max="9485" width="12.140625" style="358" customWidth="1"/>
    <col min="9486" max="9486" width="12.28515625" style="358" bestFit="1" customWidth="1"/>
    <col min="9487" max="9491" width="9.140625" style="358"/>
    <col min="9492" max="9492" width="10.5703125" style="358" bestFit="1" customWidth="1"/>
    <col min="9493" max="9493" width="16.7109375" style="358" customWidth="1"/>
    <col min="9494" max="9494" width="27.7109375" style="358" customWidth="1"/>
    <col min="9495" max="9495" width="26" style="358" bestFit="1" customWidth="1"/>
    <col min="9496" max="9734" width="9.140625" style="358"/>
    <col min="9735" max="9735" width="21.42578125" style="358" customWidth="1"/>
    <col min="9736" max="9736" width="16.42578125" style="358" customWidth="1"/>
    <col min="9737" max="9737" width="17.42578125" style="358" customWidth="1"/>
    <col min="9738" max="9738" width="14" style="358" customWidth="1"/>
    <col min="9739" max="9739" width="13.5703125" style="358" customWidth="1"/>
    <col min="9740" max="9740" width="12.28515625" style="358" customWidth="1"/>
    <col min="9741" max="9741" width="12.140625" style="358" customWidth="1"/>
    <col min="9742" max="9742" width="12.28515625" style="358" bestFit="1" customWidth="1"/>
    <col min="9743" max="9747" width="9.140625" style="358"/>
    <col min="9748" max="9748" width="10.5703125" style="358" bestFit="1" customWidth="1"/>
    <col min="9749" max="9749" width="16.7109375" style="358" customWidth="1"/>
    <col min="9750" max="9750" width="27.7109375" style="358" customWidth="1"/>
    <col min="9751" max="9751" width="26" style="358" bestFit="1" customWidth="1"/>
    <col min="9752" max="9990" width="9.140625" style="358"/>
    <col min="9991" max="9991" width="21.42578125" style="358" customWidth="1"/>
    <col min="9992" max="9992" width="16.42578125" style="358" customWidth="1"/>
    <col min="9993" max="9993" width="17.42578125" style="358" customWidth="1"/>
    <col min="9994" max="9994" width="14" style="358" customWidth="1"/>
    <col min="9995" max="9995" width="13.5703125" style="358" customWidth="1"/>
    <col min="9996" max="9996" width="12.28515625" style="358" customWidth="1"/>
    <col min="9997" max="9997" width="12.140625" style="358" customWidth="1"/>
    <col min="9998" max="9998" width="12.28515625" style="358" bestFit="1" customWidth="1"/>
    <col min="9999" max="10003" width="9.140625" style="358"/>
    <col min="10004" max="10004" width="10.5703125" style="358" bestFit="1" customWidth="1"/>
    <col min="10005" max="10005" width="16.7109375" style="358" customWidth="1"/>
    <col min="10006" max="10006" width="27.7109375" style="358" customWidth="1"/>
    <col min="10007" max="10007" width="26" style="358" bestFit="1" customWidth="1"/>
    <col min="10008" max="10246" width="9.140625" style="358"/>
    <col min="10247" max="10247" width="21.42578125" style="358" customWidth="1"/>
    <col min="10248" max="10248" width="16.42578125" style="358" customWidth="1"/>
    <col min="10249" max="10249" width="17.42578125" style="358" customWidth="1"/>
    <col min="10250" max="10250" width="14" style="358" customWidth="1"/>
    <col min="10251" max="10251" width="13.5703125" style="358" customWidth="1"/>
    <col min="10252" max="10252" width="12.28515625" style="358" customWidth="1"/>
    <col min="10253" max="10253" width="12.140625" style="358" customWidth="1"/>
    <col min="10254" max="10254" width="12.28515625" style="358" bestFit="1" customWidth="1"/>
    <col min="10255" max="10259" width="9.140625" style="358"/>
    <col min="10260" max="10260" width="10.5703125" style="358" bestFit="1" customWidth="1"/>
    <col min="10261" max="10261" width="16.7109375" style="358" customWidth="1"/>
    <col min="10262" max="10262" width="27.7109375" style="358" customWidth="1"/>
    <col min="10263" max="10263" width="26" style="358" bestFit="1" customWidth="1"/>
    <col min="10264" max="10502" width="9.140625" style="358"/>
    <col min="10503" max="10503" width="21.42578125" style="358" customWidth="1"/>
    <col min="10504" max="10504" width="16.42578125" style="358" customWidth="1"/>
    <col min="10505" max="10505" width="17.42578125" style="358" customWidth="1"/>
    <col min="10506" max="10506" width="14" style="358" customWidth="1"/>
    <col min="10507" max="10507" width="13.5703125" style="358" customWidth="1"/>
    <col min="10508" max="10508" width="12.28515625" style="358" customWidth="1"/>
    <col min="10509" max="10509" width="12.140625" style="358" customWidth="1"/>
    <col min="10510" max="10510" width="12.28515625" style="358" bestFit="1" customWidth="1"/>
    <col min="10511" max="10515" width="9.140625" style="358"/>
    <col min="10516" max="10516" width="10.5703125" style="358" bestFit="1" customWidth="1"/>
    <col min="10517" max="10517" width="16.7109375" style="358" customWidth="1"/>
    <col min="10518" max="10518" width="27.7109375" style="358" customWidth="1"/>
    <col min="10519" max="10519" width="26" style="358" bestFit="1" customWidth="1"/>
    <col min="10520" max="10758" width="9.140625" style="358"/>
    <col min="10759" max="10759" width="21.42578125" style="358" customWidth="1"/>
    <col min="10760" max="10760" width="16.42578125" style="358" customWidth="1"/>
    <col min="10761" max="10761" width="17.42578125" style="358" customWidth="1"/>
    <col min="10762" max="10762" width="14" style="358" customWidth="1"/>
    <col min="10763" max="10763" width="13.5703125" style="358" customWidth="1"/>
    <col min="10764" max="10764" width="12.28515625" style="358" customWidth="1"/>
    <col min="10765" max="10765" width="12.140625" style="358" customWidth="1"/>
    <col min="10766" max="10766" width="12.28515625" style="358" bestFit="1" customWidth="1"/>
    <col min="10767" max="10771" width="9.140625" style="358"/>
    <col min="10772" max="10772" width="10.5703125" style="358" bestFit="1" customWidth="1"/>
    <col min="10773" max="10773" width="16.7109375" style="358" customWidth="1"/>
    <col min="10774" max="10774" width="27.7109375" style="358" customWidth="1"/>
    <col min="10775" max="10775" width="26" style="358" bestFit="1" customWidth="1"/>
    <col min="10776" max="11014" width="9.140625" style="358"/>
    <col min="11015" max="11015" width="21.42578125" style="358" customWidth="1"/>
    <col min="11016" max="11016" width="16.42578125" style="358" customWidth="1"/>
    <col min="11017" max="11017" width="17.42578125" style="358" customWidth="1"/>
    <col min="11018" max="11018" width="14" style="358" customWidth="1"/>
    <col min="11019" max="11019" width="13.5703125" style="358" customWidth="1"/>
    <col min="11020" max="11020" width="12.28515625" style="358" customWidth="1"/>
    <col min="11021" max="11021" width="12.140625" style="358" customWidth="1"/>
    <col min="11022" max="11022" width="12.28515625" style="358" bestFit="1" customWidth="1"/>
    <col min="11023" max="11027" width="9.140625" style="358"/>
    <col min="11028" max="11028" width="10.5703125" style="358" bestFit="1" customWidth="1"/>
    <col min="11029" max="11029" width="16.7109375" style="358" customWidth="1"/>
    <col min="11030" max="11030" width="27.7109375" style="358" customWidth="1"/>
    <col min="11031" max="11031" width="26" style="358" bestFit="1" customWidth="1"/>
    <col min="11032" max="11270" width="9.140625" style="358"/>
    <col min="11271" max="11271" width="21.42578125" style="358" customWidth="1"/>
    <col min="11272" max="11272" width="16.42578125" style="358" customWidth="1"/>
    <col min="11273" max="11273" width="17.42578125" style="358" customWidth="1"/>
    <col min="11274" max="11274" width="14" style="358" customWidth="1"/>
    <col min="11275" max="11275" width="13.5703125" style="358" customWidth="1"/>
    <col min="11276" max="11276" width="12.28515625" style="358" customWidth="1"/>
    <col min="11277" max="11277" width="12.140625" style="358" customWidth="1"/>
    <col min="11278" max="11278" width="12.28515625" style="358" bestFit="1" customWidth="1"/>
    <col min="11279" max="11283" width="9.140625" style="358"/>
    <col min="11284" max="11284" width="10.5703125" style="358" bestFit="1" customWidth="1"/>
    <col min="11285" max="11285" width="16.7109375" style="358" customWidth="1"/>
    <col min="11286" max="11286" width="27.7109375" style="358" customWidth="1"/>
    <col min="11287" max="11287" width="26" style="358" bestFit="1" customWidth="1"/>
    <col min="11288" max="11526" width="9.140625" style="358"/>
    <col min="11527" max="11527" width="21.42578125" style="358" customWidth="1"/>
    <col min="11528" max="11528" width="16.42578125" style="358" customWidth="1"/>
    <col min="11529" max="11529" width="17.42578125" style="358" customWidth="1"/>
    <col min="11530" max="11530" width="14" style="358" customWidth="1"/>
    <col min="11531" max="11531" width="13.5703125" style="358" customWidth="1"/>
    <col min="11532" max="11532" width="12.28515625" style="358" customWidth="1"/>
    <col min="11533" max="11533" width="12.140625" style="358" customWidth="1"/>
    <col min="11534" max="11534" width="12.28515625" style="358" bestFit="1" customWidth="1"/>
    <col min="11535" max="11539" width="9.140625" style="358"/>
    <col min="11540" max="11540" width="10.5703125" style="358" bestFit="1" customWidth="1"/>
    <col min="11541" max="11541" width="16.7109375" style="358" customWidth="1"/>
    <col min="11542" max="11542" width="27.7109375" style="358" customWidth="1"/>
    <col min="11543" max="11543" width="26" style="358" bestFit="1" customWidth="1"/>
    <col min="11544" max="11782" width="9.140625" style="358"/>
    <col min="11783" max="11783" width="21.42578125" style="358" customWidth="1"/>
    <col min="11784" max="11784" width="16.42578125" style="358" customWidth="1"/>
    <col min="11785" max="11785" width="17.42578125" style="358" customWidth="1"/>
    <col min="11786" max="11786" width="14" style="358" customWidth="1"/>
    <col min="11787" max="11787" width="13.5703125" style="358" customWidth="1"/>
    <col min="11788" max="11788" width="12.28515625" style="358" customWidth="1"/>
    <col min="11789" max="11789" width="12.140625" style="358" customWidth="1"/>
    <col min="11790" max="11790" width="12.28515625" style="358" bestFit="1" customWidth="1"/>
    <col min="11791" max="11795" width="9.140625" style="358"/>
    <col min="11796" max="11796" width="10.5703125" style="358" bestFit="1" customWidth="1"/>
    <col min="11797" max="11797" width="16.7109375" style="358" customWidth="1"/>
    <col min="11798" max="11798" width="27.7109375" style="358" customWidth="1"/>
    <col min="11799" max="11799" width="26" style="358" bestFit="1" customWidth="1"/>
    <col min="11800" max="12038" width="9.140625" style="358"/>
    <col min="12039" max="12039" width="21.42578125" style="358" customWidth="1"/>
    <col min="12040" max="12040" width="16.42578125" style="358" customWidth="1"/>
    <col min="12041" max="12041" width="17.42578125" style="358" customWidth="1"/>
    <col min="12042" max="12042" width="14" style="358" customWidth="1"/>
    <col min="12043" max="12043" width="13.5703125" style="358" customWidth="1"/>
    <col min="12044" max="12044" width="12.28515625" style="358" customWidth="1"/>
    <col min="12045" max="12045" width="12.140625" style="358" customWidth="1"/>
    <col min="12046" max="12046" width="12.28515625" style="358" bestFit="1" customWidth="1"/>
    <col min="12047" max="12051" width="9.140625" style="358"/>
    <col min="12052" max="12052" width="10.5703125" style="358" bestFit="1" customWidth="1"/>
    <col min="12053" max="12053" width="16.7109375" style="358" customWidth="1"/>
    <col min="12054" max="12054" width="27.7109375" style="358" customWidth="1"/>
    <col min="12055" max="12055" width="26" style="358" bestFit="1" customWidth="1"/>
    <col min="12056" max="12294" width="9.140625" style="358"/>
    <col min="12295" max="12295" width="21.42578125" style="358" customWidth="1"/>
    <col min="12296" max="12296" width="16.42578125" style="358" customWidth="1"/>
    <col min="12297" max="12297" width="17.42578125" style="358" customWidth="1"/>
    <col min="12298" max="12298" width="14" style="358" customWidth="1"/>
    <col min="12299" max="12299" width="13.5703125" style="358" customWidth="1"/>
    <col min="12300" max="12300" width="12.28515625" style="358" customWidth="1"/>
    <col min="12301" max="12301" width="12.140625" style="358" customWidth="1"/>
    <col min="12302" max="12302" width="12.28515625" style="358" bestFit="1" customWidth="1"/>
    <col min="12303" max="12307" width="9.140625" style="358"/>
    <col min="12308" max="12308" width="10.5703125" style="358" bestFit="1" customWidth="1"/>
    <col min="12309" max="12309" width="16.7109375" style="358" customWidth="1"/>
    <col min="12310" max="12310" width="27.7109375" style="358" customWidth="1"/>
    <col min="12311" max="12311" width="26" style="358" bestFit="1" customWidth="1"/>
    <col min="12312" max="12550" width="9.140625" style="358"/>
    <col min="12551" max="12551" width="21.42578125" style="358" customWidth="1"/>
    <col min="12552" max="12552" width="16.42578125" style="358" customWidth="1"/>
    <col min="12553" max="12553" width="17.42578125" style="358" customWidth="1"/>
    <col min="12554" max="12554" width="14" style="358" customWidth="1"/>
    <col min="12555" max="12555" width="13.5703125" style="358" customWidth="1"/>
    <col min="12556" max="12556" width="12.28515625" style="358" customWidth="1"/>
    <col min="12557" max="12557" width="12.140625" style="358" customWidth="1"/>
    <col min="12558" max="12558" width="12.28515625" style="358" bestFit="1" customWidth="1"/>
    <col min="12559" max="12563" width="9.140625" style="358"/>
    <col min="12564" max="12564" width="10.5703125" style="358" bestFit="1" customWidth="1"/>
    <col min="12565" max="12565" width="16.7109375" style="358" customWidth="1"/>
    <col min="12566" max="12566" width="27.7109375" style="358" customWidth="1"/>
    <col min="12567" max="12567" width="26" style="358" bestFit="1" customWidth="1"/>
    <col min="12568" max="12806" width="9.140625" style="358"/>
    <col min="12807" max="12807" width="21.42578125" style="358" customWidth="1"/>
    <col min="12808" max="12808" width="16.42578125" style="358" customWidth="1"/>
    <col min="12809" max="12809" width="17.42578125" style="358" customWidth="1"/>
    <col min="12810" max="12810" width="14" style="358" customWidth="1"/>
    <col min="12811" max="12811" width="13.5703125" style="358" customWidth="1"/>
    <col min="12812" max="12812" width="12.28515625" style="358" customWidth="1"/>
    <col min="12813" max="12813" width="12.140625" style="358" customWidth="1"/>
    <col min="12814" max="12814" width="12.28515625" style="358" bestFit="1" customWidth="1"/>
    <col min="12815" max="12819" width="9.140625" style="358"/>
    <col min="12820" max="12820" width="10.5703125" style="358" bestFit="1" customWidth="1"/>
    <col min="12821" max="12821" width="16.7109375" style="358" customWidth="1"/>
    <col min="12822" max="12822" width="27.7109375" style="358" customWidth="1"/>
    <col min="12823" max="12823" width="26" style="358" bestFit="1" customWidth="1"/>
    <col min="12824" max="13062" width="9.140625" style="358"/>
    <col min="13063" max="13063" width="21.42578125" style="358" customWidth="1"/>
    <col min="13064" max="13064" width="16.42578125" style="358" customWidth="1"/>
    <col min="13065" max="13065" width="17.42578125" style="358" customWidth="1"/>
    <col min="13066" max="13066" width="14" style="358" customWidth="1"/>
    <col min="13067" max="13067" width="13.5703125" style="358" customWidth="1"/>
    <col min="13068" max="13068" width="12.28515625" style="358" customWidth="1"/>
    <col min="13069" max="13069" width="12.140625" style="358" customWidth="1"/>
    <col min="13070" max="13070" width="12.28515625" style="358" bestFit="1" customWidth="1"/>
    <col min="13071" max="13075" width="9.140625" style="358"/>
    <col min="13076" max="13076" width="10.5703125" style="358" bestFit="1" customWidth="1"/>
    <col min="13077" max="13077" width="16.7109375" style="358" customWidth="1"/>
    <col min="13078" max="13078" width="27.7109375" style="358" customWidth="1"/>
    <col min="13079" max="13079" width="26" style="358" bestFit="1" customWidth="1"/>
    <col min="13080" max="13318" width="9.140625" style="358"/>
    <col min="13319" max="13319" width="21.42578125" style="358" customWidth="1"/>
    <col min="13320" max="13320" width="16.42578125" style="358" customWidth="1"/>
    <col min="13321" max="13321" width="17.42578125" style="358" customWidth="1"/>
    <col min="13322" max="13322" width="14" style="358" customWidth="1"/>
    <col min="13323" max="13323" width="13.5703125" style="358" customWidth="1"/>
    <col min="13324" max="13324" width="12.28515625" style="358" customWidth="1"/>
    <col min="13325" max="13325" width="12.140625" style="358" customWidth="1"/>
    <col min="13326" max="13326" width="12.28515625" style="358" bestFit="1" customWidth="1"/>
    <col min="13327" max="13331" width="9.140625" style="358"/>
    <col min="13332" max="13332" width="10.5703125" style="358" bestFit="1" customWidth="1"/>
    <col min="13333" max="13333" width="16.7109375" style="358" customWidth="1"/>
    <col min="13334" max="13334" width="27.7109375" style="358" customWidth="1"/>
    <col min="13335" max="13335" width="26" style="358" bestFit="1" customWidth="1"/>
    <col min="13336" max="13574" width="9.140625" style="358"/>
    <col min="13575" max="13575" width="21.42578125" style="358" customWidth="1"/>
    <col min="13576" max="13576" width="16.42578125" style="358" customWidth="1"/>
    <col min="13577" max="13577" width="17.42578125" style="358" customWidth="1"/>
    <col min="13578" max="13578" width="14" style="358" customWidth="1"/>
    <col min="13579" max="13579" width="13.5703125" style="358" customWidth="1"/>
    <col min="13580" max="13580" width="12.28515625" style="358" customWidth="1"/>
    <col min="13581" max="13581" width="12.140625" style="358" customWidth="1"/>
    <col min="13582" max="13582" width="12.28515625" style="358" bestFit="1" customWidth="1"/>
    <col min="13583" max="13587" width="9.140625" style="358"/>
    <col min="13588" max="13588" width="10.5703125" style="358" bestFit="1" customWidth="1"/>
    <col min="13589" max="13589" width="16.7109375" style="358" customWidth="1"/>
    <col min="13590" max="13590" width="27.7109375" style="358" customWidth="1"/>
    <col min="13591" max="13591" width="26" style="358" bestFit="1" customWidth="1"/>
    <col min="13592" max="13830" width="9.140625" style="358"/>
    <col min="13831" max="13831" width="21.42578125" style="358" customWidth="1"/>
    <col min="13832" max="13832" width="16.42578125" style="358" customWidth="1"/>
    <col min="13833" max="13833" width="17.42578125" style="358" customWidth="1"/>
    <col min="13834" max="13834" width="14" style="358" customWidth="1"/>
    <col min="13835" max="13835" width="13.5703125" style="358" customWidth="1"/>
    <col min="13836" max="13836" width="12.28515625" style="358" customWidth="1"/>
    <col min="13837" max="13837" width="12.140625" style="358" customWidth="1"/>
    <col min="13838" max="13838" width="12.28515625" style="358" bestFit="1" customWidth="1"/>
    <col min="13839" max="13843" width="9.140625" style="358"/>
    <col min="13844" max="13844" width="10.5703125" style="358" bestFit="1" customWidth="1"/>
    <col min="13845" max="13845" width="16.7109375" style="358" customWidth="1"/>
    <col min="13846" max="13846" width="27.7109375" style="358" customWidth="1"/>
    <col min="13847" max="13847" width="26" style="358" bestFit="1" customWidth="1"/>
    <col min="13848" max="14086" width="9.140625" style="358"/>
    <col min="14087" max="14087" width="21.42578125" style="358" customWidth="1"/>
    <col min="14088" max="14088" width="16.42578125" style="358" customWidth="1"/>
    <col min="14089" max="14089" width="17.42578125" style="358" customWidth="1"/>
    <col min="14090" max="14090" width="14" style="358" customWidth="1"/>
    <col min="14091" max="14091" width="13.5703125" style="358" customWidth="1"/>
    <col min="14092" max="14092" width="12.28515625" style="358" customWidth="1"/>
    <col min="14093" max="14093" width="12.140625" style="358" customWidth="1"/>
    <col min="14094" max="14094" width="12.28515625" style="358" bestFit="1" customWidth="1"/>
    <col min="14095" max="14099" width="9.140625" style="358"/>
    <col min="14100" max="14100" width="10.5703125" style="358" bestFit="1" customWidth="1"/>
    <col min="14101" max="14101" width="16.7109375" style="358" customWidth="1"/>
    <col min="14102" max="14102" width="27.7109375" style="358" customWidth="1"/>
    <col min="14103" max="14103" width="26" style="358" bestFit="1" customWidth="1"/>
    <col min="14104" max="14342" width="9.140625" style="358"/>
    <col min="14343" max="14343" width="21.42578125" style="358" customWidth="1"/>
    <col min="14344" max="14344" width="16.42578125" style="358" customWidth="1"/>
    <col min="14345" max="14345" width="17.42578125" style="358" customWidth="1"/>
    <col min="14346" max="14346" width="14" style="358" customWidth="1"/>
    <col min="14347" max="14347" width="13.5703125" style="358" customWidth="1"/>
    <col min="14348" max="14348" width="12.28515625" style="358" customWidth="1"/>
    <col min="14349" max="14349" width="12.140625" style="358" customWidth="1"/>
    <col min="14350" max="14350" width="12.28515625" style="358" bestFit="1" customWidth="1"/>
    <col min="14351" max="14355" width="9.140625" style="358"/>
    <col min="14356" max="14356" width="10.5703125" style="358" bestFit="1" customWidth="1"/>
    <col min="14357" max="14357" width="16.7109375" style="358" customWidth="1"/>
    <col min="14358" max="14358" width="27.7109375" style="358" customWidth="1"/>
    <col min="14359" max="14359" width="26" style="358" bestFit="1" customWidth="1"/>
    <col min="14360" max="14598" width="9.140625" style="358"/>
    <col min="14599" max="14599" width="21.42578125" style="358" customWidth="1"/>
    <col min="14600" max="14600" width="16.42578125" style="358" customWidth="1"/>
    <col min="14601" max="14601" width="17.42578125" style="358" customWidth="1"/>
    <col min="14602" max="14602" width="14" style="358" customWidth="1"/>
    <col min="14603" max="14603" width="13.5703125" style="358" customWidth="1"/>
    <col min="14604" max="14604" width="12.28515625" style="358" customWidth="1"/>
    <col min="14605" max="14605" width="12.140625" style="358" customWidth="1"/>
    <col min="14606" max="14606" width="12.28515625" style="358" bestFit="1" customWidth="1"/>
    <col min="14607" max="14611" width="9.140625" style="358"/>
    <col min="14612" max="14612" width="10.5703125" style="358" bestFit="1" customWidth="1"/>
    <col min="14613" max="14613" width="16.7109375" style="358" customWidth="1"/>
    <col min="14614" max="14614" width="27.7109375" style="358" customWidth="1"/>
    <col min="14615" max="14615" width="26" style="358" bestFit="1" customWidth="1"/>
    <col min="14616" max="14854" width="9.140625" style="358"/>
    <col min="14855" max="14855" width="21.42578125" style="358" customWidth="1"/>
    <col min="14856" max="14856" width="16.42578125" style="358" customWidth="1"/>
    <col min="14857" max="14857" width="17.42578125" style="358" customWidth="1"/>
    <col min="14858" max="14858" width="14" style="358" customWidth="1"/>
    <col min="14859" max="14859" width="13.5703125" style="358" customWidth="1"/>
    <col min="14860" max="14860" width="12.28515625" style="358" customWidth="1"/>
    <col min="14861" max="14861" width="12.140625" style="358" customWidth="1"/>
    <col min="14862" max="14862" width="12.28515625" style="358" bestFit="1" customWidth="1"/>
    <col min="14863" max="14867" width="9.140625" style="358"/>
    <col min="14868" max="14868" width="10.5703125" style="358" bestFit="1" customWidth="1"/>
    <col min="14869" max="14869" width="16.7109375" style="358" customWidth="1"/>
    <col min="14870" max="14870" width="27.7109375" style="358" customWidth="1"/>
    <col min="14871" max="14871" width="26" style="358" bestFit="1" customWidth="1"/>
    <col min="14872" max="15110" width="9.140625" style="358"/>
    <col min="15111" max="15111" width="21.42578125" style="358" customWidth="1"/>
    <col min="15112" max="15112" width="16.42578125" style="358" customWidth="1"/>
    <col min="15113" max="15113" width="17.42578125" style="358" customWidth="1"/>
    <col min="15114" max="15114" width="14" style="358" customWidth="1"/>
    <col min="15115" max="15115" width="13.5703125" style="358" customWidth="1"/>
    <col min="15116" max="15116" width="12.28515625" style="358" customWidth="1"/>
    <col min="15117" max="15117" width="12.140625" style="358" customWidth="1"/>
    <col min="15118" max="15118" width="12.28515625" style="358" bestFit="1" customWidth="1"/>
    <col min="15119" max="15123" width="9.140625" style="358"/>
    <col min="15124" max="15124" width="10.5703125" style="358" bestFit="1" customWidth="1"/>
    <col min="15125" max="15125" width="16.7109375" style="358" customWidth="1"/>
    <col min="15126" max="15126" width="27.7109375" style="358" customWidth="1"/>
    <col min="15127" max="15127" width="26" style="358" bestFit="1" customWidth="1"/>
    <col min="15128" max="15366" width="9.140625" style="358"/>
    <col min="15367" max="15367" width="21.42578125" style="358" customWidth="1"/>
    <col min="15368" max="15368" width="16.42578125" style="358" customWidth="1"/>
    <col min="15369" max="15369" width="17.42578125" style="358" customWidth="1"/>
    <col min="15370" max="15370" width="14" style="358" customWidth="1"/>
    <col min="15371" max="15371" width="13.5703125" style="358" customWidth="1"/>
    <col min="15372" max="15372" width="12.28515625" style="358" customWidth="1"/>
    <col min="15373" max="15373" width="12.140625" style="358" customWidth="1"/>
    <col min="15374" max="15374" width="12.28515625" style="358" bestFit="1" customWidth="1"/>
    <col min="15375" max="15379" width="9.140625" style="358"/>
    <col min="15380" max="15380" width="10.5703125" style="358" bestFit="1" customWidth="1"/>
    <col min="15381" max="15381" width="16.7109375" style="358" customWidth="1"/>
    <col min="15382" max="15382" width="27.7109375" style="358" customWidth="1"/>
    <col min="15383" max="15383" width="26" style="358" bestFit="1" customWidth="1"/>
    <col min="15384" max="15622" width="9.140625" style="358"/>
    <col min="15623" max="15623" width="21.42578125" style="358" customWidth="1"/>
    <col min="15624" max="15624" width="16.42578125" style="358" customWidth="1"/>
    <col min="15625" max="15625" width="17.42578125" style="358" customWidth="1"/>
    <col min="15626" max="15626" width="14" style="358" customWidth="1"/>
    <col min="15627" max="15627" width="13.5703125" style="358" customWidth="1"/>
    <col min="15628" max="15628" width="12.28515625" style="358" customWidth="1"/>
    <col min="15629" max="15629" width="12.140625" style="358" customWidth="1"/>
    <col min="15630" max="15630" width="12.28515625" style="358" bestFit="1" customWidth="1"/>
    <col min="15631" max="15635" width="9.140625" style="358"/>
    <col min="15636" max="15636" width="10.5703125" style="358" bestFit="1" customWidth="1"/>
    <col min="15637" max="15637" width="16.7109375" style="358" customWidth="1"/>
    <col min="15638" max="15638" width="27.7109375" style="358" customWidth="1"/>
    <col min="15639" max="15639" width="26" style="358" bestFit="1" customWidth="1"/>
    <col min="15640" max="15878" width="9.140625" style="358"/>
    <col min="15879" max="15879" width="21.42578125" style="358" customWidth="1"/>
    <col min="15880" max="15880" width="16.42578125" style="358" customWidth="1"/>
    <col min="15881" max="15881" width="17.42578125" style="358" customWidth="1"/>
    <col min="15882" max="15882" width="14" style="358" customWidth="1"/>
    <col min="15883" max="15883" width="13.5703125" style="358" customWidth="1"/>
    <col min="15884" max="15884" width="12.28515625" style="358" customWidth="1"/>
    <col min="15885" max="15885" width="12.140625" style="358" customWidth="1"/>
    <col min="15886" max="15886" width="12.28515625" style="358" bestFit="1" customWidth="1"/>
    <col min="15887" max="15891" width="9.140625" style="358"/>
    <col min="15892" max="15892" width="10.5703125" style="358" bestFit="1" customWidth="1"/>
    <col min="15893" max="15893" width="16.7109375" style="358" customWidth="1"/>
    <col min="15894" max="15894" width="27.7109375" style="358" customWidth="1"/>
    <col min="15895" max="15895" width="26" style="358" bestFit="1" customWidth="1"/>
    <col min="15896" max="16134" width="9.140625" style="358"/>
    <col min="16135" max="16135" width="21.42578125" style="358" customWidth="1"/>
    <col min="16136" max="16136" width="16.42578125" style="358" customWidth="1"/>
    <col min="16137" max="16137" width="17.42578125" style="358" customWidth="1"/>
    <col min="16138" max="16138" width="14" style="358" customWidth="1"/>
    <col min="16139" max="16139" width="13.5703125" style="358" customWidth="1"/>
    <col min="16140" max="16140" width="12.28515625" style="358" customWidth="1"/>
    <col min="16141" max="16141" width="12.140625" style="358" customWidth="1"/>
    <col min="16142" max="16142" width="12.28515625" style="358" bestFit="1" customWidth="1"/>
    <col min="16143" max="16147" width="9.140625" style="358"/>
    <col min="16148" max="16148" width="10.5703125" style="358" bestFit="1" customWidth="1"/>
    <col min="16149" max="16149" width="16.7109375" style="358" customWidth="1"/>
    <col min="16150" max="16150" width="27.7109375" style="358" customWidth="1"/>
    <col min="16151" max="16151" width="26" style="358" bestFit="1" customWidth="1"/>
    <col min="16152" max="16384" width="9.140625" style="358"/>
  </cols>
  <sheetData>
    <row r="2" spans="1:25" ht="15.75" x14ac:dyDescent="0.3">
      <c r="B2" s="516" t="s">
        <v>0</v>
      </c>
      <c r="C2" s="517"/>
      <c r="D2" s="517"/>
      <c r="E2" s="517"/>
      <c r="F2" s="517"/>
      <c r="G2" s="518"/>
      <c r="H2" s="343"/>
      <c r="I2" s="343"/>
    </row>
    <row r="3" spans="1:25" ht="15.75" x14ac:dyDescent="0.3">
      <c r="B3" s="452"/>
      <c r="C3" s="452"/>
      <c r="D3" s="452"/>
      <c r="E3" s="519" t="s">
        <v>1</v>
      </c>
      <c r="F3" s="519"/>
      <c r="G3" s="519"/>
      <c r="H3" s="343"/>
      <c r="I3" s="343"/>
      <c r="T3" s="332"/>
      <c r="U3" s="15"/>
      <c r="V3" s="15"/>
      <c r="W3" s="15"/>
    </row>
    <row r="4" spans="1:25" ht="75.75" thickBot="1" x14ac:dyDescent="0.3">
      <c r="B4" s="338" t="s">
        <v>2</v>
      </c>
      <c r="C4" s="339" t="s">
        <v>3</v>
      </c>
      <c r="D4" s="340" t="s">
        <v>4</v>
      </c>
      <c r="E4" s="433" t="s">
        <v>5</v>
      </c>
      <c r="F4" s="434" t="s">
        <v>6</v>
      </c>
      <c r="G4" s="435" t="s">
        <v>7</v>
      </c>
      <c r="H4" s="388" t="s">
        <v>253</v>
      </c>
      <c r="I4" s="386" t="s">
        <v>254</v>
      </c>
      <c r="J4" s="277" t="s">
        <v>214</v>
      </c>
      <c r="T4" s="489"/>
      <c r="U4" s="489"/>
      <c r="V4" s="7"/>
      <c r="W4" s="7"/>
      <c r="X4" s="40"/>
      <c r="Y4" s="40"/>
    </row>
    <row r="5" spans="1:25" ht="16.5" thickBot="1" x14ac:dyDescent="0.35">
      <c r="A5" s="358">
        <v>1</v>
      </c>
      <c r="B5" s="305" t="s">
        <v>9</v>
      </c>
      <c r="C5" s="51">
        <v>818850.16</v>
      </c>
      <c r="D5" s="51">
        <v>158707</v>
      </c>
      <c r="E5" s="437">
        <v>21750</v>
      </c>
      <c r="F5" s="437">
        <v>4079</v>
      </c>
      <c r="G5" s="13">
        <f>E5+F5</f>
        <v>25829</v>
      </c>
      <c r="H5" s="432">
        <f t="shared" ref="H5:H10" si="0">(C5/C$62)*100</f>
        <v>6.6322028795073011</v>
      </c>
      <c r="I5" s="389">
        <f>(G5/G$62)*100</f>
        <v>6.434135368687989</v>
      </c>
      <c r="J5" s="279">
        <f t="shared" ref="J5:J33" si="1">C5/G5/3</f>
        <v>10.567581142643283</v>
      </c>
      <c r="K5" s="450">
        <f>G5/$G$62</f>
        <v>6.434135368687989E-2</v>
      </c>
      <c r="L5" s="40">
        <f>C5/$C$62</f>
        <v>6.6322028795073013E-2</v>
      </c>
      <c r="T5" s="9"/>
      <c r="U5" s="10"/>
      <c r="V5" s="15"/>
      <c r="W5" s="20"/>
      <c r="X5" s="40"/>
      <c r="Y5" s="40"/>
    </row>
    <row r="6" spans="1:25" ht="16.5" thickBot="1" x14ac:dyDescent="0.35">
      <c r="A6" s="358">
        <v>2</v>
      </c>
      <c r="B6" s="305" t="s">
        <v>11</v>
      </c>
      <c r="C6" s="51">
        <v>2982464.61</v>
      </c>
      <c r="D6" s="51">
        <v>1781405.38</v>
      </c>
      <c r="E6" s="437">
        <v>110947</v>
      </c>
      <c r="F6" s="437">
        <v>11599</v>
      </c>
      <c r="G6" s="13">
        <f t="shared" ref="G6:G61" si="2">E6+F6</f>
        <v>122546</v>
      </c>
      <c r="H6" s="432">
        <f t="shared" si="0"/>
        <v>24.156202612784025</v>
      </c>
      <c r="I6" s="389">
        <f t="shared" ref="I6:I61" si="3">(G6/G$62)*100</f>
        <v>30.526832354765503</v>
      </c>
      <c r="J6" s="279">
        <f t="shared" si="1"/>
        <v>8.1125036312894743</v>
      </c>
      <c r="K6" s="450">
        <f t="shared" ref="K6:K16" si="4">G6/$G$62</f>
        <v>0.30526832354765504</v>
      </c>
      <c r="L6" s="40">
        <f t="shared" ref="L6:L61" si="5">C6/$C$62</f>
        <v>0.24156202612784025</v>
      </c>
      <c r="T6" s="9"/>
      <c r="U6" s="11"/>
      <c r="V6" s="15"/>
      <c r="W6" s="20"/>
      <c r="X6" s="40"/>
      <c r="Y6" s="40"/>
    </row>
    <row r="7" spans="1:25" ht="15.75" thickBot="1" x14ac:dyDescent="0.3">
      <c r="A7" s="358">
        <v>3</v>
      </c>
      <c r="B7" s="305" t="s">
        <v>13</v>
      </c>
      <c r="C7" s="60">
        <v>1623474</v>
      </c>
      <c r="D7" s="51">
        <v>356540</v>
      </c>
      <c r="E7" s="60">
        <v>85301</v>
      </c>
      <c r="F7" s="60">
        <v>626</v>
      </c>
      <c r="G7" s="13">
        <f t="shared" si="2"/>
        <v>85927</v>
      </c>
      <c r="H7" s="432">
        <f t="shared" si="0"/>
        <v>13.149180965666826</v>
      </c>
      <c r="I7" s="389">
        <f t="shared" si="3"/>
        <v>21.404853065362683</v>
      </c>
      <c r="J7" s="279">
        <f t="shared" si="1"/>
        <v>6.2978807592491295</v>
      </c>
      <c r="K7" s="450">
        <f t="shared" si="4"/>
        <v>0.21404853065362683</v>
      </c>
      <c r="L7" s="40">
        <f t="shared" si="5"/>
        <v>0.13149180965666826</v>
      </c>
      <c r="M7" s="391"/>
      <c r="T7" s="9"/>
      <c r="U7" s="11"/>
      <c r="V7" s="15"/>
      <c r="W7" s="41"/>
      <c r="X7" s="40"/>
      <c r="Y7" s="40"/>
    </row>
    <row r="8" spans="1:25" ht="15.75" thickBot="1" x14ac:dyDescent="0.3">
      <c r="A8" s="358">
        <v>4</v>
      </c>
      <c r="B8" s="305" t="s">
        <v>161</v>
      </c>
      <c r="C8" s="60">
        <v>4379403</v>
      </c>
      <c r="D8" s="51">
        <v>266933</v>
      </c>
      <c r="E8" s="436">
        <v>81556</v>
      </c>
      <c r="F8" s="37">
        <v>2754</v>
      </c>
      <c r="G8" s="13">
        <f t="shared" si="2"/>
        <v>84310</v>
      </c>
      <c r="H8" s="432">
        <f t="shared" si="0"/>
        <v>35.470578875044623</v>
      </c>
      <c r="I8" s="389">
        <f t="shared" si="3"/>
        <v>21.002050134890407</v>
      </c>
      <c r="J8" s="368">
        <f t="shared" si="1"/>
        <v>17.314683904637647</v>
      </c>
      <c r="K8" s="450">
        <f t="shared" si="4"/>
        <v>0.21002050134890407</v>
      </c>
      <c r="L8" s="40">
        <f t="shared" si="5"/>
        <v>0.35470578875044623</v>
      </c>
      <c r="T8" s="9"/>
      <c r="U8" s="11"/>
      <c r="V8" s="15"/>
      <c r="W8" s="41"/>
      <c r="X8" s="40"/>
      <c r="Y8" s="40"/>
    </row>
    <row r="9" spans="1:25" ht="15.75" thickBot="1" x14ac:dyDescent="0.3">
      <c r="A9" s="358">
        <v>5</v>
      </c>
      <c r="B9" s="305" t="s">
        <v>16</v>
      </c>
      <c r="C9" s="60">
        <v>5594</v>
      </c>
      <c r="D9" s="60">
        <v>5211.9799999999996</v>
      </c>
      <c r="E9" s="36">
        <v>400</v>
      </c>
      <c r="F9" s="35">
        <v>27</v>
      </c>
      <c r="G9" s="13">
        <f t="shared" si="2"/>
        <v>427</v>
      </c>
      <c r="H9" s="432">
        <f t="shared" si="0"/>
        <v>4.5308097525393214E-2</v>
      </c>
      <c r="I9" s="389">
        <f t="shared" si="3"/>
        <v>0.10636787341475748</v>
      </c>
      <c r="J9" s="280">
        <f t="shared" si="1"/>
        <v>4.3669008587041374</v>
      </c>
      <c r="K9" s="450">
        <f t="shared" si="4"/>
        <v>1.0636787341475747E-3</v>
      </c>
      <c r="L9" s="40">
        <f t="shared" si="5"/>
        <v>4.5308097525393216E-4</v>
      </c>
      <c r="T9" s="9"/>
      <c r="U9" s="11"/>
      <c r="V9" s="15"/>
      <c r="W9" s="9"/>
      <c r="X9" s="40"/>
      <c r="Y9" s="40"/>
    </row>
    <row r="10" spans="1:25" ht="15.75" thickBot="1" x14ac:dyDescent="0.3">
      <c r="A10" s="358">
        <v>6</v>
      </c>
      <c r="B10" s="459" t="s">
        <v>226</v>
      </c>
      <c r="C10" s="60"/>
      <c r="D10" s="60"/>
      <c r="E10" s="51"/>
      <c r="F10" s="35"/>
      <c r="G10" s="13">
        <f t="shared" si="2"/>
        <v>0</v>
      </c>
      <c r="H10" s="432">
        <f t="shared" si="0"/>
        <v>0</v>
      </c>
      <c r="I10" s="389">
        <f t="shared" si="3"/>
        <v>0</v>
      </c>
      <c r="J10" s="279" t="e">
        <f t="shared" si="1"/>
        <v>#DIV/0!</v>
      </c>
      <c r="K10" s="450">
        <f t="shared" si="4"/>
        <v>0</v>
      </c>
      <c r="L10" s="40">
        <f t="shared" si="5"/>
        <v>0</v>
      </c>
      <c r="M10" s="182"/>
      <c r="N10" s="182"/>
      <c r="T10" s="9"/>
      <c r="U10" s="11"/>
      <c r="V10" s="15"/>
      <c r="W10" s="9"/>
      <c r="X10" s="40"/>
      <c r="Y10" s="40"/>
    </row>
    <row r="11" spans="1:25" ht="15.75" thickBot="1" x14ac:dyDescent="0.3">
      <c r="A11" s="358">
        <v>7</v>
      </c>
      <c r="B11" s="305" t="s">
        <v>251</v>
      </c>
      <c r="C11" s="395">
        <v>541425.09</v>
      </c>
      <c r="D11" s="51">
        <v>253850.13</v>
      </c>
      <c r="E11" s="51">
        <v>16018</v>
      </c>
      <c r="F11" s="35">
        <v>885</v>
      </c>
      <c r="G11" s="13">
        <f t="shared" si="2"/>
        <v>16903</v>
      </c>
      <c r="H11" s="432">
        <f>(C11/C$62)*100</f>
        <v>4.3852235932096528</v>
      </c>
      <c r="I11" s="389">
        <f t="shared" si="3"/>
        <v>4.2106233356666172</v>
      </c>
      <c r="J11" s="279">
        <f t="shared" si="1"/>
        <v>10.677100514701531</v>
      </c>
      <c r="K11" s="450">
        <f t="shared" si="4"/>
        <v>4.2106233356666176E-2</v>
      </c>
      <c r="L11" s="40">
        <f t="shared" si="5"/>
        <v>4.3852235932096528E-2</v>
      </c>
      <c r="M11" s="182"/>
      <c r="N11" s="182"/>
      <c r="T11" s="332"/>
      <c r="U11" s="20"/>
      <c r="V11" s="15"/>
      <c r="W11" s="15"/>
      <c r="X11" s="40"/>
      <c r="Y11" s="40"/>
    </row>
    <row r="12" spans="1:25" ht="15.75" thickBot="1" x14ac:dyDescent="0.3">
      <c r="A12" s="358">
        <v>8</v>
      </c>
      <c r="B12" s="306" t="s">
        <v>19</v>
      </c>
      <c r="C12" s="60">
        <v>1694.91</v>
      </c>
      <c r="D12" s="51">
        <v>0</v>
      </c>
      <c r="E12" s="36">
        <v>22</v>
      </c>
      <c r="F12" s="35">
        <v>0</v>
      </c>
      <c r="G12" s="13">
        <f t="shared" si="2"/>
        <v>22</v>
      </c>
      <c r="H12" s="432">
        <f>(C12/C$62)*100</f>
        <v>1.3727770392700074E-2</v>
      </c>
      <c r="I12" s="389">
        <f t="shared" si="3"/>
        <v>5.480311979214671E-3</v>
      </c>
      <c r="J12" s="279">
        <f t="shared" si="1"/>
        <v>25.680454545454548</v>
      </c>
      <c r="K12" s="450">
        <f t="shared" si="4"/>
        <v>5.4803119792146712E-5</v>
      </c>
      <c r="L12" s="40">
        <f t="shared" si="5"/>
        <v>1.3727770392700075E-4</v>
      </c>
      <c r="T12" s="332"/>
      <c r="U12" s="333"/>
      <c r="V12" s="15"/>
      <c r="W12" s="7"/>
      <c r="X12" s="40"/>
      <c r="Y12" s="40"/>
    </row>
    <row r="13" spans="1:25" ht="15.75" thickBot="1" x14ac:dyDescent="0.3">
      <c r="A13" s="358">
        <v>9</v>
      </c>
      <c r="B13" s="305" t="s">
        <v>255</v>
      </c>
      <c r="C13" s="362">
        <v>266678.87</v>
      </c>
      <c r="D13" s="365">
        <v>128955.28</v>
      </c>
      <c r="E13" s="35">
        <v>9961</v>
      </c>
      <c r="F13" s="35">
        <v>88</v>
      </c>
      <c r="G13" s="13">
        <f t="shared" si="2"/>
        <v>10049</v>
      </c>
      <c r="H13" s="432">
        <f t="shared" ref="H13:H61" si="6">(C13/C$62)*100</f>
        <v>2.1599414104257524</v>
      </c>
      <c r="I13" s="389">
        <f t="shared" si="3"/>
        <v>2.5032570490512831</v>
      </c>
      <c r="J13" s="279">
        <f t="shared" si="1"/>
        <v>8.8459505091717254</v>
      </c>
      <c r="K13" s="450">
        <f t="shared" si="4"/>
        <v>2.5032570490512832E-2</v>
      </c>
      <c r="L13" s="40">
        <f t="shared" si="5"/>
        <v>2.1599414104257524E-2</v>
      </c>
      <c r="T13" s="489"/>
      <c r="U13" s="489"/>
      <c r="V13" s="16"/>
      <c r="W13" s="20"/>
      <c r="X13" s="40"/>
      <c r="Y13" s="40"/>
    </row>
    <row r="14" spans="1:25" ht="15.75" thickBot="1" x14ac:dyDescent="0.3">
      <c r="A14" s="358">
        <v>10</v>
      </c>
      <c r="B14" s="304" t="s">
        <v>245</v>
      </c>
      <c r="C14" s="51">
        <v>16200</v>
      </c>
      <c r="D14" s="51">
        <v>156330</v>
      </c>
      <c r="E14" s="51">
        <v>1300</v>
      </c>
      <c r="F14" s="35">
        <v>80</v>
      </c>
      <c r="G14" s="13">
        <f t="shared" si="2"/>
        <v>1380</v>
      </c>
      <c r="H14" s="432">
        <f t="shared" si="6"/>
        <v>0.1312104361657794</v>
      </c>
      <c r="I14" s="389">
        <f t="shared" si="3"/>
        <v>0.34376502415073851</v>
      </c>
      <c r="J14" s="279">
        <f t="shared" si="1"/>
        <v>3.9130434782608696</v>
      </c>
      <c r="K14" s="450">
        <f t="shared" si="4"/>
        <v>3.4376502415073848E-3</v>
      </c>
      <c r="L14" s="40">
        <f t="shared" si="5"/>
        <v>1.3121043616577941E-3</v>
      </c>
      <c r="T14" s="9"/>
      <c r="U14" s="11"/>
      <c r="V14" s="11"/>
      <c r="W14" s="42"/>
      <c r="X14" s="40"/>
    </row>
    <row r="15" spans="1:25" ht="15.75" thickBot="1" x14ac:dyDescent="0.3">
      <c r="A15" s="358">
        <v>11</v>
      </c>
      <c r="B15" s="304" t="s">
        <v>229</v>
      </c>
      <c r="C15" s="51">
        <v>48725</v>
      </c>
      <c r="D15" s="51">
        <v>1348</v>
      </c>
      <c r="E15" s="51">
        <v>1252</v>
      </c>
      <c r="F15" s="35">
        <v>15</v>
      </c>
      <c r="G15" s="13">
        <f t="shared" si="2"/>
        <v>1267</v>
      </c>
      <c r="H15" s="432">
        <f t="shared" si="6"/>
        <v>0.39464373470232111</v>
      </c>
      <c r="I15" s="389">
        <f t="shared" si="3"/>
        <v>0.31561614898477219</v>
      </c>
      <c r="J15" s="368">
        <f t="shared" si="1"/>
        <v>12.818995001315443</v>
      </c>
      <c r="K15" s="450">
        <f t="shared" si="4"/>
        <v>3.1561614898477221E-3</v>
      </c>
      <c r="L15" s="40">
        <f t="shared" si="5"/>
        <v>3.9464373470232111E-3</v>
      </c>
      <c r="M15" s="182"/>
      <c r="N15" s="182"/>
      <c r="T15" s="9"/>
      <c r="U15" s="11"/>
      <c r="V15" s="11"/>
      <c r="W15" s="42"/>
      <c r="X15" s="40"/>
    </row>
    <row r="16" spans="1:25" ht="15.75" thickBot="1" x14ac:dyDescent="0.3">
      <c r="A16" s="358">
        <v>12</v>
      </c>
      <c r="B16" s="305" t="s">
        <v>24</v>
      </c>
      <c r="C16" s="60">
        <v>1601.7</v>
      </c>
      <c r="D16" s="51">
        <v>0</v>
      </c>
      <c r="E16" s="35">
        <v>0</v>
      </c>
      <c r="F16" s="35">
        <v>3</v>
      </c>
      <c r="G16" s="13">
        <f t="shared" si="2"/>
        <v>3</v>
      </c>
      <c r="H16" s="432">
        <f t="shared" si="6"/>
        <v>1.2972824420168449E-2</v>
      </c>
      <c r="I16" s="389">
        <f t="shared" si="3"/>
        <v>7.4731526989290969E-4</v>
      </c>
      <c r="J16" s="279">
        <f t="shared" si="1"/>
        <v>177.96666666666667</v>
      </c>
      <c r="K16" s="450">
        <f t="shared" si="4"/>
        <v>7.4731526989290969E-6</v>
      </c>
      <c r="L16" s="40">
        <f t="shared" si="5"/>
        <v>1.297282442016845E-4</v>
      </c>
      <c r="M16" s="109"/>
      <c r="N16" s="109"/>
      <c r="T16" s="9"/>
      <c r="U16" s="11"/>
      <c r="V16" s="11"/>
      <c r="W16" s="9"/>
      <c r="X16" s="40"/>
    </row>
    <row r="17" spans="1:24" ht="15.75" thickBot="1" x14ac:dyDescent="0.3">
      <c r="A17" s="358">
        <v>13</v>
      </c>
      <c r="B17" s="100" t="s">
        <v>66</v>
      </c>
      <c r="C17" s="443"/>
      <c r="D17" s="442"/>
      <c r="E17" s="441"/>
      <c r="F17" s="441"/>
      <c r="G17" s="81">
        <f t="shared" si="2"/>
        <v>0</v>
      </c>
      <c r="H17" s="432">
        <f t="shared" si="6"/>
        <v>0</v>
      </c>
      <c r="I17" s="389">
        <f t="shared" si="3"/>
        <v>0</v>
      </c>
      <c r="J17" s="279" t="e">
        <f t="shared" si="1"/>
        <v>#DIV/0!</v>
      </c>
      <c r="K17" s="450" t="e">
        <f>G17/G74</f>
        <v>#DIV/0!</v>
      </c>
      <c r="L17" s="40">
        <f t="shared" si="5"/>
        <v>0</v>
      </c>
      <c r="M17" s="109"/>
      <c r="N17" s="109"/>
      <c r="T17" s="9"/>
      <c r="U17" s="11"/>
      <c r="V17" s="11"/>
      <c r="W17" s="9"/>
      <c r="X17" s="40"/>
    </row>
    <row r="18" spans="1:24" ht="15.75" thickBot="1" x14ac:dyDescent="0.3">
      <c r="A18" s="358">
        <v>14</v>
      </c>
      <c r="B18" s="305" t="s">
        <v>247</v>
      </c>
      <c r="C18" s="60">
        <v>3631</v>
      </c>
      <c r="D18" s="68">
        <v>0</v>
      </c>
      <c r="E18" s="35">
        <v>59</v>
      </c>
      <c r="F18" s="35">
        <v>25</v>
      </c>
      <c r="G18" s="268">
        <f t="shared" si="2"/>
        <v>84</v>
      </c>
      <c r="H18" s="432">
        <f t="shared" si="6"/>
        <v>2.9408956402342288E-2</v>
      </c>
      <c r="I18" s="389">
        <f t="shared" si="3"/>
        <v>2.0924827557001473E-2</v>
      </c>
      <c r="J18" s="279">
        <f t="shared" si="1"/>
        <v>14.408730158730158</v>
      </c>
      <c r="K18" s="358" t="s">
        <v>257</v>
      </c>
      <c r="L18" s="40">
        <f t="shared" si="5"/>
        <v>2.9408956402342289E-4</v>
      </c>
      <c r="M18" s="109"/>
      <c r="N18" s="109"/>
      <c r="T18" s="332"/>
      <c r="U18" s="18"/>
      <c r="V18" s="15"/>
      <c r="W18" s="18"/>
    </row>
    <row r="19" spans="1:24" ht="15.75" thickBot="1" x14ac:dyDescent="0.3">
      <c r="A19" s="358">
        <v>15</v>
      </c>
      <c r="B19" s="305" t="s">
        <v>246</v>
      </c>
      <c r="C19" s="60">
        <v>14216.58</v>
      </c>
      <c r="D19" s="35">
        <v>1480.64</v>
      </c>
      <c r="E19" s="35">
        <v>1118</v>
      </c>
      <c r="F19" s="35">
        <v>150</v>
      </c>
      <c r="G19" s="13">
        <f t="shared" si="2"/>
        <v>1268</v>
      </c>
      <c r="H19" s="432">
        <f t="shared" si="6"/>
        <v>0.1151459050978825</v>
      </c>
      <c r="I19" s="389">
        <f t="shared" si="3"/>
        <v>0.31586525407473648</v>
      </c>
      <c r="J19" s="279">
        <f t="shared" si="1"/>
        <v>3.7372712933753944</v>
      </c>
      <c r="K19" s="358" t="s">
        <v>257</v>
      </c>
      <c r="L19" s="40">
        <f t="shared" si="5"/>
        <v>1.151459050978825E-3</v>
      </c>
      <c r="M19" s="109"/>
      <c r="N19" s="109"/>
      <c r="T19" s="332"/>
      <c r="U19" s="18"/>
      <c r="V19" s="15"/>
      <c r="W19" s="18"/>
    </row>
    <row r="20" spans="1:24" ht="15.75" thickBot="1" x14ac:dyDescent="0.3">
      <c r="A20" s="358">
        <v>16</v>
      </c>
      <c r="B20" s="100" t="s">
        <v>29</v>
      </c>
      <c r="C20" s="443"/>
      <c r="D20" s="440"/>
      <c r="E20" s="441"/>
      <c r="F20" s="441"/>
      <c r="G20" s="81">
        <f t="shared" si="2"/>
        <v>0</v>
      </c>
      <c r="H20" s="432">
        <f t="shared" si="6"/>
        <v>0</v>
      </c>
      <c r="I20" s="389">
        <f t="shared" si="3"/>
        <v>0</v>
      </c>
      <c r="J20" s="279" t="e">
        <f t="shared" si="1"/>
        <v>#DIV/0!</v>
      </c>
      <c r="L20" s="40">
        <f t="shared" si="5"/>
        <v>0</v>
      </c>
      <c r="T20" s="334"/>
      <c r="U20" s="451"/>
      <c r="V20" s="15"/>
      <c r="W20" s="7"/>
    </row>
    <row r="21" spans="1:24" ht="15.75" thickBot="1" x14ac:dyDescent="0.3">
      <c r="A21" s="358">
        <v>17</v>
      </c>
      <c r="B21" s="305" t="s">
        <v>33</v>
      </c>
      <c r="C21" s="60">
        <v>105710.8</v>
      </c>
      <c r="D21" s="51">
        <v>0</v>
      </c>
      <c r="E21" s="35">
        <v>6275</v>
      </c>
      <c r="F21" s="35">
        <v>4</v>
      </c>
      <c r="G21" s="13">
        <f t="shared" si="2"/>
        <v>6279</v>
      </c>
      <c r="H21" s="432">
        <f t="shared" si="6"/>
        <v>0.85619507255762195</v>
      </c>
      <c r="I21" s="389">
        <f t="shared" si="3"/>
        <v>1.5641308598858601</v>
      </c>
      <c r="J21" s="279">
        <f t="shared" si="1"/>
        <v>5.6118702553485162</v>
      </c>
      <c r="K21" s="358" t="s">
        <v>257</v>
      </c>
      <c r="L21" s="40">
        <f t="shared" si="5"/>
        <v>8.5619507255762194E-3</v>
      </c>
      <c r="T21" s="451"/>
      <c r="U21" s="451"/>
      <c r="V21" s="15"/>
      <c r="W21" s="7"/>
    </row>
    <row r="22" spans="1:24" ht="15.75" thickBot="1" x14ac:dyDescent="0.3">
      <c r="A22" s="358">
        <v>18</v>
      </c>
      <c r="B22" s="305" t="s">
        <v>34</v>
      </c>
      <c r="C22" s="60">
        <v>25000</v>
      </c>
      <c r="D22" s="51">
        <v>2000</v>
      </c>
      <c r="E22" s="35">
        <v>825</v>
      </c>
      <c r="F22" s="35">
        <v>14</v>
      </c>
      <c r="G22" s="13">
        <f t="shared" si="2"/>
        <v>839</v>
      </c>
      <c r="H22" s="432">
        <f t="shared" si="6"/>
        <v>0.20248524099657317</v>
      </c>
      <c r="I22" s="389">
        <f t="shared" si="3"/>
        <v>0.20899917048005043</v>
      </c>
      <c r="J22" s="279">
        <f t="shared" si="1"/>
        <v>9.9324592769169637</v>
      </c>
      <c r="K22" s="179" t="s">
        <v>257</v>
      </c>
      <c r="L22" s="40">
        <f t="shared" si="5"/>
        <v>2.0248524099657317E-3</v>
      </c>
      <c r="M22" s="109"/>
      <c r="N22" s="109"/>
      <c r="T22" s="451"/>
      <c r="U22" s="451"/>
      <c r="V22" s="15"/>
      <c r="W22" s="7"/>
    </row>
    <row r="23" spans="1:24" ht="15.75" thickBot="1" x14ac:dyDescent="0.3">
      <c r="A23" s="358">
        <v>19</v>
      </c>
      <c r="B23" s="305" t="s">
        <v>210</v>
      </c>
      <c r="C23" s="60">
        <v>4500</v>
      </c>
      <c r="D23" s="51">
        <v>1000</v>
      </c>
      <c r="E23" s="35">
        <v>274</v>
      </c>
      <c r="F23" s="35">
        <v>0</v>
      </c>
      <c r="G23" s="13">
        <f t="shared" si="2"/>
        <v>274</v>
      </c>
      <c r="H23" s="432">
        <f t="shared" si="6"/>
        <v>3.6447343379383171E-2</v>
      </c>
      <c r="I23" s="389">
        <f t="shared" si="3"/>
        <v>6.8254794650219094E-2</v>
      </c>
      <c r="J23" s="281">
        <f t="shared" si="1"/>
        <v>5.4744525547445262</v>
      </c>
      <c r="K23" s="183" t="s">
        <v>257</v>
      </c>
      <c r="L23" s="40">
        <f t="shared" si="5"/>
        <v>3.6447343379383173E-4</v>
      </c>
      <c r="M23" s="184"/>
      <c r="N23" s="184"/>
      <c r="T23" s="451"/>
      <c r="U23" s="11"/>
      <c r="V23" s="15"/>
      <c r="W23" s="17"/>
    </row>
    <row r="24" spans="1:24" ht="15.75" thickBot="1" x14ac:dyDescent="0.3">
      <c r="A24" s="358">
        <v>20</v>
      </c>
      <c r="B24" s="305" t="s">
        <v>35</v>
      </c>
      <c r="C24" s="60">
        <v>3566.3</v>
      </c>
      <c r="D24" s="51">
        <v>0</v>
      </c>
      <c r="E24" s="35">
        <v>203</v>
      </c>
      <c r="F24" s="35">
        <v>34</v>
      </c>
      <c r="G24" s="13">
        <f t="shared" si="2"/>
        <v>237</v>
      </c>
      <c r="H24" s="432">
        <f t="shared" si="6"/>
        <v>2.8884924598643155E-2</v>
      </c>
      <c r="I24" s="389">
        <f t="shared" si="3"/>
        <v>5.9037906321539865E-2</v>
      </c>
      <c r="J24" s="280">
        <f t="shared" si="1"/>
        <v>5.0158931082981715</v>
      </c>
      <c r="K24" s="183"/>
      <c r="L24" s="40">
        <f t="shared" si="5"/>
        <v>2.8884924598643157E-4</v>
      </c>
      <c r="M24" s="184"/>
      <c r="N24" s="184"/>
      <c r="T24" s="9"/>
      <c r="U24" s="11"/>
      <c r="V24" s="18"/>
      <c r="W24" s="17"/>
    </row>
    <row r="25" spans="1:24" ht="15.75" thickBot="1" x14ac:dyDescent="0.3">
      <c r="A25" s="358">
        <v>21</v>
      </c>
      <c r="B25" s="305" t="s">
        <v>238</v>
      </c>
      <c r="C25" s="60">
        <v>14850</v>
      </c>
      <c r="D25" s="51">
        <v>0</v>
      </c>
      <c r="E25" s="35">
        <v>330</v>
      </c>
      <c r="F25" s="35">
        <v>0</v>
      </c>
      <c r="G25" s="13">
        <f t="shared" si="2"/>
        <v>330</v>
      </c>
      <c r="H25" s="432">
        <f t="shared" si="6"/>
        <v>0.12027623315196447</v>
      </c>
      <c r="I25" s="389">
        <f t="shared" si="3"/>
        <v>8.2204679688220067E-2</v>
      </c>
      <c r="J25" s="279">
        <f t="shared" si="1"/>
        <v>15</v>
      </c>
      <c r="K25" s="358" t="s">
        <v>257</v>
      </c>
      <c r="L25" s="40">
        <f t="shared" si="5"/>
        <v>1.2027623315196447E-3</v>
      </c>
      <c r="T25" s="451"/>
      <c r="U25" s="451"/>
      <c r="V25" s="15"/>
      <c r="W25" s="7"/>
    </row>
    <row r="26" spans="1:24" ht="15.75" thickBot="1" x14ac:dyDescent="0.3">
      <c r="A26" s="358">
        <v>22</v>
      </c>
      <c r="B26" s="439" t="s">
        <v>231</v>
      </c>
      <c r="C26" s="371"/>
      <c r="D26" s="442"/>
      <c r="E26" s="441"/>
      <c r="F26" s="441"/>
      <c r="G26" s="81">
        <f t="shared" si="2"/>
        <v>0</v>
      </c>
      <c r="H26" s="432">
        <f t="shared" si="6"/>
        <v>0</v>
      </c>
      <c r="I26" s="389">
        <f t="shared" si="3"/>
        <v>0</v>
      </c>
      <c r="J26" s="280" t="e">
        <f t="shared" si="1"/>
        <v>#DIV/0!</v>
      </c>
      <c r="K26" s="183"/>
      <c r="L26" s="40">
        <f t="shared" si="5"/>
        <v>0</v>
      </c>
      <c r="M26" s="184"/>
      <c r="N26" s="184"/>
      <c r="T26" s="9"/>
      <c r="U26" s="11"/>
      <c r="V26" s="18"/>
      <c r="W26" s="17"/>
    </row>
    <row r="27" spans="1:24" ht="15.75" thickBot="1" x14ac:dyDescent="0.3">
      <c r="A27" s="358">
        <v>23</v>
      </c>
      <c r="B27" s="305" t="s">
        <v>36</v>
      </c>
      <c r="C27" s="60">
        <v>155196.85999999999</v>
      </c>
      <c r="D27" s="51">
        <v>32630</v>
      </c>
      <c r="E27" s="35">
        <v>4517</v>
      </c>
      <c r="F27" s="35">
        <v>154</v>
      </c>
      <c r="G27" s="13">
        <f t="shared" si="2"/>
        <v>4671</v>
      </c>
      <c r="H27" s="432">
        <f t="shared" si="6"/>
        <v>1.2570029439604569</v>
      </c>
      <c r="I27" s="389">
        <f t="shared" si="3"/>
        <v>1.1635698752232604</v>
      </c>
      <c r="J27" s="279">
        <f t="shared" si="1"/>
        <v>11.075205880254048</v>
      </c>
      <c r="K27" s="179" t="s">
        <v>257</v>
      </c>
      <c r="L27" s="40">
        <f t="shared" si="5"/>
        <v>1.257002943960457E-2</v>
      </c>
      <c r="M27" s="109"/>
      <c r="N27" s="109"/>
      <c r="T27" s="9"/>
      <c r="U27" s="11"/>
      <c r="V27" s="18"/>
      <c r="W27" s="23"/>
    </row>
    <row r="28" spans="1:24" ht="15.75" thickBot="1" x14ac:dyDescent="0.3">
      <c r="A28" s="358">
        <v>24</v>
      </c>
      <c r="B28" s="305" t="s">
        <v>232</v>
      </c>
      <c r="C28" s="60">
        <v>760</v>
      </c>
      <c r="D28" s="51">
        <v>0</v>
      </c>
      <c r="E28" s="35">
        <v>40</v>
      </c>
      <c r="F28" s="35">
        <v>5</v>
      </c>
      <c r="G28" s="13">
        <f t="shared" si="2"/>
        <v>45</v>
      </c>
      <c r="H28" s="432">
        <f t="shared" si="6"/>
        <v>6.155551326295825E-3</v>
      </c>
      <c r="I28" s="389">
        <f t="shared" si="3"/>
        <v>1.1209729048393647E-2</v>
      </c>
      <c r="J28" s="279">
        <f t="shared" si="1"/>
        <v>5.6296296296296298</v>
      </c>
      <c r="K28" s="179" t="s">
        <v>257</v>
      </c>
      <c r="L28" s="40">
        <f t="shared" si="5"/>
        <v>6.1555513262958247E-5</v>
      </c>
      <c r="M28" s="109"/>
      <c r="N28" s="109"/>
      <c r="T28" s="9"/>
      <c r="U28" s="11"/>
      <c r="V28" s="18"/>
      <c r="W28" s="23"/>
    </row>
    <row r="29" spans="1:24" ht="15.75" thickBot="1" x14ac:dyDescent="0.3">
      <c r="A29" s="358">
        <v>25</v>
      </c>
      <c r="B29" s="304" t="s">
        <v>74</v>
      </c>
      <c r="C29" s="60">
        <v>28530</v>
      </c>
      <c r="D29" s="51">
        <v>7294</v>
      </c>
      <c r="E29" s="35">
        <v>951</v>
      </c>
      <c r="F29" s="35">
        <v>0</v>
      </c>
      <c r="G29" s="13">
        <f t="shared" si="2"/>
        <v>951</v>
      </c>
      <c r="H29" s="432">
        <f t="shared" si="6"/>
        <v>0.23107615702528933</v>
      </c>
      <c r="I29" s="389">
        <f t="shared" si="3"/>
        <v>0.23689894055605237</v>
      </c>
      <c r="J29" s="279">
        <f t="shared" si="1"/>
        <v>10</v>
      </c>
      <c r="K29" s="179" t="s">
        <v>257</v>
      </c>
      <c r="L29" s="40">
        <f t="shared" si="5"/>
        <v>2.3107615702528932E-3</v>
      </c>
      <c r="M29" s="109"/>
      <c r="N29" s="109"/>
      <c r="T29" s="9"/>
      <c r="U29" s="11"/>
      <c r="V29" s="18"/>
      <c r="W29" s="17"/>
    </row>
    <row r="30" spans="1:24" ht="16.5" thickBot="1" x14ac:dyDescent="0.35">
      <c r="A30" s="358">
        <v>26</v>
      </c>
      <c r="B30" s="304" t="s">
        <v>37</v>
      </c>
      <c r="C30" s="51">
        <v>25984</v>
      </c>
      <c r="D30" s="51">
        <v>3812</v>
      </c>
      <c r="E30" s="35">
        <v>910</v>
      </c>
      <c r="F30" s="35">
        <v>0</v>
      </c>
      <c r="G30" s="13">
        <f t="shared" si="2"/>
        <v>910</v>
      </c>
      <c r="H30" s="432">
        <f t="shared" si="6"/>
        <v>0.2104550600821983</v>
      </c>
      <c r="I30" s="389">
        <f t="shared" si="3"/>
        <v>0.22668563186751595</v>
      </c>
      <c r="J30" s="369">
        <f t="shared" si="1"/>
        <v>9.5179487179487179</v>
      </c>
      <c r="K30" s="179" t="s">
        <v>257</v>
      </c>
      <c r="L30" s="40">
        <f t="shared" si="5"/>
        <v>2.104550600821983E-3</v>
      </c>
      <c r="M30" s="110"/>
      <c r="T30" s="335"/>
      <c r="U30" s="18"/>
      <c r="V30" s="24"/>
      <c r="W30" s="19"/>
    </row>
    <row r="31" spans="1:24" ht="15.75" thickBot="1" x14ac:dyDescent="0.3">
      <c r="A31" s="358">
        <v>27</v>
      </c>
      <c r="B31" s="304" t="s">
        <v>38</v>
      </c>
      <c r="C31" s="363">
        <v>7550</v>
      </c>
      <c r="D31" s="51">
        <v>55000</v>
      </c>
      <c r="E31" s="35">
        <v>750</v>
      </c>
      <c r="F31" s="35">
        <v>5</v>
      </c>
      <c r="G31" s="13">
        <f t="shared" si="2"/>
        <v>755</v>
      </c>
      <c r="H31" s="432">
        <f t="shared" si="6"/>
        <v>6.11505427809651E-2</v>
      </c>
      <c r="I31" s="389">
        <f t="shared" si="3"/>
        <v>0.18807434292304895</v>
      </c>
      <c r="J31" s="279">
        <f t="shared" si="1"/>
        <v>3.3333333333333335</v>
      </c>
      <c r="L31" s="40">
        <f t="shared" si="5"/>
        <v>6.1150542780965102E-4</v>
      </c>
      <c r="T31" s="335"/>
      <c r="U31" s="15"/>
      <c r="V31" s="15"/>
      <c r="W31" s="15"/>
    </row>
    <row r="32" spans="1:24" ht="15.75" thickBot="1" x14ac:dyDescent="0.3">
      <c r="A32" s="358">
        <v>28</v>
      </c>
      <c r="B32" s="304" t="s">
        <v>225</v>
      </c>
      <c r="C32" s="363">
        <v>7288.12</v>
      </c>
      <c r="D32" s="51"/>
      <c r="E32" s="51">
        <v>781</v>
      </c>
      <c r="F32" s="35">
        <v>79</v>
      </c>
      <c r="G32" s="13">
        <f t="shared" si="2"/>
        <v>860</v>
      </c>
      <c r="H32" s="432">
        <f t="shared" si="6"/>
        <v>5.9029469384477798E-2</v>
      </c>
      <c r="I32" s="389">
        <f t="shared" si="3"/>
        <v>0.21423037736930081</v>
      </c>
      <c r="J32" s="369">
        <f t="shared" si="1"/>
        <v>2.8248527131782946</v>
      </c>
      <c r="L32" s="40">
        <f t="shared" si="5"/>
        <v>5.9029469384477796E-4</v>
      </c>
    </row>
    <row r="33" spans="1:20" ht="15.75" thickBot="1" x14ac:dyDescent="0.3">
      <c r="A33" s="358">
        <v>29</v>
      </c>
      <c r="B33" s="460" t="s">
        <v>39</v>
      </c>
      <c r="C33" s="60"/>
      <c r="D33" s="51"/>
      <c r="E33" s="35"/>
      <c r="F33" s="35"/>
      <c r="G33" s="13">
        <f t="shared" si="2"/>
        <v>0</v>
      </c>
      <c r="H33" s="432">
        <f t="shared" si="6"/>
        <v>0</v>
      </c>
      <c r="I33" s="389">
        <f t="shared" si="3"/>
        <v>0</v>
      </c>
      <c r="J33" s="279" t="e">
        <f t="shared" si="1"/>
        <v>#DIV/0!</v>
      </c>
      <c r="L33" s="40">
        <f t="shared" si="5"/>
        <v>0</v>
      </c>
    </row>
    <row r="34" spans="1:20" ht="15.75" thickBot="1" x14ac:dyDescent="0.3">
      <c r="A34" s="358">
        <v>30</v>
      </c>
      <c r="B34" s="305" t="s">
        <v>248</v>
      </c>
      <c r="C34" s="60">
        <v>42115</v>
      </c>
      <c r="D34" s="51">
        <v>11751</v>
      </c>
      <c r="E34" s="35">
        <v>547</v>
      </c>
      <c r="F34" s="35">
        <v>302</v>
      </c>
      <c r="G34" s="13">
        <f t="shared" si="2"/>
        <v>849</v>
      </c>
      <c r="H34" s="432">
        <f t="shared" si="6"/>
        <v>0.34110663698282717</v>
      </c>
      <c r="I34" s="389">
        <f t="shared" si="3"/>
        <v>0.21149022137969348</v>
      </c>
      <c r="J34" s="279"/>
      <c r="L34" s="40">
        <f t="shared" si="5"/>
        <v>3.4110663698282717E-3</v>
      </c>
    </row>
    <row r="35" spans="1:20" ht="15.75" thickBot="1" x14ac:dyDescent="0.3">
      <c r="A35" s="358">
        <v>31</v>
      </c>
      <c r="B35" s="305" t="s">
        <v>41</v>
      </c>
      <c r="C35" s="60">
        <v>8750</v>
      </c>
      <c r="D35" s="51">
        <v>0</v>
      </c>
      <c r="E35" s="35">
        <v>0</v>
      </c>
      <c r="F35" s="35">
        <v>51</v>
      </c>
      <c r="G35" s="13">
        <f t="shared" si="2"/>
        <v>51</v>
      </c>
      <c r="H35" s="432">
        <f t="shared" si="6"/>
        <v>7.086983434880062E-2</v>
      </c>
      <c r="I35" s="389">
        <f t="shared" si="3"/>
        <v>1.2704359588179464E-2</v>
      </c>
      <c r="J35" s="279">
        <f t="shared" ref="J35:J48" si="7">C35/G35/3</f>
        <v>57.189542483660126</v>
      </c>
      <c r="K35" s="179"/>
      <c r="L35" s="40">
        <f t="shared" si="5"/>
        <v>7.0869834348800617E-4</v>
      </c>
      <c r="M35" s="182"/>
      <c r="N35" s="182"/>
    </row>
    <row r="36" spans="1:20" ht="15.75" thickBot="1" x14ac:dyDescent="0.3">
      <c r="A36" s="358">
        <v>32</v>
      </c>
      <c r="B36" s="305" t="s">
        <v>234</v>
      </c>
      <c r="C36" s="60">
        <v>16572.689999999999</v>
      </c>
      <c r="D36" s="51">
        <v>1050</v>
      </c>
      <c r="E36" s="35">
        <v>473</v>
      </c>
      <c r="F36" s="35">
        <v>0</v>
      </c>
      <c r="G36" s="13">
        <f t="shared" si="2"/>
        <v>473</v>
      </c>
      <c r="H36" s="432">
        <f t="shared" si="6"/>
        <v>0.13422900514445993</v>
      </c>
      <c r="I36" s="389">
        <f t="shared" si="3"/>
        <v>0.11782670755311542</v>
      </c>
      <c r="J36" s="279">
        <f t="shared" si="7"/>
        <v>11.679133192389004</v>
      </c>
      <c r="K36" s="179"/>
      <c r="L36" s="40">
        <f t="shared" si="5"/>
        <v>1.3422900514445993E-3</v>
      </c>
      <c r="M36" s="182"/>
      <c r="N36" s="182"/>
    </row>
    <row r="37" spans="1:20" ht="15.75" thickBot="1" x14ac:dyDescent="0.3">
      <c r="A37" s="358">
        <v>33</v>
      </c>
      <c r="B37" s="305" t="s">
        <v>81</v>
      </c>
      <c r="C37" s="60">
        <v>39600</v>
      </c>
      <c r="D37" s="366">
        <v>24988</v>
      </c>
      <c r="E37" s="35">
        <v>1730</v>
      </c>
      <c r="F37" s="35">
        <v>0</v>
      </c>
      <c r="G37" s="13">
        <f t="shared" si="2"/>
        <v>1730</v>
      </c>
      <c r="H37" s="432">
        <f t="shared" si="6"/>
        <v>0.32073662173857193</v>
      </c>
      <c r="I37" s="389">
        <f t="shared" si="3"/>
        <v>0.43095180563824464</v>
      </c>
      <c r="J37" s="279">
        <f t="shared" si="7"/>
        <v>7.6300578034682083</v>
      </c>
      <c r="L37" s="40">
        <f t="shared" si="5"/>
        <v>3.2073662173857194E-3</v>
      </c>
    </row>
    <row r="38" spans="1:20" ht="15.75" thickBot="1" x14ac:dyDescent="0.3">
      <c r="A38" s="358">
        <v>34</v>
      </c>
      <c r="B38" s="100" t="s">
        <v>44</v>
      </c>
      <c r="C38" s="371"/>
      <c r="D38" s="440"/>
      <c r="E38" s="441"/>
      <c r="F38" s="441"/>
      <c r="G38" s="81">
        <f t="shared" si="2"/>
        <v>0</v>
      </c>
      <c r="H38" s="432">
        <f t="shared" si="6"/>
        <v>0</v>
      </c>
      <c r="I38" s="389">
        <f t="shared" si="3"/>
        <v>0</v>
      </c>
      <c r="J38" s="279" t="e">
        <f t="shared" si="7"/>
        <v>#DIV/0!</v>
      </c>
      <c r="L38" s="40">
        <f t="shared" si="5"/>
        <v>0</v>
      </c>
    </row>
    <row r="39" spans="1:20" ht="15.75" thickBot="1" x14ac:dyDescent="0.3">
      <c r="A39" s="358">
        <v>35</v>
      </c>
      <c r="B39" s="305" t="s">
        <v>45</v>
      </c>
      <c r="C39" s="60">
        <v>4910</v>
      </c>
      <c r="D39" s="51">
        <v>0</v>
      </c>
      <c r="E39" s="35">
        <v>162</v>
      </c>
      <c r="F39" s="35">
        <v>0</v>
      </c>
      <c r="G39" s="13">
        <f t="shared" si="2"/>
        <v>162</v>
      </c>
      <c r="H39" s="432">
        <f t="shared" si="6"/>
        <v>3.9768101331726972E-2</v>
      </c>
      <c r="I39" s="389">
        <f t="shared" si="3"/>
        <v>4.0355024574217128E-2</v>
      </c>
      <c r="J39" s="281">
        <f t="shared" si="7"/>
        <v>10.102880658436215</v>
      </c>
      <c r="K39" s="179"/>
      <c r="L39" s="40">
        <f t="shared" si="5"/>
        <v>3.9768101331726975E-4</v>
      </c>
      <c r="M39" s="109"/>
      <c r="N39" s="109"/>
    </row>
    <row r="40" spans="1:20" ht="15.75" thickBot="1" x14ac:dyDescent="0.3">
      <c r="A40" s="358">
        <v>36</v>
      </c>
      <c r="B40" s="305" t="s">
        <v>82</v>
      </c>
      <c r="C40" s="60">
        <v>4689</v>
      </c>
      <c r="D40" s="51">
        <v>0</v>
      </c>
      <c r="E40" s="35">
        <v>48</v>
      </c>
      <c r="F40" s="35">
        <v>82</v>
      </c>
      <c r="G40" s="13">
        <f t="shared" si="2"/>
        <v>130</v>
      </c>
      <c r="H40" s="432">
        <f t="shared" si="6"/>
        <v>3.7978131801317261E-2</v>
      </c>
      <c r="I40" s="389">
        <f t="shared" si="3"/>
        <v>3.2383661695359417E-2</v>
      </c>
      <c r="J40" s="279">
        <f t="shared" si="7"/>
        <v>12.023076923076923</v>
      </c>
      <c r="K40" s="25"/>
      <c r="L40" s="40">
        <f t="shared" si="5"/>
        <v>3.7978131801317264E-4</v>
      </c>
    </row>
    <row r="41" spans="1:20" ht="15.75" thickBot="1" x14ac:dyDescent="0.3">
      <c r="A41" s="358">
        <v>37</v>
      </c>
      <c r="B41" s="305" t="s">
        <v>47</v>
      </c>
      <c r="C41" s="60">
        <v>47608</v>
      </c>
      <c r="D41" s="44">
        <v>30493</v>
      </c>
      <c r="E41" s="35">
        <v>1850</v>
      </c>
      <c r="F41" s="35">
        <v>0</v>
      </c>
      <c r="G41" s="13">
        <f t="shared" si="2"/>
        <v>1850</v>
      </c>
      <c r="H41" s="432">
        <f t="shared" si="6"/>
        <v>0.38559669413459424</v>
      </c>
      <c r="I41" s="389">
        <f t="shared" si="3"/>
        <v>0.46084441643396101</v>
      </c>
      <c r="J41" s="279">
        <f t="shared" si="7"/>
        <v>8.5780180180180174</v>
      </c>
      <c r="L41" s="40">
        <f t="shared" si="5"/>
        <v>3.8559669413459423E-3</v>
      </c>
    </row>
    <row r="42" spans="1:20" ht="15.75" thickBot="1" x14ac:dyDescent="0.3">
      <c r="A42" s="358">
        <v>38</v>
      </c>
      <c r="B42" s="299" t="s">
        <v>48</v>
      </c>
      <c r="C42" s="60"/>
      <c r="D42" s="44"/>
      <c r="E42" s="37"/>
      <c r="F42" s="37"/>
      <c r="G42" s="13">
        <f t="shared" si="2"/>
        <v>0</v>
      </c>
      <c r="H42" s="432">
        <f t="shared" si="6"/>
        <v>0</v>
      </c>
      <c r="I42" s="389">
        <f t="shared" si="3"/>
        <v>0</v>
      </c>
      <c r="J42" s="279" t="e">
        <f t="shared" si="7"/>
        <v>#DIV/0!</v>
      </c>
      <c r="L42" s="40">
        <f t="shared" si="5"/>
        <v>0</v>
      </c>
    </row>
    <row r="43" spans="1:20" ht="15.75" thickBot="1" x14ac:dyDescent="0.3">
      <c r="A43" s="358">
        <v>39</v>
      </c>
      <c r="B43" s="305" t="s">
        <v>49</v>
      </c>
      <c r="C43" s="45">
        <v>80027.460000000006</v>
      </c>
      <c r="D43" s="44">
        <v>19889</v>
      </c>
      <c r="E43" s="35">
        <v>1491</v>
      </c>
      <c r="F43" s="35">
        <v>12</v>
      </c>
      <c r="G43" s="13">
        <f t="shared" si="2"/>
        <v>1503</v>
      </c>
      <c r="H43" s="432">
        <f t="shared" si="6"/>
        <v>0.64817518097774496</v>
      </c>
      <c r="I43" s="389">
        <f t="shared" si="3"/>
        <v>0.37440495021634779</v>
      </c>
      <c r="J43" s="369">
        <f t="shared" si="7"/>
        <v>17.748383233532937</v>
      </c>
      <c r="L43" s="40">
        <f t="shared" si="5"/>
        <v>6.4817518097774491E-3</v>
      </c>
    </row>
    <row r="44" spans="1:20" ht="15.75" thickBot="1" x14ac:dyDescent="0.3">
      <c r="A44" s="358">
        <v>40</v>
      </c>
      <c r="B44" s="100" t="s">
        <v>228</v>
      </c>
      <c r="C44" s="444"/>
      <c r="D44" s="445"/>
      <c r="E44" s="445"/>
      <c r="F44" s="446"/>
      <c r="G44" s="81">
        <f t="shared" si="2"/>
        <v>0</v>
      </c>
      <c r="H44" s="432">
        <f t="shared" si="6"/>
        <v>0</v>
      </c>
      <c r="I44" s="389">
        <f t="shared" si="3"/>
        <v>0</v>
      </c>
      <c r="J44" s="279" t="e">
        <f t="shared" si="7"/>
        <v>#DIV/0!</v>
      </c>
      <c r="L44" s="40">
        <f t="shared" si="5"/>
        <v>0</v>
      </c>
    </row>
    <row r="45" spans="1:20" ht="15.75" thickBot="1" x14ac:dyDescent="0.3">
      <c r="A45" s="358">
        <v>41</v>
      </c>
      <c r="B45" s="304" t="s">
        <v>83</v>
      </c>
      <c r="C45" s="80">
        <v>220121.69</v>
      </c>
      <c r="D45" s="80">
        <v>0</v>
      </c>
      <c r="E45" s="80">
        <v>5816</v>
      </c>
      <c r="F45" s="39">
        <v>396</v>
      </c>
      <c r="G45" s="13">
        <f t="shared" si="2"/>
        <v>6212</v>
      </c>
      <c r="H45" s="432">
        <f t="shared" si="6"/>
        <v>1.7828557379289189</v>
      </c>
      <c r="I45" s="389">
        <f t="shared" si="3"/>
        <v>1.5474408188582518</v>
      </c>
      <c r="J45" s="279">
        <f t="shared" si="7"/>
        <v>11.811638227087357</v>
      </c>
      <c r="L45" s="40">
        <f t="shared" si="5"/>
        <v>1.7828557379289189E-2</v>
      </c>
    </row>
    <row r="46" spans="1:20" ht="15.75" thickBot="1" x14ac:dyDescent="0.3">
      <c r="A46" s="358">
        <v>42</v>
      </c>
      <c r="B46" s="305" t="s">
        <v>52</v>
      </c>
      <c r="C46" s="51">
        <v>1230</v>
      </c>
      <c r="D46" s="44">
        <v>0</v>
      </c>
      <c r="E46" s="36">
        <v>50</v>
      </c>
      <c r="F46" s="35">
        <v>0</v>
      </c>
      <c r="G46" s="13">
        <f t="shared" si="2"/>
        <v>50</v>
      </c>
      <c r="H46" s="432">
        <f t="shared" si="6"/>
        <v>9.9622738570313996E-3</v>
      </c>
      <c r="I46" s="389">
        <f t="shared" si="3"/>
        <v>1.2455254498215163E-2</v>
      </c>
      <c r="J46" s="279">
        <f t="shared" si="7"/>
        <v>8.2000000000000011</v>
      </c>
      <c r="L46" s="40">
        <f t="shared" si="5"/>
        <v>9.9622738570314E-5</v>
      </c>
    </row>
    <row r="47" spans="1:20" ht="15.75" thickBot="1" x14ac:dyDescent="0.3">
      <c r="A47" s="358">
        <v>43</v>
      </c>
      <c r="B47" s="100" t="s">
        <v>239</v>
      </c>
      <c r="C47" s="442"/>
      <c r="D47" s="440"/>
      <c r="E47" s="441"/>
      <c r="F47" s="441"/>
      <c r="G47" s="81">
        <f t="shared" si="2"/>
        <v>0</v>
      </c>
      <c r="H47" s="432">
        <f t="shared" si="6"/>
        <v>0</v>
      </c>
      <c r="I47" s="389">
        <f t="shared" si="3"/>
        <v>0</v>
      </c>
      <c r="J47" s="279" t="e">
        <f t="shared" si="7"/>
        <v>#DIV/0!</v>
      </c>
      <c r="L47" s="40">
        <f t="shared" si="5"/>
        <v>0</v>
      </c>
    </row>
    <row r="48" spans="1:20" s="181" customFormat="1" ht="15.75" thickBot="1" x14ac:dyDescent="0.3">
      <c r="A48" s="358">
        <v>44</v>
      </c>
      <c r="B48" s="304" t="s">
        <v>187</v>
      </c>
      <c r="C48" s="60">
        <v>11904</v>
      </c>
      <c r="D48" s="51">
        <v>0</v>
      </c>
      <c r="E48" s="51">
        <v>230</v>
      </c>
      <c r="F48" s="35">
        <v>0</v>
      </c>
      <c r="G48" s="13">
        <f t="shared" si="2"/>
        <v>230</v>
      </c>
      <c r="H48" s="432">
        <f t="shared" si="6"/>
        <v>9.6415372352928283E-2</v>
      </c>
      <c r="I48" s="389">
        <f t="shared" si="3"/>
        <v>5.7294170691789749E-2</v>
      </c>
      <c r="J48" s="279">
        <f t="shared" si="7"/>
        <v>17.252173913043478</v>
      </c>
      <c r="L48" s="40">
        <f t="shared" si="5"/>
        <v>9.6415372352928286E-4</v>
      </c>
      <c r="M48" s="182"/>
      <c r="N48" s="182"/>
      <c r="T48" s="358"/>
    </row>
    <row r="49" spans="1:20" ht="15.75" thickBot="1" x14ac:dyDescent="0.3">
      <c r="A49" s="358">
        <v>45</v>
      </c>
      <c r="B49" s="449" t="s">
        <v>227</v>
      </c>
      <c r="C49" s="46"/>
      <c r="D49" s="60"/>
      <c r="E49" s="36"/>
      <c r="F49" s="35"/>
      <c r="G49" s="13">
        <f t="shared" si="2"/>
        <v>0</v>
      </c>
      <c r="H49" s="432">
        <f t="shared" si="6"/>
        <v>0</v>
      </c>
      <c r="I49" s="389">
        <f t="shared" si="3"/>
        <v>0</v>
      </c>
      <c r="J49" s="279"/>
      <c r="L49" s="40">
        <f t="shared" si="5"/>
        <v>0</v>
      </c>
      <c r="T49" s="181"/>
    </row>
    <row r="50" spans="1:20" ht="15.75" thickBot="1" x14ac:dyDescent="0.3">
      <c r="A50" s="358">
        <v>46</v>
      </c>
      <c r="B50" s="304" t="s">
        <v>53</v>
      </c>
      <c r="C50" s="46">
        <v>17656.78</v>
      </c>
      <c r="D50" s="60">
        <v>3798.45</v>
      </c>
      <c r="E50" s="36">
        <v>1389</v>
      </c>
      <c r="F50" s="35">
        <v>0</v>
      </c>
      <c r="G50" s="13">
        <f t="shared" si="2"/>
        <v>1389</v>
      </c>
      <c r="H50" s="432">
        <f t="shared" si="6"/>
        <v>0.14300949414093891</v>
      </c>
      <c r="I50" s="389">
        <f t="shared" si="3"/>
        <v>0.34600696996041719</v>
      </c>
      <c r="J50" s="280">
        <f t="shared" ref="J50:J60" si="8">C50/G50/3</f>
        <v>4.2372882169426438</v>
      </c>
      <c r="L50" s="40">
        <f t="shared" si="5"/>
        <v>1.4300949414093893E-3</v>
      </c>
    </row>
    <row r="51" spans="1:20" ht="15.75" thickBot="1" x14ac:dyDescent="0.3">
      <c r="A51" s="358">
        <v>47</v>
      </c>
      <c r="B51" s="100" t="s">
        <v>55</v>
      </c>
      <c r="C51" s="371"/>
      <c r="D51" s="443"/>
      <c r="E51" s="447"/>
      <c r="F51" s="441"/>
      <c r="G51" s="81">
        <f t="shared" si="2"/>
        <v>0</v>
      </c>
      <c r="H51" s="432">
        <f t="shared" si="6"/>
        <v>0</v>
      </c>
      <c r="I51" s="389">
        <f t="shared" si="3"/>
        <v>0</v>
      </c>
      <c r="J51" s="279" t="e">
        <f t="shared" si="8"/>
        <v>#DIV/0!</v>
      </c>
      <c r="L51" s="40">
        <f t="shared" si="5"/>
        <v>0</v>
      </c>
    </row>
    <row r="52" spans="1:20" ht="15.75" thickBot="1" x14ac:dyDescent="0.3">
      <c r="A52" s="358">
        <v>48</v>
      </c>
      <c r="B52" s="304" t="s">
        <v>240</v>
      </c>
      <c r="C52" s="60">
        <v>30247.200000000001</v>
      </c>
      <c r="D52" s="60">
        <v>6816.3</v>
      </c>
      <c r="E52" s="36">
        <v>920</v>
      </c>
      <c r="F52" s="35">
        <v>7</v>
      </c>
      <c r="G52" s="13">
        <f t="shared" si="2"/>
        <v>927</v>
      </c>
      <c r="H52" s="432">
        <f t="shared" si="6"/>
        <v>0.24498446325886195</v>
      </c>
      <c r="I52" s="389">
        <f t="shared" si="3"/>
        <v>0.23092041839690908</v>
      </c>
      <c r="J52" s="279">
        <f t="shared" si="8"/>
        <v>10.876375404530746</v>
      </c>
      <c r="L52" s="40">
        <f t="shared" si="5"/>
        <v>2.4498446325886196E-3</v>
      </c>
    </row>
    <row r="53" spans="1:20" ht="15.75" thickBot="1" x14ac:dyDescent="0.3">
      <c r="A53" s="358">
        <v>49</v>
      </c>
      <c r="B53" s="111" t="s">
        <v>230</v>
      </c>
      <c r="C53" s="371"/>
      <c r="D53" s="448"/>
      <c r="E53" s="447"/>
      <c r="F53" s="441"/>
      <c r="G53" s="81">
        <f t="shared" si="2"/>
        <v>0</v>
      </c>
      <c r="H53" s="432">
        <f t="shared" si="6"/>
        <v>0</v>
      </c>
      <c r="I53" s="389">
        <f t="shared" si="3"/>
        <v>0</v>
      </c>
      <c r="J53" s="279" t="e">
        <f t="shared" si="8"/>
        <v>#DIV/0!</v>
      </c>
      <c r="K53" s="179"/>
      <c r="L53" s="40">
        <f t="shared" si="5"/>
        <v>0</v>
      </c>
    </row>
    <row r="54" spans="1:20" ht="15.75" thickBot="1" x14ac:dyDescent="0.3">
      <c r="A54" s="358">
        <v>50</v>
      </c>
      <c r="B54" s="305" t="s">
        <v>59</v>
      </c>
      <c r="C54" s="45">
        <v>153872.73000000001</v>
      </c>
      <c r="D54" s="45">
        <v>99403.48</v>
      </c>
      <c r="E54" s="36">
        <v>7763</v>
      </c>
      <c r="F54" s="35">
        <v>221</v>
      </c>
      <c r="G54" s="13">
        <f t="shared" si="2"/>
        <v>7984</v>
      </c>
      <c r="H54" s="432">
        <f t="shared" si="6"/>
        <v>1.2462782726740256</v>
      </c>
      <c r="I54" s="389">
        <f t="shared" si="3"/>
        <v>1.9888550382749972</v>
      </c>
      <c r="J54" s="279">
        <f t="shared" si="8"/>
        <v>6.4242121743486971</v>
      </c>
      <c r="K54" s="179"/>
      <c r="L54" s="40">
        <f t="shared" si="5"/>
        <v>1.2462782726740255E-2</v>
      </c>
      <c r="M54" s="182"/>
      <c r="N54" s="182"/>
      <c r="O54" s="181"/>
      <c r="P54" s="181"/>
    </row>
    <row r="55" spans="1:20" ht="15.75" thickBot="1" x14ac:dyDescent="0.3">
      <c r="A55" s="358">
        <v>51</v>
      </c>
      <c r="B55" s="304" t="s">
        <v>79</v>
      </c>
      <c r="C55" s="60">
        <v>428700.7</v>
      </c>
      <c r="D55" s="60">
        <v>106918.16</v>
      </c>
      <c r="E55" s="60">
        <v>5103</v>
      </c>
      <c r="F55" s="35">
        <v>641</v>
      </c>
      <c r="G55" s="13">
        <f t="shared" si="2"/>
        <v>5744</v>
      </c>
      <c r="H55" s="432">
        <f t="shared" si="6"/>
        <v>3.4722225821959851</v>
      </c>
      <c r="I55" s="389">
        <f t="shared" si="3"/>
        <v>1.4308596367549578</v>
      </c>
      <c r="J55" s="280">
        <f t="shared" si="8"/>
        <v>24.8781743268338</v>
      </c>
      <c r="K55" s="179"/>
      <c r="L55" s="40">
        <f t="shared" si="5"/>
        <v>3.472222582195985E-2</v>
      </c>
      <c r="M55" s="182"/>
      <c r="N55" s="182"/>
      <c r="O55" s="181"/>
      <c r="P55" s="181"/>
    </row>
    <row r="56" spans="1:20" ht="15.75" thickBot="1" x14ac:dyDescent="0.3">
      <c r="A56" s="358">
        <v>52</v>
      </c>
      <c r="B56" s="304" t="s">
        <v>60</v>
      </c>
      <c r="C56" s="60">
        <v>30204.23</v>
      </c>
      <c r="D56" s="60">
        <v>1779.66</v>
      </c>
      <c r="E56" s="36">
        <v>1194</v>
      </c>
      <c r="F56" s="35">
        <v>0</v>
      </c>
      <c r="G56" s="454">
        <f t="shared" si="2"/>
        <v>1194</v>
      </c>
      <c r="H56" s="455">
        <f t="shared" si="6"/>
        <v>0.24463643162663701</v>
      </c>
      <c r="I56" s="389">
        <f t="shared" si="3"/>
        <v>0.29743147741737808</v>
      </c>
      <c r="J56" s="279">
        <f t="shared" si="8"/>
        <v>8.4322250139586821</v>
      </c>
      <c r="L56" s="40">
        <f t="shared" si="5"/>
        <v>2.4463643162663702E-3</v>
      </c>
    </row>
    <row r="57" spans="1:20" ht="15.75" thickBot="1" x14ac:dyDescent="0.3">
      <c r="A57" s="358">
        <v>53</v>
      </c>
      <c r="B57" s="304" t="s">
        <v>218</v>
      </c>
      <c r="C57" s="60">
        <v>11450</v>
      </c>
      <c r="D57" s="60">
        <v>0</v>
      </c>
      <c r="E57" s="60">
        <v>593</v>
      </c>
      <c r="F57" s="35">
        <v>2</v>
      </c>
      <c r="G57" s="13">
        <f t="shared" si="2"/>
        <v>595</v>
      </c>
      <c r="H57" s="457">
        <f t="shared" si="6"/>
        <v>9.2738240376430511E-2</v>
      </c>
      <c r="I57" s="432">
        <f t="shared" si="3"/>
        <v>0.14821752852876044</v>
      </c>
      <c r="J57" s="279">
        <f t="shared" si="8"/>
        <v>6.4145658263305316</v>
      </c>
      <c r="L57" s="40">
        <f t="shared" si="5"/>
        <v>9.2738240376430512E-4</v>
      </c>
    </row>
    <row r="58" spans="1:20" ht="15.75" thickBot="1" x14ac:dyDescent="0.3">
      <c r="A58" s="358">
        <v>54</v>
      </c>
      <c r="B58" s="304" t="s">
        <v>80</v>
      </c>
      <c r="C58" s="45">
        <v>1024.4000000000001</v>
      </c>
      <c r="D58" s="60">
        <v>95</v>
      </c>
      <c r="E58" s="36">
        <v>85</v>
      </c>
      <c r="F58" s="35">
        <v>0</v>
      </c>
      <c r="G58" s="13">
        <f t="shared" si="2"/>
        <v>85</v>
      </c>
      <c r="H58" s="457">
        <f t="shared" si="6"/>
        <v>8.2970352350755835E-3</v>
      </c>
      <c r="I58" s="432">
        <f t="shared" si="3"/>
        <v>2.1173932646965776E-2</v>
      </c>
      <c r="J58" s="280">
        <f t="shared" si="8"/>
        <v>4.0172549019607846</v>
      </c>
      <c r="L58" s="40">
        <f t="shared" si="5"/>
        <v>8.2970352350755832E-5</v>
      </c>
    </row>
    <row r="59" spans="1:20" ht="15.75" thickBot="1" x14ac:dyDescent="0.3">
      <c r="A59" s="358">
        <v>55</v>
      </c>
      <c r="B59" s="304" t="s">
        <v>63</v>
      </c>
      <c r="C59" s="60">
        <v>113000</v>
      </c>
      <c r="D59" s="60">
        <v>26600</v>
      </c>
      <c r="E59" s="60">
        <v>3839</v>
      </c>
      <c r="F59" s="35">
        <v>274</v>
      </c>
      <c r="G59" s="13">
        <f t="shared" si="2"/>
        <v>4113</v>
      </c>
      <c r="H59" s="457">
        <f t="shared" si="6"/>
        <v>0.91523328930451076</v>
      </c>
      <c r="I59" s="432">
        <f t="shared" si="3"/>
        <v>1.0245692350231792</v>
      </c>
      <c r="J59" s="279">
        <f t="shared" si="8"/>
        <v>9.1579544533592685</v>
      </c>
      <c r="L59" s="40">
        <f t="shared" si="5"/>
        <v>9.1523328930451075E-3</v>
      </c>
    </row>
    <row r="60" spans="1:20" ht="15.75" thickBot="1" x14ac:dyDescent="0.3">
      <c r="A60" s="358">
        <v>56</v>
      </c>
      <c r="B60" s="304" t="s">
        <v>129</v>
      </c>
      <c r="C60" s="60"/>
      <c r="D60" s="60"/>
      <c r="E60" s="60"/>
      <c r="F60" s="35"/>
      <c r="G60" s="13">
        <f t="shared" si="2"/>
        <v>0</v>
      </c>
      <c r="H60" s="457">
        <f t="shared" si="6"/>
        <v>0</v>
      </c>
      <c r="I60" s="432">
        <f t="shared" si="3"/>
        <v>0</v>
      </c>
      <c r="J60" s="279" t="e">
        <f t="shared" si="8"/>
        <v>#DIV/0!</v>
      </c>
      <c r="L60" s="40">
        <f t="shared" si="5"/>
        <v>0</v>
      </c>
    </row>
    <row r="61" spans="1:20" ht="15.75" thickBot="1" x14ac:dyDescent="0.3">
      <c r="A61" s="358">
        <v>57</v>
      </c>
      <c r="B61" s="304" t="s">
        <v>252</v>
      </c>
      <c r="C61" s="60"/>
      <c r="D61" s="60"/>
      <c r="E61" s="60"/>
      <c r="F61" s="35"/>
      <c r="G61" s="13">
        <f t="shared" si="2"/>
        <v>0</v>
      </c>
      <c r="H61" s="458">
        <f t="shared" si="6"/>
        <v>0</v>
      </c>
      <c r="I61" s="432">
        <f t="shared" si="3"/>
        <v>0</v>
      </c>
      <c r="J61" s="279"/>
      <c r="L61" s="40">
        <f t="shared" si="5"/>
        <v>0</v>
      </c>
      <c r="M61" s="104">
        <v>18907250.18</v>
      </c>
    </row>
    <row r="62" spans="1:20" x14ac:dyDescent="0.25">
      <c r="B62" s="336" t="s">
        <v>64</v>
      </c>
      <c r="C62" s="337">
        <f t="shared" ref="C62:I62" si="9">SUM(C5:C61)</f>
        <v>12346578.879999997</v>
      </c>
      <c r="D62" s="337">
        <f t="shared" si="9"/>
        <v>3546079.46</v>
      </c>
      <c r="E62" s="337">
        <f t="shared" si="9"/>
        <v>378823</v>
      </c>
      <c r="F62" s="337">
        <f t="shared" si="9"/>
        <v>22614</v>
      </c>
      <c r="G62" s="438">
        <f t="shared" si="9"/>
        <v>401437</v>
      </c>
      <c r="H62" s="456">
        <f t="shared" si="9"/>
        <v>100</v>
      </c>
      <c r="I62" s="337">
        <f t="shared" si="9"/>
        <v>99.999999999999957</v>
      </c>
      <c r="J62" s="279">
        <f>C62/G62/3</f>
        <v>10.251985475512553</v>
      </c>
      <c r="M62" s="104">
        <f>M61/2</f>
        <v>9453625.0899999999</v>
      </c>
    </row>
    <row r="63" spans="1:20" x14ac:dyDescent="0.25">
      <c r="B63" s="26"/>
      <c r="C63" s="28">
        <f>SUM(C9:C61)-C55-C46-C43-C12</f>
        <v>2030734.0399999998</v>
      </c>
      <c r="D63" s="28">
        <f>SUM(D9:D60)</f>
        <v>982494.08000000007</v>
      </c>
      <c r="E63" s="28">
        <f>SUM(E9:E60)</f>
        <v>79269</v>
      </c>
      <c r="F63" s="28">
        <f>SUM(F9:F60)</f>
        <v>3556</v>
      </c>
      <c r="G63" s="199">
        <f>SUM(G9:G61)-G46-G43-G55-G12</f>
        <v>75506</v>
      </c>
      <c r="H63" s="199"/>
      <c r="I63" s="199"/>
      <c r="J63" s="86"/>
    </row>
    <row r="64" spans="1:20" x14ac:dyDescent="0.25">
      <c r="B64" s="178" t="s">
        <v>65</v>
      </c>
      <c r="C64" s="29"/>
      <c r="D64" s="29"/>
      <c r="F64" s="32"/>
      <c r="G64" s="21">
        <f>G63/G62</f>
        <v>0.18808928922844681</v>
      </c>
      <c r="H64" s="21"/>
      <c r="I64" s="85"/>
    </row>
    <row r="65" spans="1:22" x14ac:dyDescent="0.25">
      <c r="B65" s="180"/>
      <c r="C65" s="260">
        <f>C62*2</f>
        <v>24693157.759999994</v>
      </c>
      <c r="D65" s="201">
        <f>D62*2</f>
        <v>7092158.9199999999</v>
      </c>
      <c r="E65" s="263"/>
      <c r="F65" s="263"/>
      <c r="G65" s="264">
        <f>G62-342862</f>
        <v>58575</v>
      </c>
      <c r="H65" s="264"/>
      <c r="I65" s="266"/>
      <c r="M65" s="104">
        <v>383763</v>
      </c>
      <c r="N65" s="392">
        <v>6279381</v>
      </c>
    </row>
    <row r="66" spans="1:22" x14ac:dyDescent="0.25">
      <c r="B66" s="180"/>
      <c r="C66" s="33"/>
      <c r="D66" s="29"/>
      <c r="G66" s="34"/>
      <c r="H66" s="34"/>
      <c r="I66" s="34"/>
      <c r="K66" s="14"/>
      <c r="M66" s="392">
        <v>356637</v>
      </c>
      <c r="N66" s="392">
        <v>5672361</v>
      </c>
    </row>
    <row r="67" spans="1:22" x14ac:dyDescent="0.25">
      <c r="B67" s="180"/>
      <c r="C67" s="461"/>
      <c r="D67" s="462"/>
      <c r="E67" s="463"/>
      <c r="F67" s="463"/>
      <c r="G67" s="464"/>
      <c r="H67" s="464"/>
      <c r="I67" s="465"/>
      <c r="K67" s="29"/>
      <c r="L67" s="40"/>
      <c r="M67" s="106">
        <f>M65/M66</f>
        <v>1.0760605321377199</v>
      </c>
      <c r="N67" s="106">
        <f>N65/N66</f>
        <v>1.1070136403518747</v>
      </c>
      <c r="O67" s="40"/>
    </row>
    <row r="68" spans="1:22" x14ac:dyDescent="0.25">
      <c r="B68" s="180"/>
      <c r="C68" s="461"/>
      <c r="D68" s="461"/>
      <c r="E68" s="463"/>
      <c r="F68" s="463"/>
      <c r="G68" s="466"/>
      <c r="H68" s="466"/>
      <c r="I68" s="465"/>
    </row>
    <row r="69" spans="1:22" x14ac:dyDescent="0.25">
      <c r="B69" s="180"/>
      <c r="C69" s="461"/>
      <c r="D69" s="461"/>
      <c r="E69" s="463"/>
      <c r="F69" s="463"/>
      <c r="G69" s="465"/>
      <c r="H69" s="465"/>
      <c r="I69" s="465"/>
    </row>
    <row r="70" spans="1:22" x14ac:dyDescent="0.25">
      <c r="B70" s="180"/>
      <c r="C70" s="461"/>
      <c r="D70" s="461"/>
      <c r="E70" s="463"/>
      <c r="F70" s="463"/>
      <c r="G70" s="465"/>
      <c r="H70" s="465"/>
      <c r="I70" s="465"/>
      <c r="M70" s="104">
        <v>453053</v>
      </c>
    </row>
    <row r="71" spans="1:22" x14ac:dyDescent="0.25">
      <c r="B71" s="180"/>
      <c r="C71" s="467"/>
      <c r="D71" s="467"/>
      <c r="E71" s="463"/>
      <c r="F71" s="463"/>
      <c r="G71" s="466"/>
      <c r="H71" s="466"/>
      <c r="I71" s="466"/>
      <c r="L71" s="50"/>
      <c r="M71" s="107">
        <v>2</v>
      </c>
      <c r="N71" s="107"/>
      <c r="O71" s="50"/>
    </row>
    <row r="72" spans="1:22" x14ac:dyDescent="0.25">
      <c r="B72" s="180"/>
      <c r="C72" s="468"/>
      <c r="D72" s="469"/>
      <c r="E72" s="463"/>
      <c r="F72" s="463"/>
      <c r="G72" s="461"/>
      <c r="H72" s="461"/>
      <c r="I72" s="465"/>
      <c r="M72" s="396">
        <f>M70/M71</f>
        <v>226526.5</v>
      </c>
    </row>
    <row r="73" spans="1:22" x14ac:dyDescent="0.25">
      <c r="B73" s="180"/>
      <c r="C73" s="465"/>
      <c r="D73" s="462"/>
      <c r="E73" s="463"/>
      <c r="F73" s="463"/>
      <c r="G73" s="470"/>
      <c r="H73" s="471"/>
      <c r="I73" s="471"/>
      <c r="L73" s="358" t="s">
        <v>4</v>
      </c>
    </row>
    <row r="74" spans="1:22" x14ac:dyDescent="0.25">
      <c r="B74" s="180"/>
      <c r="F74" s="49"/>
      <c r="G74" s="82"/>
      <c r="H74" s="82"/>
      <c r="I74" s="85"/>
      <c r="L74" s="358">
        <v>3167.65</v>
      </c>
    </row>
    <row r="75" spans="1:22" x14ac:dyDescent="0.25">
      <c r="B75" s="180"/>
      <c r="G75" s="34"/>
      <c r="H75" s="34"/>
      <c r="I75" s="34"/>
      <c r="L75" s="358">
        <v>8574.44</v>
      </c>
    </row>
    <row r="76" spans="1:22" x14ac:dyDescent="0.25">
      <c r="B76" s="180"/>
      <c r="L76" s="358">
        <v>87165</v>
      </c>
    </row>
    <row r="77" spans="1:22" ht="15.75" thickBot="1" x14ac:dyDescent="0.3">
      <c r="B77" s="179"/>
      <c r="L77" s="358">
        <v>234990</v>
      </c>
      <c r="V77" s="451"/>
    </row>
    <row r="78" spans="1:22" ht="15.75" thickBot="1" x14ac:dyDescent="0.3">
      <c r="A78" s="358">
        <v>27</v>
      </c>
      <c r="B78" s="372" t="s">
        <v>217</v>
      </c>
      <c r="C78" s="60"/>
      <c r="D78" s="51"/>
      <c r="E78" s="51"/>
      <c r="F78" s="35"/>
      <c r="G78" s="268">
        <f>E78+F78</f>
        <v>0</v>
      </c>
      <c r="H78" s="268"/>
      <c r="I78" s="269"/>
      <c r="J78" s="280" t="e">
        <f>C78/G78/3</f>
        <v>#DIV/0!</v>
      </c>
      <c r="L78" s="358">
        <v>195281</v>
      </c>
    </row>
    <row r="79" spans="1:22" x14ac:dyDescent="0.25">
      <c r="G79" s="21"/>
      <c r="H79" s="21"/>
      <c r="I79" s="21"/>
      <c r="L79" s="358">
        <v>3244026</v>
      </c>
      <c r="U79" s="9"/>
      <c r="V79" s="11"/>
    </row>
    <row r="80" spans="1:22" x14ac:dyDescent="0.25">
      <c r="L80" s="399">
        <f>SUM(L74:L79)</f>
        <v>3773204.09</v>
      </c>
      <c r="U80" s="9"/>
      <c r="V80" s="11"/>
    </row>
    <row r="81" spans="7:22" x14ac:dyDescent="0.25">
      <c r="G81" s="384">
        <v>1815</v>
      </c>
      <c r="H81" s="384"/>
      <c r="U81" s="9"/>
      <c r="V81" s="11"/>
    </row>
    <row r="82" spans="7:22" ht="15.75" thickBot="1" x14ac:dyDescent="0.3">
      <c r="G82" s="29">
        <f>G62-'TM3 2020'!G61</f>
        <v>40748</v>
      </c>
      <c r="U82" s="9"/>
    </row>
    <row r="83" spans="7:22" ht="15.75" thickBot="1" x14ac:dyDescent="0.3">
      <c r="L83" s="401">
        <v>872760</v>
      </c>
    </row>
    <row r="84" spans="7:22" ht="15.75" thickBot="1" x14ac:dyDescent="0.3">
      <c r="L84" s="402">
        <v>19453790</v>
      </c>
    </row>
    <row r="85" spans="7:22" ht="15.75" thickBot="1" x14ac:dyDescent="0.3">
      <c r="G85" s="385"/>
      <c r="H85" s="385"/>
      <c r="L85" s="403">
        <v>3.28</v>
      </c>
    </row>
    <row r="86" spans="7:22" ht="15.75" thickBot="1" x14ac:dyDescent="0.3">
      <c r="L86" s="404">
        <v>254654</v>
      </c>
    </row>
    <row r="87" spans="7:22" ht="15.75" thickBot="1" x14ac:dyDescent="0.3">
      <c r="L87" s="405">
        <v>9453623</v>
      </c>
    </row>
    <row r="88" spans="7:22" ht="15.75" thickBot="1" x14ac:dyDescent="0.3">
      <c r="L88" s="400">
        <f>SUM(L83:L87)</f>
        <v>30034830.280000001</v>
      </c>
      <c r="V88" s="72"/>
    </row>
    <row r="89" spans="7:22" ht="15.75" thickBot="1" x14ac:dyDescent="0.3">
      <c r="U89" s="71"/>
    </row>
  </sheetData>
  <mergeCells count="4">
    <mergeCell ref="B2:G2"/>
    <mergeCell ref="E3:G3"/>
    <mergeCell ref="T4:U4"/>
    <mergeCell ref="T13:U13"/>
  </mergeCells>
  <hyperlinks>
    <hyperlink ref="B12" r:id="rId1"/>
  </hyperlinks>
  <pageMargins left="0.7" right="0.7" top="0.75" bottom="0.75" header="0.3" footer="0.3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90"/>
  <sheetViews>
    <sheetView topLeftCell="B19" workbookViewId="0">
      <selection activeCell="G44" sqref="G44"/>
    </sheetView>
  </sheetViews>
  <sheetFormatPr defaultRowHeight="15" x14ac:dyDescent="0.25"/>
  <cols>
    <col min="1" max="1" width="6.42578125" style="358" customWidth="1"/>
    <col min="2" max="2" width="21.42578125" style="175" customWidth="1"/>
    <col min="3" max="3" width="16.7109375" style="30" customWidth="1"/>
    <col min="4" max="4" width="13.85546875" style="30" customWidth="1"/>
    <col min="5" max="5" width="11.28515625" style="31" customWidth="1"/>
    <col min="6" max="6" width="12" style="31" customWidth="1"/>
    <col min="7" max="9" width="12.28515625" style="30" customWidth="1"/>
    <col min="10" max="10" width="13.42578125" style="358" customWidth="1"/>
    <col min="11" max="11" width="12.28515625" style="358" bestFit="1" customWidth="1"/>
    <col min="12" max="12" width="13.28515625" style="358" bestFit="1" customWidth="1"/>
    <col min="13" max="13" width="25.42578125" style="104" customWidth="1"/>
    <col min="14" max="14" width="19" style="104" customWidth="1"/>
    <col min="15" max="15" width="18.85546875" style="358" customWidth="1"/>
    <col min="16" max="19" width="9.140625" style="358"/>
    <col min="20" max="20" width="18.5703125" style="358" customWidth="1"/>
    <col min="21" max="21" width="16.7109375" style="358" customWidth="1"/>
    <col min="22" max="22" width="25.28515625" style="358" customWidth="1"/>
    <col min="23" max="23" width="26" style="358" bestFit="1" customWidth="1"/>
    <col min="24" max="24" width="9.140625" style="358"/>
    <col min="25" max="25" width="13.28515625" style="358" customWidth="1"/>
    <col min="26" max="262" width="9.140625" style="358"/>
    <col min="263" max="263" width="21.42578125" style="358" customWidth="1"/>
    <col min="264" max="264" width="16.42578125" style="358" customWidth="1"/>
    <col min="265" max="265" width="17.42578125" style="358" customWidth="1"/>
    <col min="266" max="266" width="14" style="358" customWidth="1"/>
    <col min="267" max="267" width="13.5703125" style="358" customWidth="1"/>
    <col min="268" max="268" width="12.28515625" style="358" customWidth="1"/>
    <col min="269" max="269" width="12.140625" style="358" customWidth="1"/>
    <col min="270" max="270" width="12.28515625" style="358" bestFit="1" customWidth="1"/>
    <col min="271" max="275" width="9.140625" style="358"/>
    <col min="276" max="276" width="10.5703125" style="358" bestFit="1" customWidth="1"/>
    <col min="277" max="277" width="16.7109375" style="358" customWidth="1"/>
    <col min="278" max="278" width="27.7109375" style="358" customWidth="1"/>
    <col min="279" max="279" width="26" style="358" bestFit="1" customWidth="1"/>
    <col min="280" max="518" width="9.140625" style="358"/>
    <col min="519" max="519" width="21.42578125" style="358" customWidth="1"/>
    <col min="520" max="520" width="16.42578125" style="358" customWidth="1"/>
    <col min="521" max="521" width="17.42578125" style="358" customWidth="1"/>
    <col min="522" max="522" width="14" style="358" customWidth="1"/>
    <col min="523" max="523" width="13.5703125" style="358" customWidth="1"/>
    <col min="524" max="524" width="12.28515625" style="358" customWidth="1"/>
    <col min="525" max="525" width="12.140625" style="358" customWidth="1"/>
    <col min="526" max="526" width="12.28515625" style="358" bestFit="1" customWidth="1"/>
    <col min="527" max="531" width="9.140625" style="358"/>
    <col min="532" max="532" width="10.5703125" style="358" bestFit="1" customWidth="1"/>
    <col min="533" max="533" width="16.7109375" style="358" customWidth="1"/>
    <col min="534" max="534" width="27.7109375" style="358" customWidth="1"/>
    <col min="535" max="535" width="26" style="358" bestFit="1" customWidth="1"/>
    <col min="536" max="774" width="9.140625" style="358"/>
    <col min="775" max="775" width="21.42578125" style="358" customWidth="1"/>
    <col min="776" max="776" width="16.42578125" style="358" customWidth="1"/>
    <col min="777" max="777" width="17.42578125" style="358" customWidth="1"/>
    <col min="778" max="778" width="14" style="358" customWidth="1"/>
    <col min="779" max="779" width="13.5703125" style="358" customWidth="1"/>
    <col min="780" max="780" width="12.28515625" style="358" customWidth="1"/>
    <col min="781" max="781" width="12.140625" style="358" customWidth="1"/>
    <col min="782" max="782" width="12.28515625" style="358" bestFit="1" customWidth="1"/>
    <col min="783" max="787" width="9.140625" style="358"/>
    <col min="788" max="788" width="10.5703125" style="358" bestFit="1" customWidth="1"/>
    <col min="789" max="789" width="16.7109375" style="358" customWidth="1"/>
    <col min="790" max="790" width="27.7109375" style="358" customWidth="1"/>
    <col min="791" max="791" width="26" style="358" bestFit="1" customWidth="1"/>
    <col min="792" max="1030" width="9.140625" style="358"/>
    <col min="1031" max="1031" width="21.42578125" style="358" customWidth="1"/>
    <col min="1032" max="1032" width="16.42578125" style="358" customWidth="1"/>
    <col min="1033" max="1033" width="17.42578125" style="358" customWidth="1"/>
    <col min="1034" max="1034" width="14" style="358" customWidth="1"/>
    <col min="1035" max="1035" width="13.5703125" style="358" customWidth="1"/>
    <col min="1036" max="1036" width="12.28515625" style="358" customWidth="1"/>
    <col min="1037" max="1037" width="12.140625" style="358" customWidth="1"/>
    <col min="1038" max="1038" width="12.28515625" style="358" bestFit="1" customWidth="1"/>
    <col min="1039" max="1043" width="9.140625" style="358"/>
    <col min="1044" max="1044" width="10.5703125" style="358" bestFit="1" customWidth="1"/>
    <col min="1045" max="1045" width="16.7109375" style="358" customWidth="1"/>
    <col min="1046" max="1046" width="27.7109375" style="358" customWidth="1"/>
    <col min="1047" max="1047" width="26" style="358" bestFit="1" customWidth="1"/>
    <col min="1048" max="1286" width="9.140625" style="358"/>
    <col min="1287" max="1287" width="21.42578125" style="358" customWidth="1"/>
    <col min="1288" max="1288" width="16.42578125" style="358" customWidth="1"/>
    <col min="1289" max="1289" width="17.42578125" style="358" customWidth="1"/>
    <col min="1290" max="1290" width="14" style="358" customWidth="1"/>
    <col min="1291" max="1291" width="13.5703125" style="358" customWidth="1"/>
    <col min="1292" max="1292" width="12.28515625" style="358" customWidth="1"/>
    <col min="1293" max="1293" width="12.140625" style="358" customWidth="1"/>
    <col min="1294" max="1294" width="12.28515625" style="358" bestFit="1" customWidth="1"/>
    <col min="1295" max="1299" width="9.140625" style="358"/>
    <col min="1300" max="1300" width="10.5703125" style="358" bestFit="1" customWidth="1"/>
    <col min="1301" max="1301" width="16.7109375" style="358" customWidth="1"/>
    <col min="1302" max="1302" width="27.7109375" style="358" customWidth="1"/>
    <col min="1303" max="1303" width="26" style="358" bestFit="1" customWidth="1"/>
    <col min="1304" max="1542" width="9.140625" style="358"/>
    <col min="1543" max="1543" width="21.42578125" style="358" customWidth="1"/>
    <col min="1544" max="1544" width="16.42578125" style="358" customWidth="1"/>
    <col min="1545" max="1545" width="17.42578125" style="358" customWidth="1"/>
    <col min="1546" max="1546" width="14" style="358" customWidth="1"/>
    <col min="1547" max="1547" width="13.5703125" style="358" customWidth="1"/>
    <col min="1548" max="1548" width="12.28515625" style="358" customWidth="1"/>
    <col min="1549" max="1549" width="12.140625" style="358" customWidth="1"/>
    <col min="1550" max="1550" width="12.28515625" style="358" bestFit="1" customWidth="1"/>
    <col min="1551" max="1555" width="9.140625" style="358"/>
    <col min="1556" max="1556" width="10.5703125" style="358" bestFit="1" customWidth="1"/>
    <col min="1557" max="1557" width="16.7109375" style="358" customWidth="1"/>
    <col min="1558" max="1558" width="27.7109375" style="358" customWidth="1"/>
    <col min="1559" max="1559" width="26" style="358" bestFit="1" customWidth="1"/>
    <col min="1560" max="1798" width="9.140625" style="358"/>
    <col min="1799" max="1799" width="21.42578125" style="358" customWidth="1"/>
    <col min="1800" max="1800" width="16.42578125" style="358" customWidth="1"/>
    <col min="1801" max="1801" width="17.42578125" style="358" customWidth="1"/>
    <col min="1802" max="1802" width="14" style="358" customWidth="1"/>
    <col min="1803" max="1803" width="13.5703125" style="358" customWidth="1"/>
    <col min="1804" max="1804" width="12.28515625" style="358" customWidth="1"/>
    <col min="1805" max="1805" width="12.140625" style="358" customWidth="1"/>
    <col min="1806" max="1806" width="12.28515625" style="358" bestFit="1" customWidth="1"/>
    <col min="1807" max="1811" width="9.140625" style="358"/>
    <col min="1812" max="1812" width="10.5703125" style="358" bestFit="1" customWidth="1"/>
    <col min="1813" max="1813" width="16.7109375" style="358" customWidth="1"/>
    <col min="1814" max="1814" width="27.7109375" style="358" customWidth="1"/>
    <col min="1815" max="1815" width="26" style="358" bestFit="1" customWidth="1"/>
    <col min="1816" max="2054" width="9.140625" style="358"/>
    <col min="2055" max="2055" width="21.42578125" style="358" customWidth="1"/>
    <col min="2056" max="2056" width="16.42578125" style="358" customWidth="1"/>
    <col min="2057" max="2057" width="17.42578125" style="358" customWidth="1"/>
    <col min="2058" max="2058" width="14" style="358" customWidth="1"/>
    <col min="2059" max="2059" width="13.5703125" style="358" customWidth="1"/>
    <col min="2060" max="2060" width="12.28515625" style="358" customWidth="1"/>
    <col min="2061" max="2061" width="12.140625" style="358" customWidth="1"/>
    <col min="2062" max="2062" width="12.28515625" style="358" bestFit="1" customWidth="1"/>
    <col min="2063" max="2067" width="9.140625" style="358"/>
    <col min="2068" max="2068" width="10.5703125" style="358" bestFit="1" customWidth="1"/>
    <col min="2069" max="2069" width="16.7109375" style="358" customWidth="1"/>
    <col min="2070" max="2070" width="27.7109375" style="358" customWidth="1"/>
    <col min="2071" max="2071" width="26" style="358" bestFit="1" customWidth="1"/>
    <col min="2072" max="2310" width="9.140625" style="358"/>
    <col min="2311" max="2311" width="21.42578125" style="358" customWidth="1"/>
    <col min="2312" max="2312" width="16.42578125" style="358" customWidth="1"/>
    <col min="2313" max="2313" width="17.42578125" style="358" customWidth="1"/>
    <col min="2314" max="2314" width="14" style="358" customWidth="1"/>
    <col min="2315" max="2315" width="13.5703125" style="358" customWidth="1"/>
    <col min="2316" max="2316" width="12.28515625" style="358" customWidth="1"/>
    <col min="2317" max="2317" width="12.140625" style="358" customWidth="1"/>
    <col min="2318" max="2318" width="12.28515625" style="358" bestFit="1" customWidth="1"/>
    <col min="2319" max="2323" width="9.140625" style="358"/>
    <col min="2324" max="2324" width="10.5703125" style="358" bestFit="1" customWidth="1"/>
    <col min="2325" max="2325" width="16.7109375" style="358" customWidth="1"/>
    <col min="2326" max="2326" width="27.7109375" style="358" customWidth="1"/>
    <col min="2327" max="2327" width="26" style="358" bestFit="1" customWidth="1"/>
    <col min="2328" max="2566" width="9.140625" style="358"/>
    <col min="2567" max="2567" width="21.42578125" style="358" customWidth="1"/>
    <col min="2568" max="2568" width="16.42578125" style="358" customWidth="1"/>
    <col min="2569" max="2569" width="17.42578125" style="358" customWidth="1"/>
    <col min="2570" max="2570" width="14" style="358" customWidth="1"/>
    <col min="2571" max="2571" width="13.5703125" style="358" customWidth="1"/>
    <col min="2572" max="2572" width="12.28515625" style="358" customWidth="1"/>
    <col min="2573" max="2573" width="12.140625" style="358" customWidth="1"/>
    <col min="2574" max="2574" width="12.28515625" style="358" bestFit="1" customWidth="1"/>
    <col min="2575" max="2579" width="9.140625" style="358"/>
    <col min="2580" max="2580" width="10.5703125" style="358" bestFit="1" customWidth="1"/>
    <col min="2581" max="2581" width="16.7109375" style="358" customWidth="1"/>
    <col min="2582" max="2582" width="27.7109375" style="358" customWidth="1"/>
    <col min="2583" max="2583" width="26" style="358" bestFit="1" customWidth="1"/>
    <col min="2584" max="2822" width="9.140625" style="358"/>
    <col min="2823" max="2823" width="21.42578125" style="358" customWidth="1"/>
    <col min="2824" max="2824" width="16.42578125" style="358" customWidth="1"/>
    <col min="2825" max="2825" width="17.42578125" style="358" customWidth="1"/>
    <col min="2826" max="2826" width="14" style="358" customWidth="1"/>
    <col min="2827" max="2827" width="13.5703125" style="358" customWidth="1"/>
    <col min="2828" max="2828" width="12.28515625" style="358" customWidth="1"/>
    <col min="2829" max="2829" width="12.140625" style="358" customWidth="1"/>
    <col min="2830" max="2830" width="12.28515625" style="358" bestFit="1" customWidth="1"/>
    <col min="2831" max="2835" width="9.140625" style="358"/>
    <col min="2836" max="2836" width="10.5703125" style="358" bestFit="1" customWidth="1"/>
    <col min="2837" max="2837" width="16.7109375" style="358" customWidth="1"/>
    <col min="2838" max="2838" width="27.7109375" style="358" customWidth="1"/>
    <col min="2839" max="2839" width="26" style="358" bestFit="1" customWidth="1"/>
    <col min="2840" max="3078" width="9.140625" style="358"/>
    <col min="3079" max="3079" width="21.42578125" style="358" customWidth="1"/>
    <col min="3080" max="3080" width="16.42578125" style="358" customWidth="1"/>
    <col min="3081" max="3081" width="17.42578125" style="358" customWidth="1"/>
    <col min="3082" max="3082" width="14" style="358" customWidth="1"/>
    <col min="3083" max="3083" width="13.5703125" style="358" customWidth="1"/>
    <col min="3084" max="3084" width="12.28515625" style="358" customWidth="1"/>
    <col min="3085" max="3085" width="12.140625" style="358" customWidth="1"/>
    <col min="3086" max="3086" width="12.28515625" style="358" bestFit="1" customWidth="1"/>
    <col min="3087" max="3091" width="9.140625" style="358"/>
    <col min="3092" max="3092" width="10.5703125" style="358" bestFit="1" customWidth="1"/>
    <col min="3093" max="3093" width="16.7109375" style="358" customWidth="1"/>
    <col min="3094" max="3094" width="27.7109375" style="358" customWidth="1"/>
    <col min="3095" max="3095" width="26" style="358" bestFit="1" customWidth="1"/>
    <col min="3096" max="3334" width="9.140625" style="358"/>
    <col min="3335" max="3335" width="21.42578125" style="358" customWidth="1"/>
    <col min="3336" max="3336" width="16.42578125" style="358" customWidth="1"/>
    <col min="3337" max="3337" width="17.42578125" style="358" customWidth="1"/>
    <col min="3338" max="3338" width="14" style="358" customWidth="1"/>
    <col min="3339" max="3339" width="13.5703125" style="358" customWidth="1"/>
    <col min="3340" max="3340" width="12.28515625" style="358" customWidth="1"/>
    <col min="3341" max="3341" width="12.140625" style="358" customWidth="1"/>
    <col min="3342" max="3342" width="12.28515625" style="358" bestFit="1" customWidth="1"/>
    <col min="3343" max="3347" width="9.140625" style="358"/>
    <col min="3348" max="3348" width="10.5703125" style="358" bestFit="1" customWidth="1"/>
    <col min="3349" max="3349" width="16.7109375" style="358" customWidth="1"/>
    <col min="3350" max="3350" width="27.7109375" style="358" customWidth="1"/>
    <col min="3351" max="3351" width="26" style="358" bestFit="1" customWidth="1"/>
    <col min="3352" max="3590" width="9.140625" style="358"/>
    <col min="3591" max="3591" width="21.42578125" style="358" customWidth="1"/>
    <col min="3592" max="3592" width="16.42578125" style="358" customWidth="1"/>
    <col min="3593" max="3593" width="17.42578125" style="358" customWidth="1"/>
    <col min="3594" max="3594" width="14" style="358" customWidth="1"/>
    <col min="3595" max="3595" width="13.5703125" style="358" customWidth="1"/>
    <col min="3596" max="3596" width="12.28515625" style="358" customWidth="1"/>
    <col min="3597" max="3597" width="12.140625" style="358" customWidth="1"/>
    <col min="3598" max="3598" width="12.28515625" style="358" bestFit="1" customWidth="1"/>
    <col min="3599" max="3603" width="9.140625" style="358"/>
    <col min="3604" max="3604" width="10.5703125" style="358" bestFit="1" customWidth="1"/>
    <col min="3605" max="3605" width="16.7109375" style="358" customWidth="1"/>
    <col min="3606" max="3606" width="27.7109375" style="358" customWidth="1"/>
    <col min="3607" max="3607" width="26" style="358" bestFit="1" customWidth="1"/>
    <col min="3608" max="3846" width="9.140625" style="358"/>
    <col min="3847" max="3847" width="21.42578125" style="358" customWidth="1"/>
    <col min="3848" max="3848" width="16.42578125" style="358" customWidth="1"/>
    <col min="3849" max="3849" width="17.42578125" style="358" customWidth="1"/>
    <col min="3850" max="3850" width="14" style="358" customWidth="1"/>
    <col min="3851" max="3851" width="13.5703125" style="358" customWidth="1"/>
    <col min="3852" max="3852" width="12.28515625" style="358" customWidth="1"/>
    <col min="3853" max="3853" width="12.140625" style="358" customWidth="1"/>
    <col min="3854" max="3854" width="12.28515625" style="358" bestFit="1" customWidth="1"/>
    <col min="3855" max="3859" width="9.140625" style="358"/>
    <col min="3860" max="3860" width="10.5703125" style="358" bestFit="1" customWidth="1"/>
    <col min="3861" max="3861" width="16.7109375" style="358" customWidth="1"/>
    <col min="3862" max="3862" width="27.7109375" style="358" customWidth="1"/>
    <col min="3863" max="3863" width="26" style="358" bestFit="1" customWidth="1"/>
    <col min="3864" max="4102" width="9.140625" style="358"/>
    <col min="4103" max="4103" width="21.42578125" style="358" customWidth="1"/>
    <col min="4104" max="4104" width="16.42578125" style="358" customWidth="1"/>
    <col min="4105" max="4105" width="17.42578125" style="358" customWidth="1"/>
    <col min="4106" max="4106" width="14" style="358" customWidth="1"/>
    <col min="4107" max="4107" width="13.5703125" style="358" customWidth="1"/>
    <col min="4108" max="4108" width="12.28515625" style="358" customWidth="1"/>
    <col min="4109" max="4109" width="12.140625" style="358" customWidth="1"/>
    <col min="4110" max="4110" width="12.28515625" style="358" bestFit="1" customWidth="1"/>
    <col min="4111" max="4115" width="9.140625" style="358"/>
    <col min="4116" max="4116" width="10.5703125" style="358" bestFit="1" customWidth="1"/>
    <col min="4117" max="4117" width="16.7109375" style="358" customWidth="1"/>
    <col min="4118" max="4118" width="27.7109375" style="358" customWidth="1"/>
    <col min="4119" max="4119" width="26" style="358" bestFit="1" customWidth="1"/>
    <col min="4120" max="4358" width="9.140625" style="358"/>
    <col min="4359" max="4359" width="21.42578125" style="358" customWidth="1"/>
    <col min="4360" max="4360" width="16.42578125" style="358" customWidth="1"/>
    <col min="4361" max="4361" width="17.42578125" style="358" customWidth="1"/>
    <col min="4362" max="4362" width="14" style="358" customWidth="1"/>
    <col min="4363" max="4363" width="13.5703125" style="358" customWidth="1"/>
    <col min="4364" max="4364" width="12.28515625" style="358" customWidth="1"/>
    <col min="4365" max="4365" width="12.140625" style="358" customWidth="1"/>
    <col min="4366" max="4366" width="12.28515625" style="358" bestFit="1" customWidth="1"/>
    <col min="4367" max="4371" width="9.140625" style="358"/>
    <col min="4372" max="4372" width="10.5703125" style="358" bestFit="1" customWidth="1"/>
    <col min="4373" max="4373" width="16.7109375" style="358" customWidth="1"/>
    <col min="4374" max="4374" width="27.7109375" style="358" customWidth="1"/>
    <col min="4375" max="4375" width="26" style="358" bestFit="1" customWidth="1"/>
    <col min="4376" max="4614" width="9.140625" style="358"/>
    <col min="4615" max="4615" width="21.42578125" style="358" customWidth="1"/>
    <col min="4616" max="4616" width="16.42578125" style="358" customWidth="1"/>
    <col min="4617" max="4617" width="17.42578125" style="358" customWidth="1"/>
    <col min="4618" max="4618" width="14" style="358" customWidth="1"/>
    <col min="4619" max="4619" width="13.5703125" style="358" customWidth="1"/>
    <col min="4620" max="4620" width="12.28515625" style="358" customWidth="1"/>
    <col min="4621" max="4621" width="12.140625" style="358" customWidth="1"/>
    <col min="4622" max="4622" width="12.28515625" style="358" bestFit="1" customWidth="1"/>
    <col min="4623" max="4627" width="9.140625" style="358"/>
    <col min="4628" max="4628" width="10.5703125" style="358" bestFit="1" customWidth="1"/>
    <col min="4629" max="4629" width="16.7109375" style="358" customWidth="1"/>
    <col min="4630" max="4630" width="27.7109375" style="358" customWidth="1"/>
    <col min="4631" max="4631" width="26" style="358" bestFit="1" customWidth="1"/>
    <col min="4632" max="4870" width="9.140625" style="358"/>
    <col min="4871" max="4871" width="21.42578125" style="358" customWidth="1"/>
    <col min="4872" max="4872" width="16.42578125" style="358" customWidth="1"/>
    <col min="4873" max="4873" width="17.42578125" style="358" customWidth="1"/>
    <col min="4874" max="4874" width="14" style="358" customWidth="1"/>
    <col min="4875" max="4875" width="13.5703125" style="358" customWidth="1"/>
    <col min="4876" max="4876" width="12.28515625" style="358" customWidth="1"/>
    <col min="4877" max="4877" width="12.140625" style="358" customWidth="1"/>
    <col min="4878" max="4878" width="12.28515625" style="358" bestFit="1" customWidth="1"/>
    <col min="4879" max="4883" width="9.140625" style="358"/>
    <col min="4884" max="4884" width="10.5703125" style="358" bestFit="1" customWidth="1"/>
    <col min="4885" max="4885" width="16.7109375" style="358" customWidth="1"/>
    <col min="4886" max="4886" width="27.7109375" style="358" customWidth="1"/>
    <col min="4887" max="4887" width="26" style="358" bestFit="1" customWidth="1"/>
    <col min="4888" max="5126" width="9.140625" style="358"/>
    <col min="5127" max="5127" width="21.42578125" style="358" customWidth="1"/>
    <col min="5128" max="5128" width="16.42578125" style="358" customWidth="1"/>
    <col min="5129" max="5129" width="17.42578125" style="358" customWidth="1"/>
    <col min="5130" max="5130" width="14" style="358" customWidth="1"/>
    <col min="5131" max="5131" width="13.5703125" style="358" customWidth="1"/>
    <col min="5132" max="5132" width="12.28515625" style="358" customWidth="1"/>
    <col min="5133" max="5133" width="12.140625" style="358" customWidth="1"/>
    <col min="5134" max="5134" width="12.28515625" style="358" bestFit="1" customWidth="1"/>
    <col min="5135" max="5139" width="9.140625" style="358"/>
    <col min="5140" max="5140" width="10.5703125" style="358" bestFit="1" customWidth="1"/>
    <col min="5141" max="5141" width="16.7109375" style="358" customWidth="1"/>
    <col min="5142" max="5142" width="27.7109375" style="358" customWidth="1"/>
    <col min="5143" max="5143" width="26" style="358" bestFit="1" customWidth="1"/>
    <col min="5144" max="5382" width="9.140625" style="358"/>
    <col min="5383" max="5383" width="21.42578125" style="358" customWidth="1"/>
    <col min="5384" max="5384" width="16.42578125" style="358" customWidth="1"/>
    <col min="5385" max="5385" width="17.42578125" style="358" customWidth="1"/>
    <col min="5386" max="5386" width="14" style="358" customWidth="1"/>
    <col min="5387" max="5387" width="13.5703125" style="358" customWidth="1"/>
    <col min="5388" max="5388" width="12.28515625" style="358" customWidth="1"/>
    <col min="5389" max="5389" width="12.140625" style="358" customWidth="1"/>
    <col min="5390" max="5390" width="12.28515625" style="358" bestFit="1" customWidth="1"/>
    <col min="5391" max="5395" width="9.140625" style="358"/>
    <col min="5396" max="5396" width="10.5703125" style="358" bestFit="1" customWidth="1"/>
    <col min="5397" max="5397" width="16.7109375" style="358" customWidth="1"/>
    <col min="5398" max="5398" width="27.7109375" style="358" customWidth="1"/>
    <col min="5399" max="5399" width="26" style="358" bestFit="1" customWidth="1"/>
    <col min="5400" max="5638" width="9.140625" style="358"/>
    <col min="5639" max="5639" width="21.42578125" style="358" customWidth="1"/>
    <col min="5640" max="5640" width="16.42578125" style="358" customWidth="1"/>
    <col min="5641" max="5641" width="17.42578125" style="358" customWidth="1"/>
    <col min="5642" max="5642" width="14" style="358" customWidth="1"/>
    <col min="5643" max="5643" width="13.5703125" style="358" customWidth="1"/>
    <col min="5644" max="5644" width="12.28515625" style="358" customWidth="1"/>
    <col min="5645" max="5645" width="12.140625" style="358" customWidth="1"/>
    <col min="5646" max="5646" width="12.28515625" style="358" bestFit="1" customWidth="1"/>
    <col min="5647" max="5651" width="9.140625" style="358"/>
    <col min="5652" max="5652" width="10.5703125" style="358" bestFit="1" customWidth="1"/>
    <col min="5653" max="5653" width="16.7109375" style="358" customWidth="1"/>
    <col min="5654" max="5654" width="27.7109375" style="358" customWidth="1"/>
    <col min="5655" max="5655" width="26" style="358" bestFit="1" customWidth="1"/>
    <col min="5656" max="5894" width="9.140625" style="358"/>
    <col min="5895" max="5895" width="21.42578125" style="358" customWidth="1"/>
    <col min="5896" max="5896" width="16.42578125" style="358" customWidth="1"/>
    <col min="5897" max="5897" width="17.42578125" style="358" customWidth="1"/>
    <col min="5898" max="5898" width="14" style="358" customWidth="1"/>
    <col min="5899" max="5899" width="13.5703125" style="358" customWidth="1"/>
    <col min="5900" max="5900" width="12.28515625" style="358" customWidth="1"/>
    <col min="5901" max="5901" width="12.140625" style="358" customWidth="1"/>
    <col min="5902" max="5902" width="12.28515625" style="358" bestFit="1" customWidth="1"/>
    <col min="5903" max="5907" width="9.140625" style="358"/>
    <col min="5908" max="5908" width="10.5703125" style="358" bestFit="1" customWidth="1"/>
    <col min="5909" max="5909" width="16.7109375" style="358" customWidth="1"/>
    <col min="5910" max="5910" width="27.7109375" style="358" customWidth="1"/>
    <col min="5911" max="5911" width="26" style="358" bestFit="1" customWidth="1"/>
    <col min="5912" max="6150" width="9.140625" style="358"/>
    <col min="6151" max="6151" width="21.42578125" style="358" customWidth="1"/>
    <col min="6152" max="6152" width="16.42578125" style="358" customWidth="1"/>
    <col min="6153" max="6153" width="17.42578125" style="358" customWidth="1"/>
    <col min="6154" max="6154" width="14" style="358" customWidth="1"/>
    <col min="6155" max="6155" width="13.5703125" style="358" customWidth="1"/>
    <col min="6156" max="6156" width="12.28515625" style="358" customWidth="1"/>
    <col min="6157" max="6157" width="12.140625" style="358" customWidth="1"/>
    <col min="6158" max="6158" width="12.28515625" style="358" bestFit="1" customWidth="1"/>
    <col min="6159" max="6163" width="9.140625" style="358"/>
    <col min="6164" max="6164" width="10.5703125" style="358" bestFit="1" customWidth="1"/>
    <col min="6165" max="6165" width="16.7109375" style="358" customWidth="1"/>
    <col min="6166" max="6166" width="27.7109375" style="358" customWidth="1"/>
    <col min="6167" max="6167" width="26" style="358" bestFit="1" customWidth="1"/>
    <col min="6168" max="6406" width="9.140625" style="358"/>
    <col min="6407" max="6407" width="21.42578125" style="358" customWidth="1"/>
    <col min="6408" max="6408" width="16.42578125" style="358" customWidth="1"/>
    <col min="6409" max="6409" width="17.42578125" style="358" customWidth="1"/>
    <col min="6410" max="6410" width="14" style="358" customWidth="1"/>
    <col min="6411" max="6411" width="13.5703125" style="358" customWidth="1"/>
    <col min="6412" max="6412" width="12.28515625" style="358" customWidth="1"/>
    <col min="6413" max="6413" width="12.140625" style="358" customWidth="1"/>
    <col min="6414" max="6414" width="12.28515625" style="358" bestFit="1" customWidth="1"/>
    <col min="6415" max="6419" width="9.140625" style="358"/>
    <col min="6420" max="6420" width="10.5703125" style="358" bestFit="1" customWidth="1"/>
    <col min="6421" max="6421" width="16.7109375" style="358" customWidth="1"/>
    <col min="6422" max="6422" width="27.7109375" style="358" customWidth="1"/>
    <col min="6423" max="6423" width="26" style="358" bestFit="1" customWidth="1"/>
    <col min="6424" max="6662" width="9.140625" style="358"/>
    <col min="6663" max="6663" width="21.42578125" style="358" customWidth="1"/>
    <col min="6664" max="6664" width="16.42578125" style="358" customWidth="1"/>
    <col min="6665" max="6665" width="17.42578125" style="358" customWidth="1"/>
    <col min="6666" max="6666" width="14" style="358" customWidth="1"/>
    <col min="6667" max="6667" width="13.5703125" style="358" customWidth="1"/>
    <col min="6668" max="6668" width="12.28515625" style="358" customWidth="1"/>
    <col min="6669" max="6669" width="12.140625" style="358" customWidth="1"/>
    <col min="6670" max="6670" width="12.28515625" style="358" bestFit="1" customWidth="1"/>
    <col min="6671" max="6675" width="9.140625" style="358"/>
    <col min="6676" max="6676" width="10.5703125" style="358" bestFit="1" customWidth="1"/>
    <col min="6677" max="6677" width="16.7109375" style="358" customWidth="1"/>
    <col min="6678" max="6678" width="27.7109375" style="358" customWidth="1"/>
    <col min="6679" max="6679" width="26" style="358" bestFit="1" customWidth="1"/>
    <col min="6680" max="6918" width="9.140625" style="358"/>
    <col min="6919" max="6919" width="21.42578125" style="358" customWidth="1"/>
    <col min="6920" max="6920" width="16.42578125" style="358" customWidth="1"/>
    <col min="6921" max="6921" width="17.42578125" style="358" customWidth="1"/>
    <col min="6922" max="6922" width="14" style="358" customWidth="1"/>
    <col min="6923" max="6923" width="13.5703125" style="358" customWidth="1"/>
    <col min="6924" max="6924" width="12.28515625" style="358" customWidth="1"/>
    <col min="6925" max="6925" width="12.140625" style="358" customWidth="1"/>
    <col min="6926" max="6926" width="12.28515625" style="358" bestFit="1" customWidth="1"/>
    <col min="6927" max="6931" width="9.140625" style="358"/>
    <col min="6932" max="6932" width="10.5703125" style="358" bestFit="1" customWidth="1"/>
    <col min="6933" max="6933" width="16.7109375" style="358" customWidth="1"/>
    <col min="6934" max="6934" width="27.7109375" style="358" customWidth="1"/>
    <col min="6935" max="6935" width="26" style="358" bestFit="1" customWidth="1"/>
    <col min="6936" max="7174" width="9.140625" style="358"/>
    <col min="7175" max="7175" width="21.42578125" style="358" customWidth="1"/>
    <col min="7176" max="7176" width="16.42578125" style="358" customWidth="1"/>
    <col min="7177" max="7177" width="17.42578125" style="358" customWidth="1"/>
    <col min="7178" max="7178" width="14" style="358" customWidth="1"/>
    <col min="7179" max="7179" width="13.5703125" style="358" customWidth="1"/>
    <col min="7180" max="7180" width="12.28515625" style="358" customWidth="1"/>
    <col min="7181" max="7181" width="12.140625" style="358" customWidth="1"/>
    <col min="7182" max="7182" width="12.28515625" style="358" bestFit="1" customWidth="1"/>
    <col min="7183" max="7187" width="9.140625" style="358"/>
    <col min="7188" max="7188" width="10.5703125" style="358" bestFit="1" customWidth="1"/>
    <col min="7189" max="7189" width="16.7109375" style="358" customWidth="1"/>
    <col min="7190" max="7190" width="27.7109375" style="358" customWidth="1"/>
    <col min="7191" max="7191" width="26" style="358" bestFit="1" customWidth="1"/>
    <col min="7192" max="7430" width="9.140625" style="358"/>
    <col min="7431" max="7431" width="21.42578125" style="358" customWidth="1"/>
    <col min="7432" max="7432" width="16.42578125" style="358" customWidth="1"/>
    <col min="7433" max="7433" width="17.42578125" style="358" customWidth="1"/>
    <col min="7434" max="7434" width="14" style="358" customWidth="1"/>
    <col min="7435" max="7435" width="13.5703125" style="358" customWidth="1"/>
    <col min="7436" max="7436" width="12.28515625" style="358" customWidth="1"/>
    <col min="7437" max="7437" width="12.140625" style="358" customWidth="1"/>
    <col min="7438" max="7438" width="12.28515625" style="358" bestFit="1" customWidth="1"/>
    <col min="7439" max="7443" width="9.140625" style="358"/>
    <col min="7444" max="7444" width="10.5703125" style="358" bestFit="1" customWidth="1"/>
    <col min="7445" max="7445" width="16.7109375" style="358" customWidth="1"/>
    <col min="7446" max="7446" width="27.7109375" style="358" customWidth="1"/>
    <col min="7447" max="7447" width="26" style="358" bestFit="1" customWidth="1"/>
    <col min="7448" max="7686" width="9.140625" style="358"/>
    <col min="7687" max="7687" width="21.42578125" style="358" customWidth="1"/>
    <col min="7688" max="7688" width="16.42578125" style="358" customWidth="1"/>
    <col min="7689" max="7689" width="17.42578125" style="358" customWidth="1"/>
    <col min="7690" max="7690" width="14" style="358" customWidth="1"/>
    <col min="7691" max="7691" width="13.5703125" style="358" customWidth="1"/>
    <col min="7692" max="7692" width="12.28515625" style="358" customWidth="1"/>
    <col min="7693" max="7693" width="12.140625" style="358" customWidth="1"/>
    <col min="7694" max="7694" width="12.28515625" style="358" bestFit="1" customWidth="1"/>
    <col min="7695" max="7699" width="9.140625" style="358"/>
    <col min="7700" max="7700" width="10.5703125" style="358" bestFit="1" customWidth="1"/>
    <col min="7701" max="7701" width="16.7109375" style="358" customWidth="1"/>
    <col min="7702" max="7702" width="27.7109375" style="358" customWidth="1"/>
    <col min="7703" max="7703" width="26" style="358" bestFit="1" customWidth="1"/>
    <col min="7704" max="7942" width="9.140625" style="358"/>
    <col min="7943" max="7943" width="21.42578125" style="358" customWidth="1"/>
    <col min="7944" max="7944" width="16.42578125" style="358" customWidth="1"/>
    <col min="7945" max="7945" width="17.42578125" style="358" customWidth="1"/>
    <col min="7946" max="7946" width="14" style="358" customWidth="1"/>
    <col min="7947" max="7947" width="13.5703125" style="358" customWidth="1"/>
    <col min="7948" max="7948" width="12.28515625" style="358" customWidth="1"/>
    <col min="7949" max="7949" width="12.140625" style="358" customWidth="1"/>
    <col min="7950" max="7950" width="12.28515625" style="358" bestFit="1" customWidth="1"/>
    <col min="7951" max="7955" width="9.140625" style="358"/>
    <col min="7956" max="7956" width="10.5703125" style="358" bestFit="1" customWidth="1"/>
    <col min="7957" max="7957" width="16.7109375" style="358" customWidth="1"/>
    <col min="7958" max="7958" width="27.7109375" style="358" customWidth="1"/>
    <col min="7959" max="7959" width="26" style="358" bestFit="1" customWidth="1"/>
    <col min="7960" max="8198" width="9.140625" style="358"/>
    <col min="8199" max="8199" width="21.42578125" style="358" customWidth="1"/>
    <col min="8200" max="8200" width="16.42578125" style="358" customWidth="1"/>
    <col min="8201" max="8201" width="17.42578125" style="358" customWidth="1"/>
    <col min="8202" max="8202" width="14" style="358" customWidth="1"/>
    <col min="8203" max="8203" width="13.5703125" style="358" customWidth="1"/>
    <col min="8204" max="8204" width="12.28515625" style="358" customWidth="1"/>
    <col min="8205" max="8205" width="12.140625" style="358" customWidth="1"/>
    <col min="8206" max="8206" width="12.28515625" style="358" bestFit="1" customWidth="1"/>
    <col min="8207" max="8211" width="9.140625" style="358"/>
    <col min="8212" max="8212" width="10.5703125" style="358" bestFit="1" customWidth="1"/>
    <col min="8213" max="8213" width="16.7109375" style="358" customWidth="1"/>
    <col min="8214" max="8214" width="27.7109375" style="358" customWidth="1"/>
    <col min="8215" max="8215" width="26" style="358" bestFit="1" customWidth="1"/>
    <col min="8216" max="8454" width="9.140625" style="358"/>
    <col min="8455" max="8455" width="21.42578125" style="358" customWidth="1"/>
    <col min="8456" max="8456" width="16.42578125" style="358" customWidth="1"/>
    <col min="8457" max="8457" width="17.42578125" style="358" customWidth="1"/>
    <col min="8458" max="8458" width="14" style="358" customWidth="1"/>
    <col min="8459" max="8459" width="13.5703125" style="358" customWidth="1"/>
    <col min="8460" max="8460" width="12.28515625" style="358" customWidth="1"/>
    <col min="8461" max="8461" width="12.140625" style="358" customWidth="1"/>
    <col min="8462" max="8462" width="12.28515625" style="358" bestFit="1" customWidth="1"/>
    <col min="8463" max="8467" width="9.140625" style="358"/>
    <col min="8468" max="8468" width="10.5703125" style="358" bestFit="1" customWidth="1"/>
    <col min="8469" max="8469" width="16.7109375" style="358" customWidth="1"/>
    <col min="8470" max="8470" width="27.7109375" style="358" customWidth="1"/>
    <col min="8471" max="8471" width="26" style="358" bestFit="1" customWidth="1"/>
    <col min="8472" max="8710" width="9.140625" style="358"/>
    <col min="8711" max="8711" width="21.42578125" style="358" customWidth="1"/>
    <col min="8712" max="8712" width="16.42578125" style="358" customWidth="1"/>
    <col min="8713" max="8713" width="17.42578125" style="358" customWidth="1"/>
    <col min="8714" max="8714" width="14" style="358" customWidth="1"/>
    <col min="8715" max="8715" width="13.5703125" style="358" customWidth="1"/>
    <col min="8716" max="8716" width="12.28515625" style="358" customWidth="1"/>
    <col min="8717" max="8717" width="12.140625" style="358" customWidth="1"/>
    <col min="8718" max="8718" width="12.28515625" style="358" bestFit="1" customWidth="1"/>
    <col min="8719" max="8723" width="9.140625" style="358"/>
    <col min="8724" max="8724" width="10.5703125" style="358" bestFit="1" customWidth="1"/>
    <col min="8725" max="8725" width="16.7109375" style="358" customWidth="1"/>
    <col min="8726" max="8726" width="27.7109375" style="358" customWidth="1"/>
    <col min="8727" max="8727" width="26" style="358" bestFit="1" customWidth="1"/>
    <col min="8728" max="8966" width="9.140625" style="358"/>
    <col min="8967" max="8967" width="21.42578125" style="358" customWidth="1"/>
    <col min="8968" max="8968" width="16.42578125" style="358" customWidth="1"/>
    <col min="8969" max="8969" width="17.42578125" style="358" customWidth="1"/>
    <col min="8970" max="8970" width="14" style="358" customWidth="1"/>
    <col min="8971" max="8971" width="13.5703125" style="358" customWidth="1"/>
    <col min="8972" max="8972" width="12.28515625" style="358" customWidth="1"/>
    <col min="8973" max="8973" width="12.140625" style="358" customWidth="1"/>
    <col min="8974" max="8974" width="12.28515625" style="358" bestFit="1" customWidth="1"/>
    <col min="8975" max="8979" width="9.140625" style="358"/>
    <col min="8980" max="8980" width="10.5703125" style="358" bestFit="1" customWidth="1"/>
    <col min="8981" max="8981" width="16.7109375" style="358" customWidth="1"/>
    <col min="8982" max="8982" width="27.7109375" style="358" customWidth="1"/>
    <col min="8983" max="8983" width="26" style="358" bestFit="1" customWidth="1"/>
    <col min="8984" max="9222" width="9.140625" style="358"/>
    <col min="9223" max="9223" width="21.42578125" style="358" customWidth="1"/>
    <col min="9224" max="9224" width="16.42578125" style="358" customWidth="1"/>
    <col min="9225" max="9225" width="17.42578125" style="358" customWidth="1"/>
    <col min="9226" max="9226" width="14" style="358" customWidth="1"/>
    <col min="9227" max="9227" width="13.5703125" style="358" customWidth="1"/>
    <col min="9228" max="9228" width="12.28515625" style="358" customWidth="1"/>
    <col min="9229" max="9229" width="12.140625" style="358" customWidth="1"/>
    <col min="9230" max="9230" width="12.28515625" style="358" bestFit="1" customWidth="1"/>
    <col min="9231" max="9235" width="9.140625" style="358"/>
    <col min="9236" max="9236" width="10.5703125" style="358" bestFit="1" customWidth="1"/>
    <col min="9237" max="9237" width="16.7109375" style="358" customWidth="1"/>
    <col min="9238" max="9238" width="27.7109375" style="358" customWidth="1"/>
    <col min="9239" max="9239" width="26" style="358" bestFit="1" customWidth="1"/>
    <col min="9240" max="9478" width="9.140625" style="358"/>
    <col min="9479" max="9479" width="21.42578125" style="358" customWidth="1"/>
    <col min="9480" max="9480" width="16.42578125" style="358" customWidth="1"/>
    <col min="9481" max="9481" width="17.42578125" style="358" customWidth="1"/>
    <col min="9482" max="9482" width="14" style="358" customWidth="1"/>
    <col min="9483" max="9483" width="13.5703125" style="358" customWidth="1"/>
    <col min="9484" max="9484" width="12.28515625" style="358" customWidth="1"/>
    <col min="9485" max="9485" width="12.140625" style="358" customWidth="1"/>
    <col min="9486" max="9486" width="12.28515625" style="358" bestFit="1" customWidth="1"/>
    <col min="9487" max="9491" width="9.140625" style="358"/>
    <col min="9492" max="9492" width="10.5703125" style="358" bestFit="1" customWidth="1"/>
    <col min="9493" max="9493" width="16.7109375" style="358" customWidth="1"/>
    <col min="9494" max="9494" width="27.7109375" style="358" customWidth="1"/>
    <col min="9495" max="9495" width="26" style="358" bestFit="1" customWidth="1"/>
    <col min="9496" max="9734" width="9.140625" style="358"/>
    <col min="9735" max="9735" width="21.42578125" style="358" customWidth="1"/>
    <col min="9736" max="9736" width="16.42578125" style="358" customWidth="1"/>
    <col min="9737" max="9737" width="17.42578125" style="358" customWidth="1"/>
    <col min="9738" max="9738" width="14" style="358" customWidth="1"/>
    <col min="9739" max="9739" width="13.5703125" style="358" customWidth="1"/>
    <col min="9740" max="9740" width="12.28515625" style="358" customWidth="1"/>
    <col min="9741" max="9741" width="12.140625" style="358" customWidth="1"/>
    <col min="9742" max="9742" width="12.28515625" style="358" bestFit="1" customWidth="1"/>
    <col min="9743" max="9747" width="9.140625" style="358"/>
    <col min="9748" max="9748" width="10.5703125" style="358" bestFit="1" customWidth="1"/>
    <col min="9749" max="9749" width="16.7109375" style="358" customWidth="1"/>
    <col min="9750" max="9750" width="27.7109375" style="358" customWidth="1"/>
    <col min="9751" max="9751" width="26" style="358" bestFit="1" customWidth="1"/>
    <col min="9752" max="9990" width="9.140625" style="358"/>
    <col min="9991" max="9991" width="21.42578125" style="358" customWidth="1"/>
    <col min="9992" max="9992" width="16.42578125" style="358" customWidth="1"/>
    <col min="9993" max="9993" width="17.42578125" style="358" customWidth="1"/>
    <col min="9994" max="9994" width="14" style="358" customWidth="1"/>
    <col min="9995" max="9995" width="13.5703125" style="358" customWidth="1"/>
    <col min="9996" max="9996" width="12.28515625" style="358" customWidth="1"/>
    <col min="9997" max="9997" width="12.140625" style="358" customWidth="1"/>
    <col min="9998" max="9998" width="12.28515625" style="358" bestFit="1" customWidth="1"/>
    <col min="9999" max="10003" width="9.140625" style="358"/>
    <col min="10004" max="10004" width="10.5703125" style="358" bestFit="1" customWidth="1"/>
    <col min="10005" max="10005" width="16.7109375" style="358" customWidth="1"/>
    <col min="10006" max="10006" width="27.7109375" style="358" customWidth="1"/>
    <col min="10007" max="10007" width="26" style="358" bestFit="1" customWidth="1"/>
    <col min="10008" max="10246" width="9.140625" style="358"/>
    <col min="10247" max="10247" width="21.42578125" style="358" customWidth="1"/>
    <col min="10248" max="10248" width="16.42578125" style="358" customWidth="1"/>
    <col min="10249" max="10249" width="17.42578125" style="358" customWidth="1"/>
    <col min="10250" max="10250" width="14" style="358" customWidth="1"/>
    <col min="10251" max="10251" width="13.5703125" style="358" customWidth="1"/>
    <col min="10252" max="10252" width="12.28515625" style="358" customWidth="1"/>
    <col min="10253" max="10253" width="12.140625" style="358" customWidth="1"/>
    <col min="10254" max="10254" width="12.28515625" style="358" bestFit="1" customWidth="1"/>
    <col min="10255" max="10259" width="9.140625" style="358"/>
    <col min="10260" max="10260" width="10.5703125" style="358" bestFit="1" customWidth="1"/>
    <col min="10261" max="10261" width="16.7109375" style="358" customWidth="1"/>
    <col min="10262" max="10262" width="27.7109375" style="358" customWidth="1"/>
    <col min="10263" max="10263" width="26" style="358" bestFit="1" customWidth="1"/>
    <col min="10264" max="10502" width="9.140625" style="358"/>
    <col min="10503" max="10503" width="21.42578125" style="358" customWidth="1"/>
    <col min="10504" max="10504" width="16.42578125" style="358" customWidth="1"/>
    <col min="10505" max="10505" width="17.42578125" style="358" customWidth="1"/>
    <col min="10506" max="10506" width="14" style="358" customWidth="1"/>
    <col min="10507" max="10507" width="13.5703125" style="358" customWidth="1"/>
    <col min="10508" max="10508" width="12.28515625" style="358" customWidth="1"/>
    <col min="10509" max="10509" width="12.140625" style="358" customWidth="1"/>
    <col min="10510" max="10510" width="12.28515625" style="358" bestFit="1" customWidth="1"/>
    <col min="10511" max="10515" width="9.140625" style="358"/>
    <col min="10516" max="10516" width="10.5703125" style="358" bestFit="1" customWidth="1"/>
    <col min="10517" max="10517" width="16.7109375" style="358" customWidth="1"/>
    <col min="10518" max="10518" width="27.7109375" style="358" customWidth="1"/>
    <col min="10519" max="10519" width="26" style="358" bestFit="1" customWidth="1"/>
    <col min="10520" max="10758" width="9.140625" style="358"/>
    <col min="10759" max="10759" width="21.42578125" style="358" customWidth="1"/>
    <col min="10760" max="10760" width="16.42578125" style="358" customWidth="1"/>
    <col min="10761" max="10761" width="17.42578125" style="358" customWidth="1"/>
    <col min="10762" max="10762" width="14" style="358" customWidth="1"/>
    <col min="10763" max="10763" width="13.5703125" style="358" customWidth="1"/>
    <col min="10764" max="10764" width="12.28515625" style="358" customWidth="1"/>
    <col min="10765" max="10765" width="12.140625" style="358" customWidth="1"/>
    <col min="10766" max="10766" width="12.28515625" style="358" bestFit="1" customWidth="1"/>
    <col min="10767" max="10771" width="9.140625" style="358"/>
    <col min="10772" max="10772" width="10.5703125" style="358" bestFit="1" customWidth="1"/>
    <col min="10773" max="10773" width="16.7109375" style="358" customWidth="1"/>
    <col min="10774" max="10774" width="27.7109375" style="358" customWidth="1"/>
    <col min="10775" max="10775" width="26" style="358" bestFit="1" customWidth="1"/>
    <col min="10776" max="11014" width="9.140625" style="358"/>
    <col min="11015" max="11015" width="21.42578125" style="358" customWidth="1"/>
    <col min="11016" max="11016" width="16.42578125" style="358" customWidth="1"/>
    <col min="11017" max="11017" width="17.42578125" style="358" customWidth="1"/>
    <col min="11018" max="11018" width="14" style="358" customWidth="1"/>
    <col min="11019" max="11019" width="13.5703125" style="358" customWidth="1"/>
    <col min="11020" max="11020" width="12.28515625" style="358" customWidth="1"/>
    <col min="11021" max="11021" width="12.140625" style="358" customWidth="1"/>
    <col min="11022" max="11022" width="12.28515625" style="358" bestFit="1" customWidth="1"/>
    <col min="11023" max="11027" width="9.140625" style="358"/>
    <col min="11028" max="11028" width="10.5703125" style="358" bestFit="1" customWidth="1"/>
    <col min="11029" max="11029" width="16.7109375" style="358" customWidth="1"/>
    <col min="11030" max="11030" width="27.7109375" style="358" customWidth="1"/>
    <col min="11031" max="11031" width="26" style="358" bestFit="1" customWidth="1"/>
    <col min="11032" max="11270" width="9.140625" style="358"/>
    <col min="11271" max="11271" width="21.42578125" style="358" customWidth="1"/>
    <col min="11272" max="11272" width="16.42578125" style="358" customWidth="1"/>
    <col min="11273" max="11273" width="17.42578125" style="358" customWidth="1"/>
    <col min="11274" max="11274" width="14" style="358" customWidth="1"/>
    <col min="11275" max="11275" width="13.5703125" style="358" customWidth="1"/>
    <col min="11276" max="11276" width="12.28515625" style="358" customWidth="1"/>
    <col min="11277" max="11277" width="12.140625" style="358" customWidth="1"/>
    <col min="11278" max="11278" width="12.28515625" style="358" bestFit="1" customWidth="1"/>
    <col min="11279" max="11283" width="9.140625" style="358"/>
    <col min="11284" max="11284" width="10.5703125" style="358" bestFit="1" customWidth="1"/>
    <col min="11285" max="11285" width="16.7109375" style="358" customWidth="1"/>
    <col min="11286" max="11286" width="27.7109375" style="358" customWidth="1"/>
    <col min="11287" max="11287" width="26" style="358" bestFit="1" customWidth="1"/>
    <col min="11288" max="11526" width="9.140625" style="358"/>
    <col min="11527" max="11527" width="21.42578125" style="358" customWidth="1"/>
    <col min="11528" max="11528" width="16.42578125" style="358" customWidth="1"/>
    <col min="11529" max="11529" width="17.42578125" style="358" customWidth="1"/>
    <col min="11530" max="11530" width="14" style="358" customWidth="1"/>
    <col min="11531" max="11531" width="13.5703125" style="358" customWidth="1"/>
    <col min="11532" max="11532" width="12.28515625" style="358" customWidth="1"/>
    <col min="11533" max="11533" width="12.140625" style="358" customWidth="1"/>
    <col min="11534" max="11534" width="12.28515625" style="358" bestFit="1" customWidth="1"/>
    <col min="11535" max="11539" width="9.140625" style="358"/>
    <col min="11540" max="11540" width="10.5703125" style="358" bestFit="1" customWidth="1"/>
    <col min="11541" max="11541" width="16.7109375" style="358" customWidth="1"/>
    <col min="11542" max="11542" width="27.7109375" style="358" customWidth="1"/>
    <col min="11543" max="11543" width="26" style="358" bestFit="1" customWidth="1"/>
    <col min="11544" max="11782" width="9.140625" style="358"/>
    <col min="11783" max="11783" width="21.42578125" style="358" customWidth="1"/>
    <col min="11784" max="11784" width="16.42578125" style="358" customWidth="1"/>
    <col min="11785" max="11785" width="17.42578125" style="358" customWidth="1"/>
    <col min="11786" max="11786" width="14" style="358" customWidth="1"/>
    <col min="11787" max="11787" width="13.5703125" style="358" customWidth="1"/>
    <col min="11788" max="11788" width="12.28515625" style="358" customWidth="1"/>
    <col min="11789" max="11789" width="12.140625" style="358" customWidth="1"/>
    <col min="11790" max="11790" width="12.28515625" style="358" bestFit="1" customWidth="1"/>
    <col min="11791" max="11795" width="9.140625" style="358"/>
    <col min="11796" max="11796" width="10.5703125" style="358" bestFit="1" customWidth="1"/>
    <col min="11797" max="11797" width="16.7109375" style="358" customWidth="1"/>
    <col min="11798" max="11798" width="27.7109375" style="358" customWidth="1"/>
    <col min="11799" max="11799" width="26" style="358" bestFit="1" customWidth="1"/>
    <col min="11800" max="12038" width="9.140625" style="358"/>
    <col min="12039" max="12039" width="21.42578125" style="358" customWidth="1"/>
    <col min="12040" max="12040" width="16.42578125" style="358" customWidth="1"/>
    <col min="12041" max="12041" width="17.42578125" style="358" customWidth="1"/>
    <col min="12042" max="12042" width="14" style="358" customWidth="1"/>
    <col min="12043" max="12043" width="13.5703125" style="358" customWidth="1"/>
    <col min="12044" max="12044" width="12.28515625" style="358" customWidth="1"/>
    <col min="12045" max="12045" width="12.140625" style="358" customWidth="1"/>
    <col min="12046" max="12046" width="12.28515625" style="358" bestFit="1" customWidth="1"/>
    <col min="12047" max="12051" width="9.140625" style="358"/>
    <col min="12052" max="12052" width="10.5703125" style="358" bestFit="1" customWidth="1"/>
    <col min="12053" max="12053" width="16.7109375" style="358" customWidth="1"/>
    <col min="12054" max="12054" width="27.7109375" style="358" customWidth="1"/>
    <col min="12055" max="12055" width="26" style="358" bestFit="1" customWidth="1"/>
    <col min="12056" max="12294" width="9.140625" style="358"/>
    <col min="12295" max="12295" width="21.42578125" style="358" customWidth="1"/>
    <col min="12296" max="12296" width="16.42578125" style="358" customWidth="1"/>
    <col min="12297" max="12297" width="17.42578125" style="358" customWidth="1"/>
    <col min="12298" max="12298" width="14" style="358" customWidth="1"/>
    <col min="12299" max="12299" width="13.5703125" style="358" customWidth="1"/>
    <col min="12300" max="12300" width="12.28515625" style="358" customWidth="1"/>
    <col min="12301" max="12301" width="12.140625" style="358" customWidth="1"/>
    <col min="12302" max="12302" width="12.28515625" style="358" bestFit="1" customWidth="1"/>
    <col min="12303" max="12307" width="9.140625" style="358"/>
    <col min="12308" max="12308" width="10.5703125" style="358" bestFit="1" customWidth="1"/>
    <col min="12309" max="12309" width="16.7109375" style="358" customWidth="1"/>
    <col min="12310" max="12310" width="27.7109375" style="358" customWidth="1"/>
    <col min="12311" max="12311" width="26" style="358" bestFit="1" customWidth="1"/>
    <col min="12312" max="12550" width="9.140625" style="358"/>
    <col min="12551" max="12551" width="21.42578125" style="358" customWidth="1"/>
    <col min="12552" max="12552" width="16.42578125" style="358" customWidth="1"/>
    <col min="12553" max="12553" width="17.42578125" style="358" customWidth="1"/>
    <col min="12554" max="12554" width="14" style="358" customWidth="1"/>
    <col min="12555" max="12555" width="13.5703125" style="358" customWidth="1"/>
    <col min="12556" max="12556" width="12.28515625" style="358" customWidth="1"/>
    <col min="12557" max="12557" width="12.140625" style="358" customWidth="1"/>
    <col min="12558" max="12558" width="12.28515625" style="358" bestFit="1" customWidth="1"/>
    <col min="12559" max="12563" width="9.140625" style="358"/>
    <col min="12564" max="12564" width="10.5703125" style="358" bestFit="1" customWidth="1"/>
    <col min="12565" max="12565" width="16.7109375" style="358" customWidth="1"/>
    <col min="12566" max="12566" width="27.7109375" style="358" customWidth="1"/>
    <col min="12567" max="12567" width="26" style="358" bestFit="1" customWidth="1"/>
    <col min="12568" max="12806" width="9.140625" style="358"/>
    <col min="12807" max="12807" width="21.42578125" style="358" customWidth="1"/>
    <col min="12808" max="12808" width="16.42578125" style="358" customWidth="1"/>
    <col min="12809" max="12809" width="17.42578125" style="358" customWidth="1"/>
    <col min="12810" max="12810" width="14" style="358" customWidth="1"/>
    <col min="12811" max="12811" width="13.5703125" style="358" customWidth="1"/>
    <col min="12812" max="12812" width="12.28515625" style="358" customWidth="1"/>
    <col min="12813" max="12813" width="12.140625" style="358" customWidth="1"/>
    <col min="12814" max="12814" width="12.28515625" style="358" bestFit="1" customWidth="1"/>
    <col min="12815" max="12819" width="9.140625" style="358"/>
    <col min="12820" max="12820" width="10.5703125" style="358" bestFit="1" customWidth="1"/>
    <col min="12821" max="12821" width="16.7109375" style="358" customWidth="1"/>
    <col min="12822" max="12822" width="27.7109375" style="358" customWidth="1"/>
    <col min="12823" max="12823" width="26" style="358" bestFit="1" customWidth="1"/>
    <col min="12824" max="13062" width="9.140625" style="358"/>
    <col min="13063" max="13063" width="21.42578125" style="358" customWidth="1"/>
    <col min="13064" max="13064" width="16.42578125" style="358" customWidth="1"/>
    <col min="13065" max="13065" width="17.42578125" style="358" customWidth="1"/>
    <col min="13066" max="13066" width="14" style="358" customWidth="1"/>
    <col min="13067" max="13067" width="13.5703125" style="358" customWidth="1"/>
    <col min="13068" max="13068" width="12.28515625" style="358" customWidth="1"/>
    <col min="13069" max="13069" width="12.140625" style="358" customWidth="1"/>
    <col min="13070" max="13070" width="12.28515625" style="358" bestFit="1" customWidth="1"/>
    <col min="13071" max="13075" width="9.140625" style="358"/>
    <col min="13076" max="13076" width="10.5703125" style="358" bestFit="1" customWidth="1"/>
    <col min="13077" max="13077" width="16.7109375" style="358" customWidth="1"/>
    <col min="13078" max="13078" width="27.7109375" style="358" customWidth="1"/>
    <col min="13079" max="13079" width="26" style="358" bestFit="1" customWidth="1"/>
    <col min="13080" max="13318" width="9.140625" style="358"/>
    <col min="13319" max="13319" width="21.42578125" style="358" customWidth="1"/>
    <col min="13320" max="13320" width="16.42578125" style="358" customWidth="1"/>
    <col min="13321" max="13321" width="17.42578125" style="358" customWidth="1"/>
    <col min="13322" max="13322" width="14" style="358" customWidth="1"/>
    <col min="13323" max="13323" width="13.5703125" style="358" customWidth="1"/>
    <col min="13324" max="13324" width="12.28515625" style="358" customWidth="1"/>
    <col min="13325" max="13325" width="12.140625" style="358" customWidth="1"/>
    <col min="13326" max="13326" width="12.28515625" style="358" bestFit="1" customWidth="1"/>
    <col min="13327" max="13331" width="9.140625" style="358"/>
    <col min="13332" max="13332" width="10.5703125" style="358" bestFit="1" customWidth="1"/>
    <col min="13333" max="13333" width="16.7109375" style="358" customWidth="1"/>
    <col min="13334" max="13334" width="27.7109375" style="358" customWidth="1"/>
    <col min="13335" max="13335" width="26" style="358" bestFit="1" customWidth="1"/>
    <col min="13336" max="13574" width="9.140625" style="358"/>
    <col min="13575" max="13575" width="21.42578125" style="358" customWidth="1"/>
    <col min="13576" max="13576" width="16.42578125" style="358" customWidth="1"/>
    <col min="13577" max="13577" width="17.42578125" style="358" customWidth="1"/>
    <col min="13578" max="13578" width="14" style="358" customWidth="1"/>
    <col min="13579" max="13579" width="13.5703125" style="358" customWidth="1"/>
    <col min="13580" max="13580" width="12.28515625" style="358" customWidth="1"/>
    <col min="13581" max="13581" width="12.140625" style="358" customWidth="1"/>
    <col min="13582" max="13582" width="12.28515625" style="358" bestFit="1" customWidth="1"/>
    <col min="13583" max="13587" width="9.140625" style="358"/>
    <col min="13588" max="13588" width="10.5703125" style="358" bestFit="1" customWidth="1"/>
    <col min="13589" max="13589" width="16.7109375" style="358" customWidth="1"/>
    <col min="13590" max="13590" width="27.7109375" style="358" customWidth="1"/>
    <col min="13591" max="13591" width="26" style="358" bestFit="1" customWidth="1"/>
    <col min="13592" max="13830" width="9.140625" style="358"/>
    <col min="13831" max="13831" width="21.42578125" style="358" customWidth="1"/>
    <col min="13832" max="13832" width="16.42578125" style="358" customWidth="1"/>
    <col min="13833" max="13833" width="17.42578125" style="358" customWidth="1"/>
    <col min="13834" max="13834" width="14" style="358" customWidth="1"/>
    <col min="13835" max="13835" width="13.5703125" style="358" customWidth="1"/>
    <col min="13836" max="13836" width="12.28515625" style="358" customWidth="1"/>
    <col min="13837" max="13837" width="12.140625" style="358" customWidth="1"/>
    <col min="13838" max="13838" width="12.28515625" style="358" bestFit="1" customWidth="1"/>
    <col min="13839" max="13843" width="9.140625" style="358"/>
    <col min="13844" max="13844" width="10.5703125" style="358" bestFit="1" customWidth="1"/>
    <col min="13845" max="13845" width="16.7109375" style="358" customWidth="1"/>
    <col min="13846" max="13846" width="27.7109375" style="358" customWidth="1"/>
    <col min="13847" max="13847" width="26" style="358" bestFit="1" customWidth="1"/>
    <col min="13848" max="14086" width="9.140625" style="358"/>
    <col min="14087" max="14087" width="21.42578125" style="358" customWidth="1"/>
    <col min="14088" max="14088" width="16.42578125" style="358" customWidth="1"/>
    <col min="14089" max="14089" width="17.42578125" style="358" customWidth="1"/>
    <col min="14090" max="14090" width="14" style="358" customWidth="1"/>
    <col min="14091" max="14091" width="13.5703125" style="358" customWidth="1"/>
    <col min="14092" max="14092" width="12.28515625" style="358" customWidth="1"/>
    <col min="14093" max="14093" width="12.140625" style="358" customWidth="1"/>
    <col min="14094" max="14094" width="12.28515625" style="358" bestFit="1" customWidth="1"/>
    <col min="14095" max="14099" width="9.140625" style="358"/>
    <col min="14100" max="14100" width="10.5703125" style="358" bestFit="1" customWidth="1"/>
    <col min="14101" max="14101" width="16.7109375" style="358" customWidth="1"/>
    <col min="14102" max="14102" width="27.7109375" style="358" customWidth="1"/>
    <col min="14103" max="14103" width="26" style="358" bestFit="1" customWidth="1"/>
    <col min="14104" max="14342" width="9.140625" style="358"/>
    <col min="14343" max="14343" width="21.42578125" style="358" customWidth="1"/>
    <col min="14344" max="14344" width="16.42578125" style="358" customWidth="1"/>
    <col min="14345" max="14345" width="17.42578125" style="358" customWidth="1"/>
    <col min="14346" max="14346" width="14" style="358" customWidth="1"/>
    <col min="14347" max="14347" width="13.5703125" style="358" customWidth="1"/>
    <col min="14348" max="14348" width="12.28515625" style="358" customWidth="1"/>
    <col min="14349" max="14349" width="12.140625" style="358" customWidth="1"/>
    <col min="14350" max="14350" width="12.28515625" style="358" bestFit="1" customWidth="1"/>
    <col min="14351" max="14355" width="9.140625" style="358"/>
    <col min="14356" max="14356" width="10.5703125" style="358" bestFit="1" customWidth="1"/>
    <col min="14357" max="14357" width="16.7109375" style="358" customWidth="1"/>
    <col min="14358" max="14358" width="27.7109375" style="358" customWidth="1"/>
    <col min="14359" max="14359" width="26" style="358" bestFit="1" customWidth="1"/>
    <col min="14360" max="14598" width="9.140625" style="358"/>
    <col min="14599" max="14599" width="21.42578125" style="358" customWidth="1"/>
    <col min="14600" max="14600" width="16.42578125" style="358" customWidth="1"/>
    <col min="14601" max="14601" width="17.42578125" style="358" customWidth="1"/>
    <col min="14602" max="14602" width="14" style="358" customWidth="1"/>
    <col min="14603" max="14603" width="13.5703125" style="358" customWidth="1"/>
    <col min="14604" max="14604" width="12.28515625" style="358" customWidth="1"/>
    <col min="14605" max="14605" width="12.140625" style="358" customWidth="1"/>
    <col min="14606" max="14606" width="12.28515625" style="358" bestFit="1" customWidth="1"/>
    <col min="14607" max="14611" width="9.140625" style="358"/>
    <col min="14612" max="14612" width="10.5703125" style="358" bestFit="1" customWidth="1"/>
    <col min="14613" max="14613" width="16.7109375" style="358" customWidth="1"/>
    <col min="14614" max="14614" width="27.7109375" style="358" customWidth="1"/>
    <col min="14615" max="14615" width="26" style="358" bestFit="1" customWidth="1"/>
    <col min="14616" max="14854" width="9.140625" style="358"/>
    <col min="14855" max="14855" width="21.42578125" style="358" customWidth="1"/>
    <col min="14856" max="14856" width="16.42578125" style="358" customWidth="1"/>
    <col min="14857" max="14857" width="17.42578125" style="358" customWidth="1"/>
    <col min="14858" max="14858" width="14" style="358" customWidth="1"/>
    <col min="14859" max="14859" width="13.5703125" style="358" customWidth="1"/>
    <col min="14860" max="14860" width="12.28515625" style="358" customWidth="1"/>
    <col min="14861" max="14861" width="12.140625" style="358" customWidth="1"/>
    <col min="14862" max="14862" width="12.28515625" style="358" bestFit="1" customWidth="1"/>
    <col min="14863" max="14867" width="9.140625" style="358"/>
    <col min="14868" max="14868" width="10.5703125" style="358" bestFit="1" customWidth="1"/>
    <col min="14869" max="14869" width="16.7109375" style="358" customWidth="1"/>
    <col min="14870" max="14870" width="27.7109375" style="358" customWidth="1"/>
    <col min="14871" max="14871" width="26" style="358" bestFit="1" customWidth="1"/>
    <col min="14872" max="15110" width="9.140625" style="358"/>
    <col min="15111" max="15111" width="21.42578125" style="358" customWidth="1"/>
    <col min="15112" max="15112" width="16.42578125" style="358" customWidth="1"/>
    <col min="15113" max="15113" width="17.42578125" style="358" customWidth="1"/>
    <col min="15114" max="15114" width="14" style="358" customWidth="1"/>
    <col min="15115" max="15115" width="13.5703125" style="358" customWidth="1"/>
    <col min="15116" max="15116" width="12.28515625" style="358" customWidth="1"/>
    <col min="15117" max="15117" width="12.140625" style="358" customWidth="1"/>
    <col min="15118" max="15118" width="12.28515625" style="358" bestFit="1" customWidth="1"/>
    <col min="15119" max="15123" width="9.140625" style="358"/>
    <col min="15124" max="15124" width="10.5703125" style="358" bestFit="1" customWidth="1"/>
    <col min="15125" max="15125" width="16.7109375" style="358" customWidth="1"/>
    <col min="15126" max="15126" width="27.7109375" style="358" customWidth="1"/>
    <col min="15127" max="15127" width="26" style="358" bestFit="1" customWidth="1"/>
    <col min="15128" max="15366" width="9.140625" style="358"/>
    <col min="15367" max="15367" width="21.42578125" style="358" customWidth="1"/>
    <col min="15368" max="15368" width="16.42578125" style="358" customWidth="1"/>
    <col min="15369" max="15369" width="17.42578125" style="358" customWidth="1"/>
    <col min="15370" max="15370" width="14" style="358" customWidth="1"/>
    <col min="15371" max="15371" width="13.5703125" style="358" customWidth="1"/>
    <col min="15372" max="15372" width="12.28515625" style="358" customWidth="1"/>
    <col min="15373" max="15373" width="12.140625" style="358" customWidth="1"/>
    <col min="15374" max="15374" width="12.28515625" style="358" bestFit="1" customWidth="1"/>
    <col min="15375" max="15379" width="9.140625" style="358"/>
    <col min="15380" max="15380" width="10.5703125" style="358" bestFit="1" customWidth="1"/>
    <col min="15381" max="15381" width="16.7109375" style="358" customWidth="1"/>
    <col min="15382" max="15382" width="27.7109375" style="358" customWidth="1"/>
    <col min="15383" max="15383" width="26" style="358" bestFit="1" customWidth="1"/>
    <col min="15384" max="15622" width="9.140625" style="358"/>
    <col min="15623" max="15623" width="21.42578125" style="358" customWidth="1"/>
    <col min="15624" max="15624" width="16.42578125" style="358" customWidth="1"/>
    <col min="15625" max="15625" width="17.42578125" style="358" customWidth="1"/>
    <col min="15626" max="15626" width="14" style="358" customWidth="1"/>
    <col min="15627" max="15627" width="13.5703125" style="358" customWidth="1"/>
    <col min="15628" max="15628" width="12.28515625" style="358" customWidth="1"/>
    <col min="15629" max="15629" width="12.140625" style="358" customWidth="1"/>
    <col min="15630" max="15630" width="12.28515625" style="358" bestFit="1" customWidth="1"/>
    <col min="15631" max="15635" width="9.140625" style="358"/>
    <col min="15636" max="15636" width="10.5703125" style="358" bestFit="1" customWidth="1"/>
    <col min="15637" max="15637" width="16.7109375" style="358" customWidth="1"/>
    <col min="15638" max="15638" width="27.7109375" style="358" customWidth="1"/>
    <col min="15639" max="15639" width="26" style="358" bestFit="1" customWidth="1"/>
    <col min="15640" max="15878" width="9.140625" style="358"/>
    <col min="15879" max="15879" width="21.42578125" style="358" customWidth="1"/>
    <col min="15880" max="15880" width="16.42578125" style="358" customWidth="1"/>
    <col min="15881" max="15881" width="17.42578125" style="358" customWidth="1"/>
    <col min="15882" max="15882" width="14" style="358" customWidth="1"/>
    <col min="15883" max="15883" width="13.5703125" style="358" customWidth="1"/>
    <col min="15884" max="15884" width="12.28515625" style="358" customWidth="1"/>
    <col min="15885" max="15885" width="12.140625" style="358" customWidth="1"/>
    <col min="15886" max="15886" width="12.28515625" style="358" bestFit="1" customWidth="1"/>
    <col min="15887" max="15891" width="9.140625" style="358"/>
    <col min="15892" max="15892" width="10.5703125" style="358" bestFit="1" customWidth="1"/>
    <col min="15893" max="15893" width="16.7109375" style="358" customWidth="1"/>
    <col min="15894" max="15894" width="27.7109375" style="358" customWidth="1"/>
    <col min="15895" max="15895" width="26" style="358" bestFit="1" customWidth="1"/>
    <col min="15896" max="16134" width="9.140625" style="358"/>
    <col min="16135" max="16135" width="21.42578125" style="358" customWidth="1"/>
    <col min="16136" max="16136" width="16.42578125" style="358" customWidth="1"/>
    <col min="16137" max="16137" width="17.42578125" style="358" customWidth="1"/>
    <col min="16138" max="16138" width="14" style="358" customWidth="1"/>
    <col min="16139" max="16139" width="13.5703125" style="358" customWidth="1"/>
    <col min="16140" max="16140" width="12.28515625" style="358" customWidth="1"/>
    <col min="16141" max="16141" width="12.140625" style="358" customWidth="1"/>
    <col min="16142" max="16142" width="12.28515625" style="358" bestFit="1" customWidth="1"/>
    <col min="16143" max="16147" width="9.140625" style="358"/>
    <col min="16148" max="16148" width="10.5703125" style="358" bestFit="1" customWidth="1"/>
    <col min="16149" max="16149" width="16.7109375" style="358" customWidth="1"/>
    <col min="16150" max="16150" width="27.7109375" style="358" customWidth="1"/>
    <col min="16151" max="16151" width="26" style="358" bestFit="1" customWidth="1"/>
    <col min="16152" max="16384" width="9.140625" style="358"/>
  </cols>
  <sheetData>
    <row r="2" spans="1:25" ht="15.75" x14ac:dyDescent="0.3">
      <c r="B2" s="516" t="s">
        <v>0</v>
      </c>
      <c r="C2" s="517"/>
      <c r="D2" s="517"/>
      <c r="E2" s="517"/>
      <c r="F2" s="517"/>
      <c r="G2" s="518"/>
      <c r="H2" s="343"/>
      <c r="I2" s="343"/>
    </row>
    <row r="3" spans="1:25" ht="15.75" x14ac:dyDescent="0.3">
      <c r="B3" s="473"/>
      <c r="C3" s="473"/>
      <c r="D3" s="473"/>
      <c r="E3" s="519" t="s">
        <v>1</v>
      </c>
      <c r="F3" s="519"/>
      <c r="G3" s="519"/>
      <c r="H3" s="343"/>
      <c r="I3" s="343"/>
      <c r="T3" s="332"/>
      <c r="U3" s="15"/>
      <c r="V3" s="15"/>
      <c r="W3" s="15"/>
    </row>
    <row r="4" spans="1:25" ht="75.75" thickBot="1" x14ac:dyDescent="0.3">
      <c r="B4" s="338" t="s">
        <v>2</v>
      </c>
      <c r="C4" s="339" t="s">
        <v>3</v>
      </c>
      <c r="D4" s="340" t="s">
        <v>4</v>
      </c>
      <c r="E4" s="433" t="s">
        <v>5</v>
      </c>
      <c r="F4" s="434" t="s">
        <v>6</v>
      </c>
      <c r="G4" s="435" t="s">
        <v>7</v>
      </c>
      <c r="H4" s="388" t="s">
        <v>253</v>
      </c>
      <c r="I4" s="386" t="s">
        <v>254</v>
      </c>
      <c r="J4" s="277" t="s">
        <v>214</v>
      </c>
      <c r="T4" s="489"/>
      <c r="U4" s="489"/>
      <c r="V4" s="7"/>
      <c r="W4" s="7"/>
      <c r="X4" s="40"/>
      <c r="Y4" s="40"/>
    </row>
    <row r="5" spans="1:25" ht="16.5" thickBot="1" x14ac:dyDescent="0.35">
      <c r="A5" s="358">
        <v>1</v>
      </c>
      <c r="B5" s="305" t="s">
        <v>9</v>
      </c>
      <c r="C5" s="51">
        <v>825380.89</v>
      </c>
      <c r="D5" s="51">
        <v>152255.88</v>
      </c>
      <c r="E5" s="437">
        <v>21255</v>
      </c>
      <c r="F5" s="437">
        <v>3882</v>
      </c>
      <c r="G5" s="13">
        <f>E5+F5</f>
        <v>25137</v>
      </c>
      <c r="H5" s="432">
        <f t="shared" ref="H5:H10" si="0">(C5/C$63)*100</f>
        <v>8.1347986745301171</v>
      </c>
      <c r="I5" s="389">
        <f>(G5/G$63)*100</f>
        <v>6.5483447435055799</v>
      </c>
      <c r="J5" s="279">
        <f t="shared" ref="J5:J33" si="1">C5/G5/3</f>
        <v>10.945099388683348</v>
      </c>
      <c r="K5" s="450">
        <f>G5/$G$63</f>
        <v>6.5483447435055797E-2</v>
      </c>
      <c r="L5" s="40">
        <f>C5/$C$63</f>
        <v>8.1347986745301179E-2</v>
      </c>
      <c r="T5" s="9"/>
      <c r="U5" s="10"/>
      <c r="V5" s="15"/>
      <c r="W5" s="20"/>
      <c r="X5" s="40"/>
      <c r="Y5" s="40"/>
    </row>
    <row r="6" spans="1:25" ht="16.5" thickBot="1" x14ac:dyDescent="0.35">
      <c r="A6" s="358">
        <v>2</v>
      </c>
      <c r="B6" s="305" t="s">
        <v>11</v>
      </c>
      <c r="C6" s="51">
        <v>2691779.65</v>
      </c>
      <c r="D6" s="51">
        <v>1728943.73</v>
      </c>
      <c r="E6" s="437">
        <v>96536</v>
      </c>
      <c r="F6" s="437">
        <v>11762</v>
      </c>
      <c r="G6" s="13">
        <f t="shared" ref="G6:G62" si="2">E6+F6</f>
        <v>108298</v>
      </c>
      <c r="H6" s="432">
        <f t="shared" si="0"/>
        <v>26.529673504976763</v>
      </c>
      <c r="I6" s="389">
        <f t="shared" ref="I6:I61" si="3">(G6/G$63)*100</f>
        <v>28.212302145529193</v>
      </c>
      <c r="J6" s="279">
        <f t="shared" si="1"/>
        <v>8.2851011406797301</v>
      </c>
      <c r="K6" s="450">
        <f t="shared" ref="K6:K16" si="4">G6/$G$63</f>
        <v>0.28212302145529194</v>
      </c>
      <c r="L6" s="40">
        <f t="shared" ref="L6:L61" si="5">C6/$C$63</f>
        <v>0.26529673504976764</v>
      </c>
      <c r="T6" s="9"/>
      <c r="U6" s="11"/>
      <c r="V6" s="15"/>
      <c r="W6" s="20"/>
      <c r="X6" s="40"/>
      <c r="Y6" s="40"/>
    </row>
    <row r="7" spans="1:25" ht="15.75" thickBot="1" x14ac:dyDescent="0.3">
      <c r="A7" s="358">
        <v>3</v>
      </c>
      <c r="B7" s="305" t="s">
        <v>13</v>
      </c>
      <c r="C7" s="60">
        <v>1621670</v>
      </c>
      <c r="D7" s="51">
        <v>393094</v>
      </c>
      <c r="E7" s="60">
        <v>66687</v>
      </c>
      <c r="F7" s="60">
        <v>622</v>
      </c>
      <c r="G7" s="13">
        <f t="shared" si="2"/>
        <v>67309</v>
      </c>
      <c r="H7" s="432">
        <f t="shared" si="0"/>
        <v>15.982874241885167</v>
      </c>
      <c r="I7" s="389">
        <f t="shared" si="3"/>
        <v>17.534412871091103</v>
      </c>
      <c r="J7" s="279">
        <f t="shared" si="1"/>
        <v>8.0309715887424655</v>
      </c>
      <c r="K7" s="450">
        <f t="shared" si="4"/>
        <v>0.17534412871091104</v>
      </c>
      <c r="L7" s="40">
        <f t="shared" si="5"/>
        <v>0.15982874241885167</v>
      </c>
      <c r="M7" s="391">
        <f>C7/L7/3</f>
        <v>3382099.2300000004</v>
      </c>
      <c r="T7" s="9"/>
      <c r="U7" s="11"/>
      <c r="V7" s="15"/>
      <c r="W7" s="41"/>
      <c r="X7" s="40"/>
      <c r="Y7" s="40"/>
    </row>
    <row r="8" spans="1:25" ht="15.75" thickBot="1" x14ac:dyDescent="0.3">
      <c r="A8" s="358">
        <v>4</v>
      </c>
      <c r="B8" s="305" t="s">
        <v>161</v>
      </c>
      <c r="C8" s="51">
        <v>2327405.5</v>
      </c>
      <c r="D8" s="51">
        <v>625327</v>
      </c>
      <c r="E8" s="436">
        <v>97943</v>
      </c>
      <c r="F8" s="37">
        <v>2874</v>
      </c>
      <c r="G8" s="13">
        <f t="shared" si="2"/>
        <v>100817</v>
      </c>
      <c r="H8" s="432">
        <f t="shared" si="0"/>
        <v>22.938470475726795</v>
      </c>
      <c r="I8" s="389">
        <f t="shared" si="3"/>
        <v>26.263455146039782</v>
      </c>
      <c r="J8" s="368">
        <f t="shared" si="1"/>
        <v>7.6951489662788353</v>
      </c>
      <c r="K8" s="450">
        <f t="shared" si="4"/>
        <v>0.26263455146039782</v>
      </c>
      <c r="L8" s="40">
        <f t="shared" si="5"/>
        <v>0.22938470475726794</v>
      </c>
      <c r="T8" s="9"/>
      <c r="U8" s="11"/>
      <c r="V8" s="15"/>
      <c r="W8" s="41"/>
      <c r="X8" s="40"/>
      <c r="Y8" s="40"/>
    </row>
    <row r="9" spans="1:25" ht="15.75" thickBot="1" x14ac:dyDescent="0.3">
      <c r="A9" s="358">
        <v>5</v>
      </c>
      <c r="B9" s="305" t="s">
        <v>16</v>
      </c>
      <c r="C9" s="60">
        <v>5633</v>
      </c>
      <c r="D9" s="60">
        <v>3493</v>
      </c>
      <c r="E9" s="36">
        <v>400</v>
      </c>
      <c r="F9" s="35">
        <v>47</v>
      </c>
      <c r="G9" s="13">
        <f t="shared" si="2"/>
        <v>447</v>
      </c>
      <c r="H9" s="432">
        <f t="shared" si="0"/>
        <v>5.5517787592135978E-2</v>
      </c>
      <c r="I9" s="389">
        <f t="shared" si="3"/>
        <v>0.11644627840820282</v>
      </c>
      <c r="J9" s="280">
        <f t="shared" si="1"/>
        <v>4.2005965697240866</v>
      </c>
      <c r="K9" s="450">
        <f t="shared" si="4"/>
        <v>1.1644627840820283E-3</v>
      </c>
      <c r="L9" s="40">
        <f t="shared" si="5"/>
        <v>5.5517787592135976E-4</v>
      </c>
      <c r="T9" s="9"/>
      <c r="U9" s="11"/>
      <c r="V9" s="15"/>
      <c r="W9" s="9"/>
      <c r="X9" s="40"/>
      <c r="Y9" s="40"/>
    </row>
    <row r="10" spans="1:25" ht="15.75" thickBot="1" x14ac:dyDescent="0.3">
      <c r="A10" s="358">
        <v>6</v>
      </c>
      <c r="B10" s="459" t="s">
        <v>226</v>
      </c>
      <c r="C10" s="60">
        <v>19864.759999999998</v>
      </c>
      <c r="D10" s="60">
        <v>4700</v>
      </c>
      <c r="E10" s="51">
        <v>625</v>
      </c>
      <c r="F10" s="35">
        <v>0</v>
      </c>
      <c r="G10" s="13">
        <f t="shared" si="2"/>
        <v>625</v>
      </c>
      <c r="H10" s="432">
        <f t="shared" si="0"/>
        <v>0.19578333503439713</v>
      </c>
      <c r="I10" s="389">
        <f t="shared" si="3"/>
        <v>0.16281638479894131</v>
      </c>
      <c r="J10" s="279">
        <f t="shared" si="1"/>
        <v>10.594538666666667</v>
      </c>
      <c r="K10" s="450">
        <f t="shared" si="4"/>
        <v>1.628163847989413E-3</v>
      </c>
      <c r="L10" s="40">
        <f t="shared" si="5"/>
        <v>1.9578333503439713E-3</v>
      </c>
      <c r="M10" s="182"/>
      <c r="N10" s="182"/>
      <c r="T10" s="9"/>
      <c r="U10" s="11"/>
      <c r="V10" s="15"/>
      <c r="W10" s="9"/>
      <c r="X10" s="40"/>
      <c r="Y10" s="40"/>
    </row>
    <row r="11" spans="1:25" ht="15.75" thickBot="1" x14ac:dyDescent="0.3">
      <c r="A11" s="358">
        <v>7</v>
      </c>
      <c r="B11" s="305" t="s">
        <v>251</v>
      </c>
      <c r="C11" s="395">
        <v>535593</v>
      </c>
      <c r="D11" s="51">
        <v>289486.28999999998</v>
      </c>
      <c r="E11" s="51">
        <v>15523</v>
      </c>
      <c r="F11" s="35">
        <v>873</v>
      </c>
      <c r="G11" s="13">
        <f t="shared" si="2"/>
        <v>16396</v>
      </c>
      <c r="H11" s="432">
        <f>(C11/C$63)*100</f>
        <v>5.2787037830347741</v>
      </c>
      <c r="I11" s="389">
        <f t="shared" si="3"/>
        <v>4.2712599122615069</v>
      </c>
      <c r="J11" s="279">
        <f t="shared" si="1"/>
        <v>10.888692363991218</v>
      </c>
      <c r="K11" s="450">
        <f t="shared" si="4"/>
        <v>4.2712599122615068E-2</v>
      </c>
      <c r="L11" s="40">
        <f t="shared" si="5"/>
        <v>5.2787037830347744E-2</v>
      </c>
      <c r="M11" s="182"/>
      <c r="N11" s="182"/>
      <c r="T11" s="332"/>
      <c r="U11" s="20"/>
      <c r="V11" s="15"/>
      <c r="W11" s="15"/>
      <c r="X11" s="40"/>
      <c r="Y11" s="40"/>
    </row>
    <row r="12" spans="1:25" ht="15.75" thickBot="1" x14ac:dyDescent="0.3">
      <c r="A12" s="358">
        <v>8</v>
      </c>
      <c r="B12" s="306" t="s">
        <v>19</v>
      </c>
      <c r="C12" s="60">
        <v>4500</v>
      </c>
      <c r="D12" s="51">
        <v>2361.0300000000002</v>
      </c>
      <c r="E12" s="36">
        <v>24</v>
      </c>
      <c r="F12" s="35">
        <v>0</v>
      </c>
      <c r="G12" s="13">
        <f t="shared" si="2"/>
        <v>24</v>
      </c>
      <c r="H12" s="432">
        <f>(C12/C$63)*100</f>
        <v>4.4351152878503802E-2</v>
      </c>
      <c r="I12" s="389">
        <f t="shared" si="3"/>
        <v>6.2521491762793455E-3</v>
      </c>
      <c r="J12" s="279">
        <f t="shared" si="1"/>
        <v>62.5</v>
      </c>
      <c r="K12" s="450">
        <f t="shared" si="4"/>
        <v>6.2521491762793457E-5</v>
      </c>
      <c r="L12" s="40">
        <f t="shared" si="5"/>
        <v>4.43511528785038E-4</v>
      </c>
      <c r="T12" s="332"/>
      <c r="U12" s="333"/>
      <c r="V12" s="15"/>
      <c r="W12" s="7"/>
      <c r="X12" s="40"/>
      <c r="Y12" s="40"/>
    </row>
    <row r="13" spans="1:25" ht="15.75" thickBot="1" x14ac:dyDescent="0.3">
      <c r="A13" s="358">
        <v>9</v>
      </c>
      <c r="B13" s="305" t="s">
        <v>255</v>
      </c>
      <c r="C13" s="362">
        <v>303735.77</v>
      </c>
      <c r="D13" s="365">
        <v>76580.88</v>
      </c>
      <c r="E13" s="51">
        <v>10086</v>
      </c>
      <c r="F13" s="51">
        <v>149</v>
      </c>
      <c r="G13" s="13">
        <f t="shared" si="2"/>
        <v>10235</v>
      </c>
      <c r="H13" s="432">
        <f t="shared" ref="H13:H61" si="6">(C13/C$63)*100</f>
        <v>2.9935625710977929</v>
      </c>
      <c r="I13" s="389">
        <f t="shared" si="3"/>
        <v>2.6662811174674625</v>
      </c>
      <c r="J13" s="279">
        <f t="shared" si="1"/>
        <v>9.8920622048526301</v>
      </c>
      <c r="K13" s="450">
        <f t="shared" si="4"/>
        <v>2.6662811174674627E-2</v>
      </c>
      <c r="L13" s="40">
        <f t="shared" si="5"/>
        <v>2.993562571097793E-2</v>
      </c>
      <c r="T13" s="489"/>
      <c r="U13" s="489"/>
      <c r="V13" s="16"/>
      <c r="W13" s="20"/>
      <c r="X13" s="40"/>
      <c r="Y13" s="40"/>
    </row>
    <row r="14" spans="1:25" ht="15.75" thickBot="1" x14ac:dyDescent="0.3">
      <c r="A14" s="358">
        <v>10</v>
      </c>
      <c r="B14" s="304" t="s">
        <v>245</v>
      </c>
      <c r="C14" s="51">
        <v>16200</v>
      </c>
      <c r="D14" s="51">
        <v>156330</v>
      </c>
      <c r="E14" s="51">
        <v>1300</v>
      </c>
      <c r="F14" s="35">
        <v>80</v>
      </c>
      <c r="G14" s="13">
        <f t="shared" si="2"/>
        <v>1380</v>
      </c>
      <c r="H14" s="432">
        <f t="shared" si="6"/>
        <v>0.15966415036261367</v>
      </c>
      <c r="I14" s="389">
        <f t="shared" si="3"/>
        <v>0.35949857763606241</v>
      </c>
      <c r="J14" s="279">
        <f t="shared" si="1"/>
        <v>3.9130434782608696</v>
      </c>
      <c r="K14" s="450">
        <f t="shared" si="4"/>
        <v>3.594985776360624E-3</v>
      </c>
      <c r="L14" s="40">
        <f t="shared" si="5"/>
        <v>1.5966415036261367E-3</v>
      </c>
      <c r="T14" s="9"/>
      <c r="U14" s="11"/>
      <c r="V14" s="11"/>
      <c r="W14" s="42"/>
      <c r="X14" s="40"/>
    </row>
    <row r="15" spans="1:25" ht="15.75" thickBot="1" x14ac:dyDescent="0.3">
      <c r="A15" s="358">
        <v>11</v>
      </c>
      <c r="B15" s="304" t="s">
        <v>229</v>
      </c>
      <c r="C15" s="51">
        <v>67279</v>
      </c>
      <c r="D15" s="51">
        <v>24107</v>
      </c>
      <c r="E15" s="51">
        <v>1453</v>
      </c>
      <c r="F15" s="35">
        <v>15</v>
      </c>
      <c r="G15" s="13">
        <f t="shared" si="2"/>
        <v>1468</v>
      </c>
      <c r="H15" s="432">
        <f t="shared" si="6"/>
        <v>0.6630891587806349</v>
      </c>
      <c r="I15" s="389">
        <f t="shared" si="3"/>
        <v>0.38242312461575334</v>
      </c>
      <c r="J15" s="368">
        <f t="shared" si="1"/>
        <v>15.276793823796547</v>
      </c>
      <c r="K15" s="450">
        <f t="shared" si="4"/>
        <v>3.8242312461575331E-3</v>
      </c>
      <c r="L15" s="40">
        <f t="shared" si="5"/>
        <v>6.6308915878063486E-3</v>
      </c>
      <c r="M15" s="182"/>
      <c r="N15" s="182"/>
      <c r="T15" s="9"/>
      <c r="U15" s="11"/>
      <c r="V15" s="11"/>
      <c r="W15" s="42"/>
      <c r="X15" s="40"/>
    </row>
    <row r="16" spans="1:25" ht="15.75" thickBot="1" x14ac:dyDescent="0.3">
      <c r="A16" s="358">
        <v>12</v>
      </c>
      <c r="B16" s="305" t="s">
        <v>24</v>
      </c>
      <c r="C16" s="60">
        <v>988.89</v>
      </c>
      <c r="D16" s="51">
        <v>0</v>
      </c>
      <c r="E16" s="35">
        <v>0</v>
      </c>
      <c r="F16" s="35">
        <v>3</v>
      </c>
      <c r="G16" s="13">
        <f t="shared" si="2"/>
        <v>3</v>
      </c>
      <c r="H16" s="432">
        <f t="shared" si="6"/>
        <v>9.7463136822274719E-3</v>
      </c>
      <c r="I16" s="389">
        <f t="shared" si="3"/>
        <v>7.8151864703491819E-4</v>
      </c>
      <c r="J16" s="279">
        <f t="shared" si="1"/>
        <v>109.87666666666667</v>
      </c>
      <c r="K16" s="450">
        <f t="shared" si="4"/>
        <v>7.8151864703491821E-6</v>
      </c>
      <c r="L16" s="40">
        <f t="shared" si="5"/>
        <v>9.7463136822274713E-5</v>
      </c>
      <c r="M16" s="109"/>
      <c r="N16" s="109"/>
      <c r="T16" s="9"/>
      <c r="U16" s="11"/>
      <c r="V16" s="11"/>
      <c r="W16" s="9"/>
      <c r="X16" s="40"/>
    </row>
    <row r="17" spans="1:24" ht="15.75" thickBot="1" x14ac:dyDescent="0.3">
      <c r="A17" s="358">
        <v>13</v>
      </c>
      <c r="B17" s="100" t="s">
        <v>66</v>
      </c>
      <c r="C17" s="443"/>
      <c r="D17" s="442"/>
      <c r="E17" s="441"/>
      <c r="F17" s="441"/>
      <c r="G17" s="81">
        <f t="shared" si="2"/>
        <v>0</v>
      </c>
      <c r="H17" s="432">
        <f t="shared" si="6"/>
        <v>0</v>
      </c>
      <c r="I17" s="389">
        <f t="shared" si="3"/>
        <v>0</v>
      </c>
      <c r="J17" s="279" t="e">
        <f t="shared" si="1"/>
        <v>#DIV/0!</v>
      </c>
      <c r="K17" s="450" t="e">
        <f>G17/G75</f>
        <v>#DIV/0!</v>
      </c>
      <c r="L17" s="40">
        <f t="shared" si="5"/>
        <v>0</v>
      </c>
      <c r="M17" s="109"/>
      <c r="N17" s="109"/>
      <c r="T17" s="9"/>
      <c r="U17" s="11"/>
      <c r="V17" s="11"/>
      <c r="W17" s="9"/>
      <c r="X17" s="40"/>
    </row>
    <row r="18" spans="1:24" ht="15.75" thickBot="1" x14ac:dyDescent="0.3">
      <c r="A18" s="358">
        <v>14</v>
      </c>
      <c r="B18" s="305" t="s">
        <v>247</v>
      </c>
      <c r="C18" s="60">
        <v>3402</v>
      </c>
      <c r="D18" s="68">
        <v>0</v>
      </c>
      <c r="E18" s="35">
        <v>45</v>
      </c>
      <c r="F18" s="35">
        <v>25</v>
      </c>
      <c r="G18" s="268">
        <f t="shared" si="2"/>
        <v>70</v>
      </c>
      <c r="H18" s="432">
        <f t="shared" si="6"/>
        <v>3.3529471576148877E-2</v>
      </c>
      <c r="I18" s="389">
        <f t="shared" si="3"/>
        <v>1.8235435097481427E-2</v>
      </c>
      <c r="J18" s="279">
        <f t="shared" si="1"/>
        <v>16.2</v>
      </c>
      <c r="K18" s="358" t="s">
        <v>257</v>
      </c>
      <c r="L18" s="40">
        <f t="shared" si="5"/>
        <v>3.3529471576148874E-4</v>
      </c>
      <c r="M18" s="109"/>
      <c r="N18" s="109"/>
      <c r="T18" s="332"/>
      <c r="U18" s="18"/>
      <c r="V18" s="15"/>
      <c r="W18" s="18"/>
    </row>
    <row r="19" spans="1:24" ht="15.75" thickBot="1" x14ac:dyDescent="0.3">
      <c r="A19" s="358">
        <v>15</v>
      </c>
      <c r="B19" s="305" t="s">
        <v>246</v>
      </c>
      <c r="C19" s="60">
        <v>19002.439999999999</v>
      </c>
      <c r="D19" s="35">
        <v>4480.6400000000003</v>
      </c>
      <c r="E19" s="35">
        <v>1254</v>
      </c>
      <c r="F19" s="35">
        <v>128</v>
      </c>
      <c r="G19" s="13">
        <f t="shared" si="2"/>
        <v>1382</v>
      </c>
      <c r="H19" s="432">
        <f t="shared" si="6"/>
        <v>0.1872844714454657</v>
      </c>
      <c r="I19" s="389">
        <f t="shared" si="3"/>
        <v>0.36001959006741902</v>
      </c>
      <c r="J19" s="279">
        <f t="shared" si="1"/>
        <v>4.5833188615533045</v>
      </c>
      <c r="K19" s="358" t="s">
        <v>257</v>
      </c>
      <c r="L19" s="40">
        <f t="shared" si="5"/>
        <v>1.8728447144546569E-3</v>
      </c>
      <c r="M19" s="109"/>
      <c r="N19" s="109"/>
      <c r="T19" s="332"/>
      <c r="U19" s="18"/>
      <c r="V19" s="15"/>
      <c r="W19" s="18"/>
    </row>
    <row r="20" spans="1:24" ht="15.75" thickBot="1" x14ac:dyDescent="0.3">
      <c r="A20" s="358">
        <v>16</v>
      </c>
      <c r="B20" s="100" t="s">
        <v>29</v>
      </c>
      <c r="C20" s="443"/>
      <c r="D20" s="440"/>
      <c r="E20" s="441"/>
      <c r="F20" s="441"/>
      <c r="G20" s="81">
        <f t="shared" si="2"/>
        <v>0</v>
      </c>
      <c r="H20" s="432">
        <f t="shared" si="6"/>
        <v>0</v>
      </c>
      <c r="I20" s="389">
        <f t="shared" si="3"/>
        <v>0</v>
      </c>
      <c r="J20" s="279" t="e">
        <f t="shared" si="1"/>
        <v>#DIV/0!</v>
      </c>
      <c r="L20" s="40">
        <f t="shared" si="5"/>
        <v>0</v>
      </c>
      <c r="T20" s="334"/>
      <c r="U20" s="472"/>
      <c r="V20" s="15"/>
      <c r="W20" s="7"/>
    </row>
    <row r="21" spans="1:24" ht="15.75" thickBot="1" x14ac:dyDescent="0.3">
      <c r="A21" s="358">
        <v>17</v>
      </c>
      <c r="B21" s="305" t="s">
        <v>33</v>
      </c>
      <c r="C21" s="60">
        <v>116781.87</v>
      </c>
      <c r="D21" s="51">
        <v>0</v>
      </c>
      <c r="E21" s="35">
        <v>6061</v>
      </c>
      <c r="F21" s="35">
        <v>4</v>
      </c>
      <c r="G21" s="13">
        <f t="shared" si="2"/>
        <v>6065</v>
      </c>
      <c r="H21" s="432">
        <f t="shared" si="6"/>
        <v>1.1509801266239013</v>
      </c>
      <c r="I21" s="389">
        <f t="shared" si="3"/>
        <v>1.5799701980889265</v>
      </c>
      <c r="J21" s="279">
        <f t="shared" si="1"/>
        <v>6.4183495465787308</v>
      </c>
      <c r="K21" s="358" t="s">
        <v>257</v>
      </c>
      <c r="L21" s="40">
        <f t="shared" si="5"/>
        <v>1.1509801266239014E-2</v>
      </c>
      <c r="T21" s="472"/>
      <c r="U21" s="472"/>
      <c r="V21" s="15"/>
      <c r="W21" s="7"/>
    </row>
    <row r="22" spans="1:24" ht="15.75" thickBot="1" x14ac:dyDescent="0.3">
      <c r="A22" s="358">
        <v>18</v>
      </c>
      <c r="B22" s="305" t="s">
        <v>34</v>
      </c>
      <c r="C22" s="60">
        <v>1800</v>
      </c>
      <c r="D22" s="51">
        <v>4900</v>
      </c>
      <c r="E22" s="35">
        <v>700</v>
      </c>
      <c r="F22" s="35">
        <v>15</v>
      </c>
      <c r="G22" s="13">
        <f t="shared" si="2"/>
        <v>715</v>
      </c>
      <c r="H22" s="432">
        <f t="shared" si="6"/>
        <v>1.7740461151401519E-2</v>
      </c>
      <c r="I22" s="389">
        <f t="shared" si="3"/>
        <v>0.18626194420998884</v>
      </c>
      <c r="J22" s="279">
        <f t="shared" si="1"/>
        <v>0.83916083916083917</v>
      </c>
      <c r="K22" s="179" t="s">
        <v>257</v>
      </c>
      <c r="L22" s="40">
        <f t="shared" si="5"/>
        <v>1.7740461151401519E-4</v>
      </c>
      <c r="M22" s="109"/>
      <c r="N22" s="109"/>
      <c r="T22" s="472"/>
      <c r="U22" s="472"/>
      <c r="V22" s="15"/>
      <c r="W22" s="7"/>
    </row>
    <row r="23" spans="1:24" ht="15.75" thickBot="1" x14ac:dyDescent="0.3">
      <c r="A23" s="358">
        <v>19</v>
      </c>
      <c r="B23" s="305" t="s">
        <v>210</v>
      </c>
      <c r="C23" s="60">
        <v>4500</v>
      </c>
      <c r="D23" s="51">
        <v>1000</v>
      </c>
      <c r="E23" s="35">
        <v>308</v>
      </c>
      <c r="F23" s="35">
        <v>0</v>
      </c>
      <c r="G23" s="13">
        <f t="shared" si="2"/>
        <v>308</v>
      </c>
      <c r="H23" s="432">
        <f t="shared" si="6"/>
        <v>4.4351152878503802E-2</v>
      </c>
      <c r="I23" s="389">
        <f t="shared" si="3"/>
        <v>8.0235914428918267E-2</v>
      </c>
      <c r="J23" s="281">
        <f t="shared" si="1"/>
        <v>4.8701298701298699</v>
      </c>
      <c r="K23" s="183" t="s">
        <v>257</v>
      </c>
      <c r="L23" s="40">
        <f t="shared" si="5"/>
        <v>4.43511528785038E-4</v>
      </c>
      <c r="M23" s="184"/>
      <c r="N23" s="184"/>
      <c r="T23" s="472"/>
      <c r="U23" s="11"/>
      <c r="V23" s="15"/>
      <c r="W23" s="17"/>
    </row>
    <row r="24" spans="1:24" ht="15.75" thickBot="1" x14ac:dyDescent="0.3">
      <c r="A24" s="358">
        <v>20</v>
      </c>
      <c r="B24" s="305" t="s">
        <v>35</v>
      </c>
      <c r="C24" s="60">
        <v>2956.3</v>
      </c>
      <c r="D24" s="51">
        <v>0</v>
      </c>
      <c r="E24" s="35">
        <v>207</v>
      </c>
      <c r="F24" s="35">
        <v>32</v>
      </c>
      <c r="G24" s="13">
        <f t="shared" si="2"/>
        <v>239</v>
      </c>
      <c r="H24" s="432">
        <f t="shared" si="6"/>
        <v>2.913673627882684E-2</v>
      </c>
      <c r="I24" s="389">
        <f t="shared" si="3"/>
        <v>6.2260985547115157E-2</v>
      </c>
      <c r="J24" s="280">
        <f t="shared" si="1"/>
        <v>4.1231520223152023</v>
      </c>
      <c r="K24" s="183"/>
      <c r="L24" s="40">
        <f t="shared" si="5"/>
        <v>2.913673627882684E-4</v>
      </c>
      <c r="M24" s="184"/>
      <c r="N24" s="184"/>
      <c r="T24" s="9"/>
      <c r="U24" s="11"/>
      <c r="V24" s="18"/>
      <c r="W24" s="17"/>
    </row>
    <row r="25" spans="1:24" ht="15.75" thickBot="1" x14ac:dyDescent="0.3">
      <c r="A25" s="358">
        <v>21</v>
      </c>
      <c r="B25" s="305" t="s">
        <v>238</v>
      </c>
      <c r="C25" s="60">
        <v>14850</v>
      </c>
      <c r="D25" s="51">
        <v>0</v>
      </c>
      <c r="E25" s="35">
        <v>340</v>
      </c>
      <c r="F25" s="35">
        <v>0</v>
      </c>
      <c r="G25" s="13">
        <f t="shared" si="2"/>
        <v>340</v>
      </c>
      <c r="H25" s="432">
        <f t="shared" si="6"/>
        <v>0.14635880449906255</v>
      </c>
      <c r="I25" s="389">
        <f t="shared" si="3"/>
        <v>8.8572113330624078E-2</v>
      </c>
      <c r="J25" s="279">
        <f t="shared" si="1"/>
        <v>14.558823529411766</v>
      </c>
      <c r="K25" s="358" t="s">
        <v>257</v>
      </c>
      <c r="L25" s="40">
        <f t="shared" si="5"/>
        <v>1.4635880449906254E-3</v>
      </c>
      <c r="T25" s="472"/>
      <c r="U25" s="472"/>
      <c r="V25" s="15"/>
      <c r="W25" s="7"/>
    </row>
    <row r="26" spans="1:24" ht="15.75" thickBot="1" x14ac:dyDescent="0.3">
      <c r="A26" s="358">
        <v>22</v>
      </c>
      <c r="B26" s="439" t="s">
        <v>231</v>
      </c>
      <c r="C26" s="371"/>
      <c r="D26" s="442"/>
      <c r="E26" s="441"/>
      <c r="F26" s="441"/>
      <c r="G26" s="81">
        <f t="shared" si="2"/>
        <v>0</v>
      </c>
      <c r="H26" s="432">
        <f t="shared" si="6"/>
        <v>0</v>
      </c>
      <c r="I26" s="389">
        <f t="shared" si="3"/>
        <v>0</v>
      </c>
      <c r="J26" s="280" t="e">
        <f t="shared" si="1"/>
        <v>#DIV/0!</v>
      </c>
      <c r="K26" s="183"/>
      <c r="L26" s="40">
        <f t="shared" si="5"/>
        <v>0</v>
      </c>
      <c r="M26" s="184"/>
      <c r="N26" s="184"/>
      <c r="T26" s="9"/>
      <c r="U26" s="11"/>
      <c r="V26" s="18"/>
      <c r="W26" s="17"/>
    </row>
    <row r="27" spans="1:24" ht="15.75" thickBot="1" x14ac:dyDescent="0.3">
      <c r="A27" s="358">
        <v>23</v>
      </c>
      <c r="B27" s="305" t="s">
        <v>36</v>
      </c>
      <c r="C27" s="60">
        <v>152681</v>
      </c>
      <c r="D27" s="51">
        <v>20310</v>
      </c>
      <c r="E27" s="35">
        <v>4105</v>
      </c>
      <c r="F27" s="35">
        <v>95</v>
      </c>
      <c r="G27" s="13">
        <f t="shared" si="2"/>
        <v>4200</v>
      </c>
      <c r="H27" s="432">
        <f t="shared" si="6"/>
        <v>1.5047951939206308</v>
      </c>
      <c r="I27" s="389">
        <f t="shared" si="3"/>
        <v>1.0941261058488856</v>
      </c>
      <c r="J27" s="279">
        <f t="shared" si="1"/>
        <v>12.117539682539684</v>
      </c>
      <c r="K27" s="179" t="s">
        <v>257</v>
      </c>
      <c r="L27" s="40">
        <f t="shared" si="5"/>
        <v>1.5047951939206307E-2</v>
      </c>
      <c r="M27" s="109"/>
      <c r="N27" s="109"/>
      <c r="T27" s="9"/>
      <c r="U27" s="11"/>
      <c r="V27" s="18"/>
      <c r="W27" s="23"/>
    </row>
    <row r="28" spans="1:24" ht="15.75" thickBot="1" x14ac:dyDescent="0.3">
      <c r="A28" s="358">
        <v>24</v>
      </c>
      <c r="B28" s="305" t="s">
        <v>232</v>
      </c>
      <c r="C28" s="60">
        <v>1055</v>
      </c>
      <c r="D28" s="51">
        <v>0</v>
      </c>
      <c r="E28" s="35">
        <v>40</v>
      </c>
      <c r="F28" s="35">
        <v>5</v>
      </c>
      <c r="G28" s="13">
        <f t="shared" si="2"/>
        <v>45</v>
      </c>
      <c r="H28" s="432">
        <f t="shared" si="6"/>
        <v>1.0397881397071446E-2</v>
      </c>
      <c r="I28" s="389">
        <f t="shared" si="3"/>
        <v>1.1722779705523774E-2</v>
      </c>
      <c r="J28" s="279">
        <f t="shared" si="1"/>
        <v>7.814814814814814</v>
      </c>
      <c r="K28" s="179" t="s">
        <v>257</v>
      </c>
      <c r="L28" s="40">
        <f t="shared" si="5"/>
        <v>1.0397881397071447E-4</v>
      </c>
      <c r="M28" s="109"/>
      <c r="N28" s="109"/>
      <c r="T28" s="9"/>
      <c r="U28" s="11"/>
      <c r="V28" s="18"/>
      <c r="W28" s="23"/>
    </row>
    <row r="29" spans="1:24" ht="15.75" thickBot="1" x14ac:dyDescent="0.3">
      <c r="A29" s="358">
        <v>25</v>
      </c>
      <c r="B29" s="304" t="s">
        <v>74</v>
      </c>
      <c r="C29" s="60">
        <v>28454</v>
      </c>
      <c r="D29" s="51">
        <v>12992</v>
      </c>
      <c r="E29" s="35">
        <v>1119</v>
      </c>
      <c r="F29" s="35">
        <v>0</v>
      </c>
      <c r="G29" s="13">
        <f t="shared" si="2"/>
        <v>1119</v>
      </c>
      <c r="H29" s="432">
        <f t="shared" si="6"/>
        <v>0.28043726755665493</v>
      </c>
      <c r="I29" s="389">
        <f t="shared" si="3"/>
        <v>0.29150645534402453</v>
      </c>
      <c r="J29" s="279">
        <f t="shared" si="1"/>
        <v>8.4760202561811138</v>
      </c>
      <c r="K29" s="179" t="s">
        <v>257</v>
      </c>
      <c r="L29" s="40">
        <f t="shared" si="5"/>
        <v>2.8043726755665492E-3</v>
      </c>
      <c r="M29" s="109"/>
      <c r="N29" s="109"/>
      <c r="T29" s="9"/>
      <c r="U29" s="11"/>
      <c r="V29" s="18"/>
      <c r="W29" s="17"/>
    </row>
    <row r="30" spans="1:24" ht="16.5" thickBot="1" x14ac:dyDescent="0.35">
      <c r="A30" s="358">
        <v>26</v>
      </c>
      <c r="B30" s="304" t="s">
        <v>37</v>
      </c>
      <c r="C30" s="51">
        <v>26451</v>
      </c>
      <c r="D30" s="51">
        <v>1296</v>
      </c>
      <c r="E30" s="35">
        <v>920</v>
      </c>
      <c r="F30" s="35">
        <v>0</v>
      </c>
      <c r="G30" s="13">
        <f t="shared" si="2"/>
        <v>920</v>
      </c>
      <c r="H30" s="432">
        <f t="shared" si="6"/>
        <v>0.26069607661984534</v>
      </c>
      <c r="I30" s="389">
        <f t="shared" si="3"/>
        <v>0.23966571842404158</v>
      </c>
      <c r="J30" s="369">
        <f t="shared" si="1"/>
        <v>9.5836956521739136</v>
      </c>
      <c r="K30" s="179" t="s">
        <v>257</v>
      </c>
      <c r="L30" s="40">
        <f t="shared" si="5"/>
        <v>2.6069607661984534E-3</v>
      </c>
      <c r="M30" s="110"/>
      <c r="T30" s="335"/>
      <c r="U30" s="18"/>
      <c r="V30" s="24"/>
      <c r="W30" s="19"/>
    </row>
    <row r="31" spans="1:24" ht="15.75" thickBot="1" x14ac:dyDescent="0.3">
      <c r="A31" s="358">
        <v>27</v>
      </c>
      <c r="B31" s="304" t="s">
        <v>38</v>
      </c>
      <c r="C31" s="363">
        <v>12000</v>
      </c>
      <c r="D31" s="51">
        <v>4000</v>
      </c>
      <c r="E31" s="35">
        <v>400</v>
      </c>
      <c r="F31" s="35">
        <v>5</v>
      </c>
      <c r="G31" s="13">
        <f t="shared" si="2"/>
        <v>405</v>
      </c>
      <c r="H31" s="432">
        <f t="shared" si="6"/>
        <v>0.11826974100934345</v>
      </c>
      <c r="I31" s="389">
        <f t="shared" si="3"/>
        <v>0.10550501734971397</v>
      </c>
      <c r="J31" s="279">
        <f t="shared" si="1"/>
        <v>9.8765432098765427</v>
      </c>
      <c r="L31" s="40">
        <f t="shared" si="5"/>
        <v>1.1826974100934346E-3</v>
      </c>
      <c r="T31" s="335"/>
      <c r="U31" s="15"/>
      <c r="V31" s="15"/>
      <c r="W31" s="15"/>
    </row>
    <row r="32" spans="1:24" ht="15.75" thickBot="1" x14ac:dyDescent="0.3">
      <c r="A32" s="358">
        <v>28</v>
      </c>
      <c r="B32" s="304" t="s">
        <v>225</v>
      </c>
      <c r="C32" s="363">
        <v>7347.44</v>
      </c>
      <c r="D32" s="51">
        <v>0</v>
      </c>
      <c r="E32" s="51">
        <v>786</v>
      </c>
      <c r="F32" s="35">
        <v>81</v>
      </c>
      <c r="G32" s="13">
        <f t="shared" si="2"/>
        <v>867</v>
      </c>
      <c r="H32" s="432">
        <f t="shared" si="6"/>
        <v>7.2414985490140873E-2</v>
      </c>
      <c r="I32" s="389">
        <f t="shared" si="3"/>
        <v>0.22585888899309139</v>
      </c>
      <c r="J32" s="369">
        <f t="shared" si="1"/>
        <v>2.8248519800076894</v>
      </c>
      <c r="L32" s="40">
        <f t="shared" si="5"/>
        <v>7.2414985490140877E-4</v>
      </c>
    </row>
    <row r="33" spans="1:20" ht="15.75" thickBot="1" x14ac:dyDescent="0.3">
      <c r="A33" s="358">
        <v>29</v>
      </c>
      <c r="B33" s="460" t="s">
        <v>39</v>
      </c>
      <c r="C33" s="60"/>
      <c r="D33" s="51"/>
      <c r="E33" s="35"/>
      <c r="F33" s="35"/>
      <c r="G33" s="13">
        <f t="shared" si="2"/>
        <v>0</v>
      </c>
      <c r="H33" s="432">
        <f t="shared" si="6"/>
        <v>0</v>
      </c>
      <c r="I33" s="389">
        <f t="shared" si="3"/>
        <v>0</v>
      </c>
      <c r="J33" s="279" t="e">
        <f t="shared" si="1"/>
        <v>#DIV/0!</v>
      </c>
      <c r="L33" s="40">
        <f t="shared" si="5"/>
        <v>0</v>
      </c>
    </row>
    <row r="34" spans="1:20" ht="15.75" thickBot="1" x14ac:dyDescent="0.3">
      <c r="A34" s="358">
        <v>30</v>
      </c>
      <c r="B34" s="305" t="s">
        <v>248</v>
      </c>
      <c r="C34" s="60">
        <v>19093.64</v>
      </c>
      <c r="D34" s="51">
        <v>8030.51</v>
      </c>
      <c r="E34" s="35">
        <v>75</v>
      </c>
      <c r="F34" s="35">
        <v>6</v>
      </c>
      <c r="G34" s="13">
        <f t="shared" si="2"/>
        <v>81</v>
      </c>
      <c r="H34" s="432">
        <f t="shared" si="6"/>
        <v>0.18818332147713673</v>
      </c>
      <c r="I34" s="389">
        <f t="shared" si="3"/>
        <v>2.1101003469942793E-2</v>
      </c>
      <c r="J34" s="279"/>
      <c r="L34" s="40">
        <f t="shared" si="5"/>
        <v>1.8818332147713672E-3</v>
      </c>
    </row>
    <row r="35" spans="1:20" ht="15.75" thickBot="1" x14ac:dyDescent="0.3">
      <c r="A35" s="358">
        <v>31</v>
      </c>
      <c r="B35" s="305" t="s">
        <v>41</v>
      </c>
      <c r="C35" s="60">
        <v>8650</v>
      </c>
      <c r="D35" s="51">
        <v>0</v>
      </c>
      <c r="E35" s="35">
        <v>0</v>
      </c>
      <c r="F35" s="35">
        <v>46</v>
      </c>
      <c r="G35" s="13">
        <f t="shared" si="2"/>
        <v>46</v>
      </c>
      <c r="H35" s="432">
        <f t="shared" si="6"/>
        <v>8.5252771644235087E-2</v>
      </c>
      <c r="I35" s="389">
        <f t="shared" si="3"/>
        <v>1.198328592120208E-2</v>
      </c>
      <c r="J35" s="279">
        <f t="shared" ref="J35:J48" si="7">C35/G35/3</f>
        <v>62.681159420289852</v>
      </c>
      <c r="K35" s="179"/>
      <c r="L35" s="40">
        <f t="shared" si="5"/>
        <v>8.5252771644235082E-4</v>
      </c>
      <c r="M35" s="182"/>
      <c r="N35" s="182"/>
    </row>
    <row r="36" spans="1:20" ht="15.75" thickBot="1" x14ac:dyDescent="0.3">
      <c r="A36" s="358">
        <v>32</v>
      </c>
      <c r="B36" s="305" t="s">
        <v>234</v>
      </c>
      <c r="C36" s="60">
        <v>15495.15</v>
      </c>
      <c r="D36" s="51">
        <v>1243</v>
      </c>
      <c r="E36" s="35">
        <v>465</v>
      </c>
      <c r="F36" s="35">
        <v>0</v>
      </c>
      <c r="G36" s="13">
        <f t="shared" si="2"/>
        <v>465</v>
      </c>
      <c r="H36" s="432">
        <f t="shared" si="6"/>
        <v>0.15271728145007735</v>
      </c>
      <c r="I36" s="389">
        <f t="shared" si="3"/>
        <v>0.12113539029041233</v>
      </c>
      <c r="J36" s="279">
        <f t="shared" si="7"/>
        <v>11.10763440860215</v>
      </c>
      <c r="K36" s="179"/>
      <c r="L36" s="40">
        <f t="shared" si="5"/>
        <v>1.5271728145007735E-3</v>
      </c>
      <c r="M36" s="182"/>
      <c r="N36" s="182"/>
    </row>
    <row r="37" spans="1:20" ht="15.75" thickBot="1" x14ac:dyDescent="0.3">
      <c r="A37" s="358">
        <v>33</v>
      </c>
      <c r="B37" s="305" t="s">
        <v>81</v>
      </c>
      <c r="C37" s="60">
        <v>32775</v>
      </c>
      <c r="D37" s="366">
        <v>0</v>
      </c>
      <c r="E37" s="35">
        <v>1440</v>
      </c>
      <c r="F37" s="35">
        <v>0</v>
      </c>
      <c r="G37" s="13">
        <f t="shared" si="2"/>
        <v>1440</v>
      </c>
      <c r="H37" s="432">
        <f t="shared" si="6"/>
        <v>0.32302423013176934</v>
      </c>
      <c r="I37" s="389">
        <f t="shared" si="3"/>
        <v>0.37512895057676077</v>
      </c>
      <c r="J37" s="279">
        <f t="shared" si="7"/>
        <v>7.5868055555555562</v>
      </c>
      <c r="L37" s="40">
        <f t="shared" si="5"/>
        <v>3.2302423013176934E-3</v>
      </c>
    </row>
    <row r="38" spans="1:20" ht="15.75" thickBot="1" x14ac:dyDescent="0.3">
      <c r="A38" s="358">
        <v>34</v>
      </c>
      <c r="B38" s="100" t="s">
        <v>44</v>
      </c>
      <c r="C38" s="371"/>
      <c r="D38" s="440"/>
      <c r="E38" s="441"/>
      <c r="F38" s="441"/>
      <c r="G38" s="81">
        <f t="shared" si="2"/>
        <v>0</v>
      </c>
      <c r="H38" s="432">
        <f t="shared" si="6"/>
        <v>0</v>
      </c>
      <c r="I38" s="389">
        <f t="shared" si="3"/>
        <v>0</v>
      </c>
      <c r="J38" s="279" t="e">
        <f t="shared" si="7"/>
        <v>#DIV/0!</v>
      </c>
      <c r="L38" s="40">
        <f t="shared" si="5"/>
        <v>0</v>
      </c>
    </row>
    <row r="39" spans="1:20" ht="15.75" thickBot="1" x14ac:dyDescent="0.3">
      <c r="A39" s="358">
        <v>35</v>
      </c>
      <c r="B39" s="305" t="s">
        <v>45</v>
      </c>
      <c r="C39" s="60">
        <v>5140</v>
      </c>
      <c r="D39" s="51">
        <v>0</v>
      </c>
      <c r="E39" s="35">
        <v>171</v>
      </c>
      <c r="F39" s="35">
        <v>0</v>
      </c>
      <c r="G39" s="13">
        <f t="shared" si="2"/>
        <v>171</v>
      </c>
      <c r="H39" s="432">
        <f t="shared" si="6"/>
        <v>5.065887239900211E-2</v>
      </c>
      <c r="I39" s="389">
        <f t="shared" si="3"/>
        <v>4.4546562880990341E-2</v>
      </c>
      <c r="J39" s="281">
        <f t="shared" si="7"/>
        <v>10.019493177387915</v>
      </c>
      <c r="K39" s="179"/>
      <c r="L39" s="40">
        <f t="shared" si="5"/>
        <v>5.0658872399002113E-4</v>
      </c>
      <c r="M39" s="109"/>
      <c r="N39" s="109"/>
    </row>
    <row r="40" spans="1:20" ht="15.75" thickBot="1" x14ac:dyDescent="0.3">
      <c r="A40" s="358">
        <v>36</v>
      </c>
      <c r="B40" s="305" t="s">
        <v>82</v>
      </c>
      <c r="C40" s="60">
        <v>4694</v>
      </c>
      <c r="D40" s="51">
        <v>0</v>
      </c>
      <c r="E40" s="35">
        <v>53</v>
      </c>
      <c r="F40" s="35">
        <v>82</v>
      </c>
      <c r="G40" s="13">
        <f t="shared" si="2"/>
        <v>135</v>
      </c>
      <c r="H40" s="432">
        <f t="shared" si="6"/>
        <v>4.6263180358154847E-2</v>
      </c>
      <c r="I40" s="389">
        <f t="shared" si="3"/>
        <v>3.5168339116571322E-2</v>
      </c>
      <c r="J40" s="279">
        <f t="shared" si="7"/>
        <v>11.590123456790124</v>
      </c>
      <c r="K40" s="25"/>
      <c r="L40" s="40">
        <f t="shared" si="5"/>
        <v>4.6263180358154849E-4</v>
      </c>
    </row>
    <row r="41" spans="1:20" ht="15.75" thickBot="1" x14ac:dyDescent="0.3">
      <c r="A41" s="358">
        <v>37</v>
      </c>
      <c r="B41" s="305" t="s">
        <v>47</v>
      </c>
      <c r="C41" s="60">
        <v>47608</v>
      </c>
      <c r="D41" s="44">
        <v>17406</v>
      </c>
      <c r="E41" s="35">
        <v>1900</v>
      </c>
      <c r="F41" s="35">
        <v>0</v>
      </c>
      <c r="G41" s="13">
        <f t="shared" si="2"/>
        <v>1900</v>
      </c>
      <c r="H41" s="432">
        <f t="shared" si="6"/>
        <v>0.46921548583106859</v>
      </c>
      <c r="I41" s="389">
        <f t="shared" si="3"/>
        <v>0.49496180978878151</v>
      </c>
      <c r="J41" s="279">
        <f t="shared" si="7"/>
        <v>8.3522807017543865</v>
      </c>
      <c r="L41" s="40">
        <f t="shared" si="5"/>
        <v>4.692154858310686E-3</v>
      </c>
    </row>
    <row r="42" spans="1:20" ht="15.75" thickBot="1" x14ac:dyDescent="0.3">
      <c r="A42" s="358">
        <v>38</v>
      </c>
      <c r="B42" s="299" t="s">
        <v>48</v>
      </c>
      <c r="C42" s="60"/>
      <c r="D42" s="44"/>
      <c r="E42" s="37"/>
      <c r="F42" s="37"/>
      <c r="G42" s="13">
        <f t="shared" si="2"/>
        <v>0</v>
      </c>
      <c r="H42" s="432">
        <f t="shared" si="6"/>
        <v>0</v>
      </c>
      <c r="I42" s="389">
        <f t="shared" si="3"/>
        <v>0</v>
      </c>
      <c r="J42" s="279" t="e">
        <f t="shared" si="7"/>
        <v>#DIV/0!</v>
      </c>
      <c r="L42" s="40">
        <f t="shared" si="5"/>
        <v>0</v>
      </c>
    </row>
    <row r="43" spans="1:20" ht="15.75" thickBot="1" x14ac:dyDescent="0.3">
      <c r="A43" s="358">
        <v>39</v>
      </c>
      <c r="B43" s="305" t="s">
        <v>49</v>
      </c>
      <c r="C43" s="45">
        <v>126173</v>
      </c>
      <c r="D43" s="44">
        <v>30886</v>
      </c>
      <c r="E43" s="35">
        <v>2055</v>
      </c>
      <c r="F43" s="35">
        <v>12</v>
      </c>
      <c r="G43" s="13">
        <f t="shared" si="2"/>
        <v>2067</v>
      </c>
      <c r="H43" s="432">
        <f t="shared" si="6"/>
        <v>1.2435373360309909</v>
      </c>
      <c r="I43" s="389">
        <f t="shared" si="3"/>
        <v>0.53846634780705871</v>
      </c>
      <c r="J43" s="369">
        <f t="shared" si="7"/>
        <v>20.347202064183197</v>
      </c>
      <c r="L43" s="40">
        <f t="shared" si="5"/>
        <v>1.243537336030991E-2</v>
      </c>
    </row>
    <row r="44" spans="1:20" ht="15.75" thickBot="1" x14ac:dyDescent="0.3">
      <c r="A44" s="358">
        <v>40</v>
      </c>
      <c r="B44" s="100" t="s">
        <v>228</v>
      </c>
      <c r="C44" s="444"/>
      <c r="D44" s="445"/>
      <c r="E44" s="445"/>
      <c r="F44" s="446"/>
      <c r="G44" s="81">
        <f t="shared" si="2"/>
        <v>0</v>
      </c>
      <c r="H44" s="432">
        <f t="shared" si="6"/>
        <v>0</v>
      </c>
      <c r="I44" s="389">
        <f t="shared" si="3"/>
        <v>0</v>
      </c>
      <c r="J44" s="279" t="e">
        <f t="shared" si="7"/>
        <v>#DIV/0!</v>
      </c>
      <c r="L44" s="40">
        <f t="shared" si="5"/>
        <v>0</v>
      </c>
    </row>
    <row r="45" spans="1:20" ht="15.75" thickBot="1" x14ac:dyDescent="0.3">
      <c r="A45" s="358">
        <v>41</v>
      </c>
      <c r="B45" s="304" t="s">
        <v>83</v>
      </c>
      <c r="C45" s="80">
        <v>174215.82</v>
      </c>
      <c r="D45" s="80">
        <v>0</v>
      </c>
      <c r="E45" s="80">
        <v>5954</v>
      </c>
      <c r="F45" s="39">
        <v>360</v>
      </c>
      <c r="G45" s="13">
        <f t="shared" si="2"/>
        <v>6314</v>
      </c>
      <c r="H45" s="432">
        <f t="shared" si="6"/>
        <v>1.7170383259275335</v>
      </c>
      <c r="I45" s="389">
        <f t="shared" si="3"/>
        <v>1.6448362457928245</v>
      </c>
      <c r="J45" s="279">
        <f t="shared" si="7"/>
        <v>9.1973297434273054</v>
      </c>
      <c r="L45" s="40">
        <f t="shared" si="5"/>
        <v>1.7170383259275335E-2</v>
      </c>
    </row>
    <row r="46" spans="1:20" ht="15.75" thickBot="1" x14ac:dyDescent="0.3">
      <c r="A46" s="358">
        <v>42</v>
      </c>
      <c r="B46" s="305" t="s">
        <v>52</v>
      </c>
      <c r="C46" s="51">
        <v>1300</v>
      </c>
      <c r="D46" s="44">
        <v>0</v>
      </c>
      <c r="E46" s="36">
        <v>50</v>
      </c>
      <c r="F46" s="35">
        <v>0</v>
      </c>
      <c r="G46" s="13">
        <f t="shared" si="2"/>
        <v>50</v>
      </c>
      <c r="H46" s="432">
        <f t="shared" si="6"/>
        <v>1.2812555276012208E-2</v>
      </c>
      <c r="I46" s="389">
        <f t="shared" si="3"/>
        <v>1.3025310783915304E-2</v>
      </c>
      <c r="J46" s="279">
        <f t="shared" si="7"/>
        <v>8.6666666666666661</v>
      </c>
      <c r="L46" s="40">
        <f t="shared" si="5"/>
        <v>1.2812555276012208E-4</v>
      </c>
    </row>
    <row r="47" spans="1:20" ht="15.75" thickBot="1" x14ac:dyDescent="0.3">
      <c r="A47" s="358">
        <v>43</v>
      </c>
      <c r="B47" s="100" t="s">
        <v>239</v>
      </c>
      <c r="C47" s="442"/>
      <c r="D47" s="440"/>
      <c r="E47" s="441"/>
      <c r="F47" s="441"/>
      <c r="G47" s="81">
        <f t="shared" si="2"/>
        <v>0</v>
      </c>
      <c r="H47" s="432">
        <f t="shared" si="6"/>
        <v>0</v>
      </c>
      <c r="I47" s="389">
        <f t="shared" si="3"/>
        <v>0</v>
      </c>
      <c r="J47" s="279" t="e">
        <f t="shared" si="7"/>
        <v>#DIV/0!</v>
      </c>
      <c r="L47" s="40">
        <f t="shared" si="5"/>
        <v>0</v>
      </c>
    </row>
    <row r="48" spans="1:20" s="181" customFormat="1" ht="15.75" thickBot="1" x14ac:dyDescent="0.3">
      <c r="A48" s="358">
        <v>44</v>
      </c>
      <c r="B48" s="304" t="s">
        <v>187</v>
      </c>
      <c r="C48" s="60">
        <v>14434.22</v>
      </c>
      <c r="D48" s="51">
        <v>0</v>
      </c>
      <c r="E48" s="51">
        <v>325</v>
      </c>
      <c r="F48" s="35">
        <v>0</v>
      </c>
      <c r="G48" s="13">
        <f t="shared" si="2"/>
        <v>325</v>
      </c>
      <c r="H48" s="432">
        <f t="shared" si="6"/>
        <v>0.14226095508932379</v>
      </c>
      <c r="I48" s="389">
        <f t="shared" si="3"/>
        <v>8.4664520095449475E-2</v>
      </c>
      <c r="J48" s="279">
        <f t="shared" si="7"/>
        <v>14.804328205128206</v>
      </c>
      <c r="L48" s="40">
        <f t="shared" si="5"/>
        <v>1.422609550893238E-3</v>
      </c>
      <c r="M48" s="182"/>
      <c r="N48" s="182"/>
      <c r="T48" s="358"/>
    </row>
    <row r="49" spans="1:20" ht="15.75" thickBot="1" x14ac:dyDescent="0.3">
      <c r="A49" s="358">
        <v>45</v>
      </c>
      <c r="B49" s="449" t="s">
        <v>227</v>
      </c>
      <c r="C49" s="46"/>
      <c r="D49" s="60"/>
      <c r="E49" s="36"/>
      <c r="F49" s="35"/>
      <c r="G49" s="13">
        <f t="shared" si="2"/>
        <v>0</v>
      </c>
      <c r="H49" s="432">
        <f t="shared" si="6"/>
        <v>0</v>
      </c>
      <c r="I49" s="389">
        <f t="shared" si="3"/>
        <v>0</v>
      </c>
      <c r="J49" s="279"/>
      <c r="L49" s="40">
        <f t="shared" si="5"/>
        <v>0</v>
      </c>
      <c r="T49" s="181"/>
    </row>
    <row r="50" spans="1:20" ht="15.75" thickBot="1" x14ac:dyDescent="0.3">
      <c r="A50" s="358">
        <v>46</v>
      </c>
      <c r="B50" s="304" t="s">
        <v>53</v>
      </c>
      <c r="C50" s="46">
        <v>17923.73</v>
      </c>
      <c r="D50" s="60">
        <v>2828.38</v>
      </c>
      <c r="E50" s="36">
        <v>1410</v>
      </c>
      <c r="F50" s="35">
        <v>0</v>
      </c>
      <c r="G50" s="13">
        <f t="shared" si="2"/>
        <v>1410</v>
      </c>
      <c r="H50" s="432">
        <f t="shared" si="6"/>
        <v>0.1766529087517833</v>
      </c>
      <c r="I50" s="389">
        <f t="shared" si="3"/>
        <v>0.36731376410641159</v>
      </c>
      <c r="J50" s="280">
        <f t="shared" ref="J50:J60" si="8">C50/G50/3</f>
        <v>4.2372884160756499</v>
      </c>
      <c r="L50" s="40">
        <f t="shared" si="5"/>
        <v>1.766529087517833E-3</v>
      </c>
    </row>
    <row r="51" spans="1:20" ht="15.75" thickBot="1" x14ac:dyDescent="0.3">
      <c r="A51" s="358">
        <v>47</v>
      </c>
      <c r="B51" s="100" t="s">
        <v>55</v>
      </c>
      <c r="C51" s="371"/>
      <c r="D51" s="443"/>
      <c r="E51" s="447"/>
      <c r="F51" s="441"/>
      <c r="G51" s="81">
        <f t="shared" si="2"/>
        <v>0</v>
      </c>
      <c r="H51" s="432">
        <f t="shared" si="6"/>
        <v>0</v>
      </c>
      <c r="I51" s="389">
        <f t="shared" si="3"/>
        <v>0</v>
      </c>
      <c r="J51" s="279" t="e">
        <f t="shared" si="8"/>
        <v>#DIV/0!</v>
      </c>
      <c r="L51" s="40">
        <f t="shared" si="5"/>
        <v>0</v>
      </c>
    </row>
    <row r="52" spans="1:20" ht="15.75" thickBot="1" x14ac:dyDescent="0.3">
      <c r="A52" s="358">
        <v>48</v>
      </c>
      <c r="B52" s="304" t="s">
        <v>240</v>
      </c>
      <c r="C52" s="60">
        <v>36290.85</v>
      </c>
      <c r="D52" s="60">
        <v>31242.91</v>
      </c>
      <c r="E52" s="36">
        <v>995</v>
      </c>
      <c r="F52" s="35">
        <v>7</v>
      </c>
      <c r="G52" s="13">
        <f t="shared" si="2"/>
        <v>1002</v>
      </c>
      <c r="H52" s="432">
        <f t="shared" si="6"/>
        <v>0.35767578587574433</v>
      </c>
      <c r="I52" s="389">
        <f t="shared" si="3"/>
        <v>0.26102722810966272</v>
      </c>
      <c r="J52" s="279">
        <f t="shared" si="8"/>
        <v>12.072804391217565</v>
      </c>
      <c r="L52" s="40">
        <f t="shared" si="5"/>
        <v>3.5767578587574435E-3</v>
      </c>
    </row>
    <row r="53" spans="1:20" ht="15.75" thickBot="1" x14ac:dyDescent="0.3">
      <c r="A53" s="358">
        <v>49</v>
      </c>
      <c r="B53" s="111" t="s">
        <v>230</v>
      </c>
      <c r="C53" s="371"/>
      <c r="D53" s="448"/>
      <c r="E53" s="447"/>
      <c r="F53" s="441"/>
      <c r="G53" s="81">
        <f t="shared" si="2"/>
        <v>0</v>
      </c>
      <c r="H53" s="432">
        <f t="shared" si="6"/>
        <v>0</v>
      </c>
      <c r="I53" s="389">
        <f t="shared" si="3"/>
        <v>0</v>
      </c>
      <c r="J53" s="279" t="e">
        <f t="shared" si="8"/>
        <v>#DIV/0!</v>
      </c>
      <c r="K53" s="179"/>
      <c r="L53" s="40">
        <f t="shared" si="5"/>
        <v>0</v>
      </c>
    </row>
    <row r="54" spans="1:20" ht="15.75" thickBot="1" x14ac:dyDescent="0.3">
      <c r="A54" s="358">
        <v>50</v>
      </c>
      <c r="B54" s="305" t="s">
        <v>59</v>
      </c>
      <c r="C54" s="45">
        <v>176389.04</v>
      </c>
      <c r="D54" s="45">
        <v>95375.71</v>
      </c>
      <c r="E54" s="36">
        <v>6935</v>
      </c>
      <c r="F54" s="35">
        <v>181</v>
      </c>
      <c r="G54" s="13">
        <f t="shared" si="2"/>
        <v>7116</v>
      </c>
      <c r="H54" s="432">
        <f t="shared" si="6"/>
        <v>1.7384571731405605</v>
      </c>
      <c r="I54" s="389">
        <f t="shared" si="3"/>
        <v>1.8537622307668262</v>
      </c>
      <c r="J54" s="279">
        <f t="shared" si="8"/>
        <v>8.2625557429267378</v>
      </c>
      <c r="K54" s="179"/>
      <c r="L54" s="40">
        <f t="shared" si="5"/>
        <v>1.7384571731405604E-2</v>
      </c>
      <c r="M54" s="182"/>
      <c r="N54" s="182"/>
      <c r="O54" s="181"/>
      <c r="P54" s="181"/>
    </row>
    <row r="55" spans="1:20" ht="15.75" thickBot="1" x14ac:dyDescent="0.3">
      <c r="A55" s="358">
        <v>51</v>
      </c>
      <c r="B55" s="304" t="s">
        <v>79</v>
      </c>
      <c r="C55" s="60">
        <v>481866.48</v>
      </c>
      <c r="D55" s="60">
        <v>79282.59</v>
      </c>
      <c r="E55" s="60">
        <v>5382</v>
      </c>
      <c r="F55" s="35">
        <v>706</v>
      </c>
      <c r="G55" s="13">
        <f t="shared" si="2"/>
        <v>6088</v>
      </c>
      <c r="H55" s="432">
        <f t="shared" si="6"/>
        <v>4.7491853158903314</v>
      </c>
      <c r="I55" s="389">
        <f t="shared" si="3"/>
        <v>1.5859618410495275</v>
      </c>
      <c r="J55" s="280">
        <f t="shared" si="8"/>
        <v>26.383403416557162</v>
      </c>
      <c r="K55" s="179"/>
      <c r="L55" s="40">
        <f t="shared" si="5"/>
        <v>4.7491853158903315E-2</v>
      </c>
      <c r="M55" s="182"/>
      <c r="N55" s="182"/>
      <c r="O55" s="181"/>
      <c r="P55" s="181"/>
    </row>
    <row r="56" spans="1:20" ht="15.75" thickBot="1" x14ac:dyDescent="0.3">
      <c r="A56" s="358">
        <v>52</v>
      </c>
      <c r="B56" s="304" t="s">
        <v>60</v>
      </c>
      <c r="C56" s="60">
        <v>27750.45</v>
      </c>
      <c r="D56" s="60">
        <v>0</v>
      </c>
      <c r="E56" s="36">
        <v>1097</v>
      </c>
      <c r="F56" s="35">
        <v>0</v>
      </c>
      <c r="G56" s="454">
        <f t="shared" si="2"/>
        <v>1097</v>
      </c>
      <c r="H56" s="455">
        <f t="shared" si="6"/>
        <v>0.27350321119939464</v>
      </c>
      <c r="I56" s="389">
        <f t="shared" si="3"/>
        <v>0.28577531859910177</v>
      </c>
      <c r="J56" s="279">
        <f t="shared" si="8"/>
        <v>8.4322242479489518</v>
      </c>
      <c r="L56" s="40">
        <f t="shared" si="5"/>
        <v>2.7350321119939463E-3</v>
      </c>
    </row>
    <row r="57" spans="1:20" ht="15.75" thickBot="1" x14ac:dyDescent="0.3">
      <c r="A57" s="358">
        <v>53</v>
      </c>
      <c r="B57" s="304" t="s">
        <v>218</v>
      </c>
      <c r="C57" s="60">
        <v>14100</v>
      </c>
      <c r="D57" s="60">
        <v>0</v>
      </c>
      <c r="E57" s="60">
        <v>554</v>
      </c>
      <c r="F57" s="35">
        <v>2</v>
      </c>
      <c r="G57" s="13">
        <f t="shared" si="2"/>
        <v>556</v>
      </c>
      <c r="H57" s="457">
        <f t="shared" si="6"/>
        <v>0.13896694568597856</v>
      </c>
      <c r="I57" s="432">
        <f t="shared" si="3"/>
        <v>0.14484145591713818</v>
      </c>
      <c r="J57" s="279">
        <f t="shared" si="8"/>
        <v>8.4532374100719423</v>
      </c>
      <c r="L57" s="40">
        <f t="shared" si="5"/>
        <v>1.3896694568597857E-3</v>
      </c>
    </row>
    <row r="58" spans="1:20" ht="15.75" thickBot="1" x14ac:dyDescent="0.3">
      <c r="A58" s="358">
        <v>54</v>
      </c>
      <c r="B58" s="304" t="s">
        <v>80</v>
      </c>
      <c r="C58" s="45">
        <v>1009</v>
      </c>
      <c r="D58" s="60">
        <v>5055</v>
      </c>
      <c r="E58" s="36">
        <v>80</v>
      </c>
      <c r="F58" s="35">
        <v>0</v>
      </c>
      <c r="G58" s="13">
        <f t="shared" si="2"/>
        <v>80</v>
      </c>
      <c r="H58" s="457">
        <f t="shared" si="6"/>
        <v>9.9445140565356284E-3</v>
      </c>
      <c r="I58" s="432">
        <f t="shared" si="3"/>
        <v>2.0840497254264487E-2</v>
      </c>
      <c r="J58" s="280">
        <f t="shared" si="8"/>
        <v>4.2041666666666666</v>
      </c>
      <c r="L58" s="40">
        <f t="shared" si="5"/>
        <v>9.9445140565356292E-5</v>
      </c>
    </row>
    <row r="59" spans="1:20" ht="15.75" thickBot="1" x14ac:dyDescent="0.3">
      <c r="A59" s="358">
        <v>55</v>
      </c>
      <c r="B59" s="304" t="s">
        <v>63</v>
      </c>
      <c r="C59" s="60">
        <v>116000</v>
      </c>
      <c r="D59" s="60">
        <v>28000</v>
      </c>
      <c r="E59" s="60">
        <v>3929</v>
      </c>
      <c r="F59" s="35">
        <v>283</v>
      </c>
      <c r="G59" s="13">
        <f t="shared" si="2"/>
        <v>4212</v>
      </c>
      <c r="H59" s="457">
        <f t="shared" si="6"/>
        <v>1.14327416309032</v>
      </c>
      <c r="I59" s="432">
        <f t="shared" si="3"/>
        <v>1.0972521804370252</v>
      </c>
      <c r="J59" s="279">
        <f t="shared" si="8"/>
        <v>9.1801202912314022</v>
      </c>
      <c r="L59" s="40">
        <f t="shared" si="5"/>
        <v>1.1432741630903201E-2</v>
      </c>
    </row>
    <row r="60" spans="1:20" ht="15.75" thickBot="1" x14ac:dyDescent="0.3">
      <c r="A60" s="358">
        <v>56</v>
      </c>
      <c r="B60" s="304" t="s">
        <v>129</v>
      </c>
      <c r="C60" s="60"/>
      <c r="D60" s="60"/>
      <c r="E60" s="60"/>
      <c r="F60" s="35"/>
      <c r="G60" s="13">
        <f t="shared" si="2"/>
        <v>0</v>
      </c>
      <c r="H60" s="457">
        <f t="shared" si="6"/>
        <v>0</v>
      </c>
      <c r="I60" s="432">
        <f t="shared" si="3"/>
        <v>0</v>
      </c>
      <c r="J60" s="279" t="e">
        <f t="shared" si="8"/>
        <v>#DIV/0!</v>
      </c>
      <c r="L60" s="40">
        <f t="shared" si="5"/>
        <v>0</v>
      </c>
    </row>
    <row r="61" spans="1:20" ht="15.75" thickBot="1" x14ac:dyDescent="0.3">
      <c r="A61" s="358">
        <v>57</v>
      </c>
      <c r="B61" s="304" t="s">
        <v>252</v>
      </c>
      <c r="C61" s="60"/>
      <c r="D61" s="60"/>
      <c r="E61" s="60"/>
      <c r="F61" s="35"/>
      <c r="G61" s="13">
        <f t="shared" si="2"/>
        <v>0</v>
      </c>
      <c r="H61" s="458">
        <f t="shared" si="6"/>
        <v>0</v>
      </c>
      <c r="I61" s="432">
        <f t="shared" si="3"/>
        <v>0</v>
      </c>
      <c r="J61" s="279"/>
      <c r="L61" s="40">
        <f t="shared" si="5"/>
        <v>0</v>
      </c>
      <c r="M61" s="104">
        <v>18907250.18</v>
      </c>
    </row>
    <row r="62" spans="1:20" x14ac:dyDescent="0.25">
      <c r="A62" s="358">
        <v>58</v>
      </c>
      <c r="B62" s="304" t="s">
        <v>259</v>
      </c>
      <c r="C62" s="60">
        <v>14077.8</v>
      </c>
      <c r="D62" s="60">
        <v>4880.45</v>
      </c>
      <c r="E62" s="60">
        <v>475</v>
      </c>
      <c r="F62" s="35">
        <v>24</v>
      </c>
      <c r="G62" s="13">
        <f t="shared" si="2"/>
        <v>499</v>
      </c>
      <c r="H62" s="474"/>
      <c r="I62" s="475"/>
      <c r="J62" s="279"/>
      <c r="L62" s="40"/>
    </row>
    <row r="63" spans="1:20" x14ac:dyDescent="0.25">
      <c r="B63" s="336" t="s">
        <v>64</v>
      </c>
      <c r="C63" s="337">
        <f>SUM(C5:C62)</f>
        <v>10146297.690000001</v>
      </c>
      <c r="D63" s="337">
        <f>SUM(D5:D62)</f>
        <v>3809887.9999999995</v>
      </c>
      <c r="E63" s="337">
        <f>SUM(E5:E62)</f>
        <v>361462</v>
      </c>
      <c r="F63" s="337">
        <f>SUM(F5:F62)</f>
        <v>22406</v>
      </c>
      <c r="G63" s="438">
        <f>SUM(G5:G62)</f>
        <v>383868</v>
      </c>
      <c r="H63" s="456">
        <f>SUM(H5:H61)</f>
        <v>99.861251853334878</v>
      </c>
      <c r="I63" s="337">
        <f>SUM(I5:I61)</f>
        <v>99.870007398376544</v>
      </c>
      <c r="J63" s="279">
        <f>C63/G63/3</f>
        <v>8.8105787145581314</v>
      </c>
      <c r="M63" s="104">
        <f>M61/2</f>
        <v>9453625.0899999999</v>
      </c>
    </row>
    <row r="64" spans="1:20" x14ac:dyDescent="0.25">
      <c r="B64" s="26"/>
      <c r="C64" s="28">
        <f>SUM(C9:C61)-C55-C46-C43-C12</f>
        <v>2052144.37</v>
      </c>
      <c r="D64" s="28">
        <f>SUM(D9:D60)</f>
        <v>905386.94</v>
      </c>
      <c r="E64" s="28">
        <f>SUM(E9:E60)</f>
        <v>78566</v>
      </c>
      <c r="F64" s="28">
        <f>SUM(F9:F60)</f>
        <v>3242</v>
      </c>
      <c r="G64" s="199">
        <f>SUM(G9:G61)-G46-G43-G55-G12</f>
        <v>73579</v>
      </c>
      <c r="H64" s="199"/>
      <c r="I64" s="199"/>
      <c r="J64" s="86"/>
    </row>
    <row r="65" spans="1:22" x14ac:dyDescent="0.25">
      <c r="B65" s="178" t="s">
        <v>65</v>
      </c>
      <c r="C65" s="29"/>
      <c r="D65" s="29"/>
      <c r="F65" s="32"/>
      <c r="G65" s="21">
        <f>G64/G63</f>
        <v>0.19167786843394083</v>
      </c>
      <c r="H65" s="21"/>
      <c r="I65" s="85"/>
    </row>
    <row r="66" spans="1:22" x14ac:dyDescent="0.25">
      <c r="B66" s="180"/>
      <c r="C66" s="260">
        <f>C63*2</f>
        <v>20292595.380000003</v>
      </c>
      <c r="D66" s="201">
        <f>D63*2</f>
        <v>7619775.9999999991</v>
      </c>
      <c r="E66" s="263"/>
      <c r="F66" s="263"/>
      <c r="G66" s="264">
        <f>G63-342862</f>
        <v>41006</v>
      </c>
      <c r="H66" s="264"/>
      <c r="I66" s="266"/>
      <c r="M66" s="104">
        <v>383763</v>
      </c>
      <c r="N66" s="392">
        <v>6279381</v>
      </c>
    </row>
    <row r="67" spans="1:22" x14ac:dyDescent="0.25">
      <c r="B67" s="180"/>
      <c r="C67" s="33"/>
      <c r="D67" s="29"/>
      <c r="G67" s="34"/>
      <c r="H67" s="34"/>
      <c r="I67" s="34"/>
      <c r="K67" s="14"/>
      <c r="M67" s="392">
        <v>356637</v>
      </c>
      <c r="N67" s="392">
        <v>5672361</v>
      </c>
    </row>
    <row r="68" spans="1:22" x14ac:dyDescent="0.25">
      <c r="B68" s="180"/>
      <c r="C68" s="461"/>
      <c r="D68" s="462"/>
      <c r="E68" s="463"/>
      <c r="F68" s="463"/>
      <c r="G68" s="464"/>
      <c r="H68" s="464"/>
      <c r="I68" s="465"/>
      <c r="K68" s="29"/>
      <c r="L68" s="40"/>
      <c r="M68" s="106">
        <f>M66/M67</f>
        <v>1.0760605321377199</v>
      </c>
      <c r="N68" s="106">
        <f>N66/N67</f>
        <v>1.1070136403518747</v>
      </c>
      <c r="O68" s="40"/>
    </row>
    <row r="69" spans="1:22" x14ac:dyDescent="0.25">
      <c r="B69" s="180"/>
      <c r="C69" s="461"/>
      <c r="D69" s="461"/>
      <c r="E69" s="463"/>
      <c r="F69" s="463"/>
      <c r="G69" s="466"/>
      <c r="H69" s="466"/>
      <c r="I69" s="465"/>
    </row>
    <row r="70" spans="1:22" x14ac:dyDescent="0.25">
      <c r="B70" s="180"/>
      <c r="C70" s="461"/>
      <c r="D70" s="461"/>
      <c r="E70" s="463"/>
      <c r="F70" s="463"/>
      <c r="G70" s="465"/>
      <c r="H70" s="465"/>
      <c r="I70" s="465"/>
    </row>
    <row r="71" spans="1:22" x14ac:dyDescent="0.25">
      <c r="B71" s="180"/>
      <c r="C71" s="461"/>
      <c r="D71" s="461"/>
      <c r="E71" s="463"/>
      <c r="F71" s="463"/>
      <c r="G71" s="465"/>
      <c r="H71" s="465"/>
      <c r="I71" s="465"/>
      <c r="M71" s="104">
        <v>453053</v>
      </c>
    </row>
    <row r="72" spans="1:22" x14ac:dyDescent="0.25">
      <c r="B72" s="180"/>
      <c r="C72" s="467"/>
      <c r="D72" s="467"/>
      <c r="E72" s="463"/>
      <c r="F72" s="463"/>
      <c r="G72" s="466"/>
      <c r="H72" s="466"/>
      <c r="I72" s="466"/>
      <c r="L72" s="50"/>
      <c r="M72" s="107">
        <v>2</v>
      </c>
      <c r="N72" s="107"/>
      <c r="O72" s="50"/>
    </row>
    <row r="73" spans="1:22" x14ac:dyDescent="0.25">
      <c r="B73" s="180"/>
      <c r="C73" s="468"/>
      <c r="D73" s="469"/>
      <c r="E73" s="463"/>
      <c r="F73" s="463"/>
      <c r="G73" s="461"/>
      <c r="H73" s="461"/>
      <c r="I73" s="465"/>
      <c r="M73" s="396">
        <f>M71/M72</f>
        <v>226526.5</v>
      </c>
    </row>
    <row r="74" spans="1:22" x14ac:dyDescent="0.25">
      <c r="B74" s="180"/>
      <c r="C74" s="465"/>
      <c r="D74" s="462"/>
      <c r="E74" s="463"/>
      <c r="F74" s="463"/>
      <c r="G74" s="470"/>
      <c r="H74" s="471"/>
      <c r="I74" s="471"/>
      <c r="L74" s="358" t="s">
        <v>4</v>
      </c>
    </row>
    <row r="75" spans="1:22" x14ac:dyDescent="0.25">
      <c r="B75" s="180"/>
      <c r="F75" s="49"/>
      <c r="G75" s="82"/>
      <c r="H75" s="82"/>
      <c r="I75" s="85"/>
      <c r="L75" s="358">
        <v>3167.65</v>
      </c>
    </row>
    <row r="76" spans="1:22" x14ac:dyDescent="0.25">
      <c r="B76" s="180"/>
      <c r="G76" s="34"/>
      <c r="H76" s="34"/>
      <c r="I76" s="34"/>
      <c r="L76" s="358">
        <v>8574.44</v>
      </c>
    </row>
    <row r="77" spans="1:22" x14ac:dyDescent="0.25">
      <c r="B77" s="180"/>
      <c r="L77" s="358">
        <v>87165</v>
      </c>
    </row>
    <row r="78" spans="1:22" ht="15.75" thickBot="1" x14ac:dyDescent="0.3">
      <c r="B78" s="179"/>
      <c r="L78" s="358">
        <v>234990</v>
      </c>
      <c r="V78" s="472"/>
    </row>
    <row r="79" spans="1:22" ht="15.75" thickBot="1" x14ac:dyDescent="0.3">
      <c r="A79" s="358">
        <v>27</v>
      </c>
      <c r="B79" s="372" t="s">
        <v>217</v>
      </c>
      <c r="C79" s="60"/>
      <c r="D79" s="51"/>
      <c r="E79" s="51"/>
      <c r="F79" s="35"/>
      <c r="G79" s="268">
        <f>E79+F79</f>
        <v>0</v>
      </c>
      <c r="H79" s="268"/>
      <c r="I79" s="269"/>
      <c r="J79" s="280" t="e">
        <f>C79/G79/3</f>
        <v>#DIV/0!</v>
      </c>
      <c r="L79" s="358">
        <v>195281</v>
      </c>
    </row>
    <row r="80" spans="1:22" x14ac:dyDescent="0.25">
      <c r="G80" s="21"/>
      <c r="H80" s="21"/>
      <c r="I80" s="21"/>
      <c r="L80" s="358">
        <v>3244026</v>
      </c>
      <c r="U80" s="9"/>
      <c r="V80" s="11"/>
    </row>
    <row r="81" spans="7:22" x14ac:dyDescent="0.25">
      <c r="L81" s="399">
        <f>SUM(L75:L80)</f>
        <v>3773204.09</v>
      </c>
      <c r="U81" s="9"/>
      <c r="V81" s="11"/>
    </row>
    <row r="82" spans="7:22" x14ac:dyDescent="0.25">
      <c r="G82" s="384">
        <v>1815</v>
      </c>
      <c r="H82" s="384"/>
      <c r="U82" s="9"/>
      <c r="V82" s="11"/>
    </row>
    <row r="83" spans="7:22" ht="15.75" thickBot="1" x14ac:dyDescent="0.3">
      <c r="G83" s="29">
        <f>G63-'TM3 2020'!G61</f>
        <v>23179</v>
      </c>
      <c r="U83" s="9"/>
    </row>
    <row r="84" spans="7:22" ht="15.75" thickBot="1" x14ac:dyDescent="0.3">
      <c r="L84" s="401">
        <v>872760</v>
      </c>
    </row>
    <row r="85" spans="7:22" ht="15.75" thickBot="1" x14ac:dyDescent="0.3">
      <c r="L85" s="402">
        <v>19453790</v>
      </c>
    </row>
    <row r="86" spans="7:22" ht="15.75" thickBot="1" x14ac:dyDescent="0.3">
      <c r="G86" s="385"/>
      <c r="H86" s="385"/>
      <c r="L86" s="403">
        <v>3.28</v>
      </c>
    </row>
    <row r="87" spans="7:22" ht="15.75" thickBot="1" x14ac:dyDescent="0.3">
      <c r="L87" s="404">
        <v>254654</v>
      </c>
    </row>
    <row r="88" spans="7:22" ht="15.75" thickBot="1" x14ac:dyDescent="0.3">
      <c r="L88" s="405">
        <v>9453623</v>
      </c>
    </row>
    <row r="89" spans="7:22" ht="15.75" thickBot="1" x14ac:dyDescent="0.3">
      <c r="L89" s="400">
        <f>SUM(L84:L88)</f>
        <v>30034830.280000001</v>
      </c>
      <c r="V89" s="72"/>
    </row>
    <row r="90" spans="7:22" ht="15.75" thickBot="1" x14ac:dyDescent="0.3">
      <c r="U90" s="71"/>
    </row>
  </sheetData>
  <mergeCells count="4">
    <mergeCell ref="B2:G2"/>
    <mergeCell ref="E3:G3"/>
    <mergeCell ref="T4:U4"/>
    <mergeCell ref="T13:U13"/>
  </mergeCells>
  <hyperlinks>
    <hyperlink ref="B12" r:id="rId1"/>
  </hyperlinks>
  <pageMargins left="0.7" right="0.7" top="0.75" bottom="0.75" header="0.3" footer="0.3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2"/>
  <sheetViews>
    <sheetView topLeftCell="A19" workbookViewId="0">
      <selection activeCell="F74" sqref="F74"/>
    </sheetView>
  </sheetViews>
  <sheetFormatPr defaultRowHeight="15" x14ac:dyDescent="0.25"/>
  <cols>
    <col min="1" max="1" width="21.42578125" style="175" customWidth="1"/>
    <col min="2" max="2" width="16.7109375" style="30" customWidth="1"/>
    <col min="3" max="3" width="13.85546875" style="30" customWidth="1"/>
    <col min="4" max="4" width="11.28515625" style="31" customWidth="1"/>
    <col min="5" max="5" width="12" style="31" customWidth="1"/>
    <col min="6" max="8" width="12.28515625" style="30" customWidth="1"/>
    <col min="9" max="9" width="13.42578125" style="358" customWidth="1"/>
    <col min="10" max="10" width="12.28515625" style="358" bestFit="1" customWidth="1"/>
    <col min="11" max="11" width="13.28515625" style="358" bestFit="1" customWidth="1"/>
    <col min="12" max="12" width="25.42578125" style="104" customWidth="1"/>
    <col min="13" max="13" width="19" style="104" customWidth="1"/>
    <col min="14" max="14" width="18.85546875" style="358" customWidth="1"/>
    <col min="15" max="15" width="15.28515625" style="358" customWidth="1"/>
    <col min="16" max="18" width="9.140625" style="358"/>
    <col min="19" max="19" width="18.5703125" style="358" customWidth="1"/>
    <col min="20" max="20" width="16.7109375" style="358" customWidth="1"/>
    <col min="21" max="21" width="25.28515625" style="358" customWidth="1"/>
    <col min="22" max="22" width="26" style="358" bestFit="1" customWidth="1"/>
    <col min="23" max="23" width="9.140625" style="358"/>
    <col min="24" max="24" width="13.28515625" style="358" customWidth="1"/>
    <col min="25" max="261" width="9.140625" style="358"/>
    <col min="262" max="262" width="21.42578125" style="358" customWidth="1"/>
    <col min="263" max="263" width="16.42578125" style="358" customWidth="1"/>
    <col min="264" max="264" width="17.42578125" style="358" customWidth="1"/>
    <col min="265" max="265" width="14" style="358" customWidth="1"/>
    <col min="266" max="266" width="13.5703125" style="358" customWidth="1"/>
    <col min="267" max="267" width="12.28515625" style="358" customWidth="1"/>
    <col min="268" max="268" width="12.140625" style="358" customWidth="1"/>
    <col min="269" max="269" width="12.28515625" style="358" bestFit="1" customWidth="1"/>
    <col min="270" max="274" width="9.140625" style="358"/>
    <col min="275" max="275" width="10.5703125" style="358" bestFit="1" customWidth="1"/>
    <col min="276" max="276" width="16.7109375" style="358" customWidth="1"/>
    <col min="277" max="277" width="27.7109375" style="358" customWidth="1"/>
    <col min="278" max="278" width="26" style="358" bestFit="1" customWidth="1"/>
    <col min="279" max="517" width="9.140625" style="358"/>
    <col min="518" max="518" width="21.42578125" style="358" customWidth="1"/>
    <col min="519" max="519" width="16.42578125" style="358" customWidth="1"/>
    <col min="520" max="520" width="17.42578125" style="358" customWidth="1"/>
    <col min="521" max="521" width="14" style="358" customWidth="1"/>
    <col min="522" max="522" width="13.5703125" style="358" customWidth="1"/>
    <col min="523" max="523" width="12.28515625" style="358" customWidth="1"/>
    <col min="524" max="524" width="12.140625" style="358" customWidth="1"/>
    <col min="525" max="525" width="12.28515625" style="358" bestFit="1" customWidth="1"/>
    <col min="526" max="530" width="9.140625" style="358"/>
    <col min="531" max="531" width="10.5703125" style="358" bestFit="1" customWidth="1"/>
    <col min="532" max="532" width="16.7109375" style="358" customWidth="1"/>
    <col min="533" max="533" width="27.7109375" style="358" customWidth="1"/>
    <col min="534" max="534" width="26" style="358" bestFit="1" customWidth="1"/>
    <col min="535" max="773" width="9.140625" style="358"/>
    <col min="774" max="774" width="21.42578125" style="358" customWidth="1"/>
    <col min="775" max="775" width="16.42578125" style="358" customWidth="1"/>
    <col min="776" max="776" width="17.42578125" style="358" customWidth="1"/>
    <col min="777" max="777" width="14" style="358" customWidth="1"/>
    <col min="778" max="778" width="13.5703125" style="358" customWidth="1"/>
    <col min="779" max="779" width="12.28515625" style="358" customWidth="1"/>
    <col min="780" max="780" width="12.140625" style="358" customWidth="1"/>
    <col min="781" max="781" width="12.28515625" style="358" bestFit="1" customWidth="1"/>
    <col min="782" max="786" width="9.140625" style="358"/>
    <col min="787" max="787" width="10.5703125" style="358" bestFit="1" customWidth="1"/>
    <col min="788" max="788" width="16.7109375" style="358" customWidth="1"/>
    <col min="789" max="789" width="27.7109375" style="358" customWidth="1"/>
    <col min="790" max="790" width="26" style="358" bestFit="1" customWidth="1"/>
    <col min="791" max="1029" width="9.140625" style="358"/>
    <col min="1030" max="1030" width="21.42578125" style="358" customWidth="1"/>
    <col min="1031" max="1031" width="16.42578125" style="358" customWidth="1"/>
    <col min="1032" max="1032" width="17.42578125" style="358" customWidth="1"/>
    <col min="1033" max="1033" width="14" style="358" customWidth="1"/>
    <col min="1034" max="1034" width="13.5703125" style="358" customWidth="1"/>
    <col min="1035" max="1035" width="12.28515625" style="358" customWidth="1"/>
    <col min="1036" max="1036" width="12.140625" style="358" customWidth="1"/>
    <col min="1037" max="1037" width="12.28515625" style="358" bestFit="1" customWidth="1"/>
    <col min="1038" max="1042" width="9.140625" style="358"/>
    <col min="1043" max="1043" width="10.5703125" style="358" bestFit="1" customWidth="1"/>
    <col min="1044" max="1044" width="16.7109375" style="358" customWidth="1"/>
    <col min="1045" max="1045" width="27.7109375" style="358" customWidth="1"/>
    <col min="1046" max="1046" width="26" style="358" bestFit="1" customWidth="1"/>
    <col min="1047" max="1285" width="9.140625" style="358"/>
    <col min="1286" max="1286" width="21.42578125" style="358" customWidth="1"/>
    <col min="1287" max="1287" width="16.42578125" style="358" customWidth="1"/>
    <col min="1288" max="1288" width="17.42578125" style="358" customWidth="1"/>
    <col min="1289" max="1289" width="14" style="358" customWidth="1"/>
    <col min="1290" max="1290" width="13.5703125" style="358" customWidth="1"/>
    <col min="1291" max="1291" width="12.28515625" style="358" customWidth="1"/>
    <col min="1292" max="1292" width="12.140625" style="358" customWidth="1"/>
    <col min="1293" max="1293" width="12.28515625" style="358" bestFit="1" customWidth="1"/>
    <col min="1294" max="1298" width="9.140625" style="358"/>
    <col min="1299" max="1299" width="10.5703125" style="358" bestFit="1" customWidth="1"/>
    <col min="1300" max="1300" width="16.7109375" style="358" customWidth="1"/>
    <col min="1301" max="1301" width="27.7109375" style="358" customWidth="1"/>
    <col min="1302" max="1302" width="26" style="358" bestFit="1" customWidth="1"/>
    <col min="1303" max="1541" width="9.140625" style="358"/>
    <col min="1542" max="1542" width="21.42578125" style="358" customWidth="1"/>
    <col min="1543" max="1543" width="16.42578125" style="358" customWidth="1"/>
    <col min="1544" max="1544" width="17.42578125" style="358" customWidth="1"/>
    <col min="1545" max="1545" width="14" style="358" customWidth="1"/>
    <col min="1546" max="1546" width="13.5703125" style="358" customWidth="1"/>
    <col min="1547" max="1547" width="12.28515625" style="358" customWidth="1"/>
    <col min="1548" max="1548" width="12.140625" style="358" customWidth="1"/>
    <col min="1549" max="1549" width="12.28515625" style="358" bestFit="1" customWidth="1"/>
    <col min="1550" max="1554" width="9.140625" style="358"/>
    <col min="1555" max="1555" width="10.5703125" style="358" bestFit="1" customWidth="1"/>
    <col min="1556" max="1556" width="16.7109375" style="358" customWidth="1"/>
    <col min="1557" max="1557" width="27.7109375" style="358" customWidth="1"/>
    <col min="1558" max="1558" width="26" style="358" bestFit="1" customWidth="1"/>
    <col min="1559" max="1797" width="9.140625" style="358"/>
    <col min="1798" max="1798" width="21.42578125" style="358" customWidth="1"/>
    <col min="1799" max="1799" width="16.42578125" style="358" customWidth="1"/>
    <col min="1800" max="1800" width="17.42578125" style="358" customWidth="1"/>
    <col min="1801" max="1801" width="14" style="358" customWidth="1"/>
    <col min="1802" max="1802" width="13.5703125" style="358" customWidth="1"/>
    <col min="1803" max="1803" width="12.28515625" style="358" customWidth="1"/>
    <col min="1804" max="1804" width="12.140625" style="358" customWidth="1"/>
    <col min="1805" max="1805" width="12.28515625" style="358" bestFit="1" customWidth="1"/>
    <col min="1806" max="1810" width="9.140625" style="358"/>
    <col min="1811" max="1811" width="10.5703125" style="358" bestFit="1" customWidth="1"/>
    <col min="1812" max="1812" width="16.7109375" style="358" customWidth="1"/>
    <col min="1813" max="1813" width="27.7109375" style="358" customWidth="1"/>
    <col min="1814" max="1814" width="26" style="358" bestFit="1" customWidth="1"/>
    <col min="1815" max="2053" width="9.140625" style="358"/>
    <col min="2054" max="2054" width="21.42578125" style="358" customWidth="1"/>
    <col min="2055" max="2055" width="16.42578125" style="358" customWidth="1"/>
    <col min="2056" max="2056" width="17.42578125" style="358" customWidth="1"/>
    <col min="2057" max="2057" width="14" style="358" customWidth="1"/>
    <col min="2058" max="2058" width="13.5703125" style="358" customWidth="1"/>
    <col min="2059" max="2059" width="12.28515625" style="358" customWidth="1"/>
    <col min="2060" max="2060" width="12.140625" style="358" customWidth="1"/>
    <col min="2061" max="2061" width="12.28515625" style="358" bestFit="1" customWidth="1"/>
    <col min="2062" max="2066" width="9.140625" style="358"/>
    <col min="2067" max="2067" width="10.5703125" style="358" bestFit="1" customWidth="1"/>
    <col min="2068" max="2068" width="16.7109375" style="358" customWidth="1"/>
    <col min="2069" max="2069" width="27.7109375" style="358" customWidth="1"/>
    <col min="2070" max="2070" width="26" style="358" bestFit="1" customWidth="1"/>
    <col min="2071" max="2309" width="9.140625" style="358"/>
    <col min="2310" max="2310" width="21.42578125" style="358" customWidth="1"/>
    <col min="2311" max="2311" width="16.42578125" style="358" customWidth="1"/>
    <col min="2312" max="2312" width="17.42578125" style="358" customWidth="1"/>
    <col min="2313" max="2313" width="14" style="358" customWidth="1"/>
    <col min="2314" max="2314" width="13.5703125" style="358" customWidth="1"/>
    <col min="2315" max="2315" width="12.28515625" style="358" customWidth="1"/>
    <col min="2316" max="2316" width="12.140625" style="358" customWidth="1"/>
    <col min="2317" max="2317" width="12.28515625" style="358" bestFit="1" customWidth="1"/>
    <col min="2318" max="2322" width="9.140625" style="358"/>
    <col min="2323" max="2323" width="10.5703125" style="358" bestFit="1" customWidth="1"/>
    <col min="2324" max="2324" width="16.7109375" style="358" customWidth="1"/>
    <col min="2325" max="2325" width="27.7109375" style="358" customWidth="1"/>
    <col min="2326" max="2326" width="26" style="358" bestFit="1" customWidth="1"/>
    <col min="2327" max="2565" width="9.140625" style="358"/>
    <col min="2566" max="2566" width="21.42578125" style="358" customWidth="1"/>
    <col min="2567" max="2567" width="16.42578125" style="358" customWidth="1"/>
    <col min="2568" max="2568" width="17.42578125" style="358" customWidth="1"/>
    <col min="2569" max="2569" width="14" style="358" customWidth="1"/>
    <col min="2570" max="2570" width="13.5703125" style="358" customWidth="1"/>
    <col min="2571" max="2571" width="12.28515625" style="358" customWidth="1"/>
    <col min="2572" max="2572" width="12.140625" style="358" customWidth="1"/>
    <col min="2573" max="2573" width="12.28515625" style="358" bestFit="1" customWidth="1"/>
    <col min="2574" max="2578" width="9.140625" style="358"/>
    <col min="2579" max="2579" width="10.5703125" style="358" bestFit="1" customWidth="1"/>
    <col min="2580" max="2580" width="16.7109375" style="358" customWidth="1"/>
    <col min="2581" max="2581" width="27.7109375" style="358" customWidth="1"/>
    <col min="2582" max="2582" width="26" style="358" bestFit="1" customWidth="1"/>
    <col min="2583" max="2821" width="9.140625" style="358"/>
    <col min="2822" max="2822" width="21.42578125" style="358" customWidth="1"/>
    <col min="2823" max="2823" width="16.42578125" style="358" customWidth="1"/>
    <col min="2824" max="2824" width="17.42578125" style="358" customWidth="1"/>
    <col min="2825" max="2825" width="14" style="358" customWidth="1"/>
    <col min="2826" max="2826" width="13.5703125" style="358" customWidth="1"/>
    <col min="2827" max="2827" width="12.28515625" style="358" customWidth="1"/>
    <col min="2828" max="2828" width="12.140625" style="358" customWidth="1"/>
    <col min="2829" max="2829" width="12.28515625" style="358" bestFit="1" customWidth="1"/>
    <col min="2830" max="2834" width="9.140625" style="358"/>
    <col min="2835" max="2835" width="10.5703125" style="358" bestFit="1" customWidth="1"/>
    <col min="2836" max="2836" width="16.7109375" style="358" customWidth="1"/>
    <col min="2837" max="2837" width="27.7109375" style="358" customWidth="1"/>
    <col min="2838" max="2838" width="26" style="358" bestFit="1" customWidth="1"/>
    <col min="2839" max="3077" width="9.140625" style="358"/>
    <col min="3078" max="3078" width="21.42578125" style="358" customWidth="1"/>
    <col min="3079" max="3079" width="16.42578125" style="358" customWidth="1"/>
    <col min="3080" max="3080" width="17.42578125" style="358" customWidth="1"/>
    <col min="3081" max="3081" width="14" style="358" customWidth="1"/>
    <col min="3082" max="3082" width="13.5703125" style="358" customWidth="1"/>
    <col min="3083" max="3083" width="12.28515625" style="358" customWidth="1"/>
    <col min="3084" max="3084" width="12.140625" style="358" customWidth="1"/>
    <col min="3085" max="3085" width="12.28515625" style="358" bestFit="1" customWidth="1"/>
    <col min="3086" max="3090" width="9.140625" style="358"/>
    <col min="3091" max="3091" width="10.5703125" style="358" bestFit="1" customWidth="1"/>
    <col min="3092" max="3092" width="16.7109375" style="358" customWidth="1"/>
    <col min="3093" max="3093" width="27.7109375" style="358" customWidth="1"/>
    <col min="3094" max="3094" width="26" style="358" bestFit="1" customWidth="1"/>
    <col min="3095" max="3333" width="9.140625" style="358"/>
    <col min="3334" max="3334" width="21.42578125" style="358" customWidth="1"/>
    <col min="3335" max="3335" width="16.42578125" style="358" customWidth="1"/>
    <col min="3336" max="3336" width="17.42578125" style="358" customWidth="1"/>
    <col min="3337" max="3337" width="14" style="358" customWidth="1"/>
    <col min="3338" max="3338" width="13.5703125" style="358" customWidth="1"/>
    <col min="3339" max="3339" width="12.28515625" style="358" customWidth="1"/>
    <col min="3340" max="3340" width="12.140625" style="358" customWidth="1"/>
    <col min="3341" max="3341" width="12.28515625" style="358" bestFit="1" customWidth="1"/>
    <col min="3342" max="3346" width="9.140625" style="358"/>
    <col min="3347" max="3347" width="10.5703125" style="358" bestFit="1" customWidth="1"/>
    <col min="3348" max="3348" width="16.7109375" style="358" customWidth="1"/>
    <col min="3349" max="3349" width="27.7109375" style="358" customWidth="1"/>
    <col min="3350" max="3350" width="26" style="358" bestFit="1" customWidth="1"/>
    <col min="3351" max="3589" width="9.140625" style="358"/>
    <col min="3590" max="3590" width="21.42578125" style="358" customWidth="1"/>
    <col min="3591" max="3591" width="16.42578125" style="358" customWidth="1"/>
    <col min="3592" max="3592" width="17.42578125" style="358" customWidth="1"/>
    <col min="3593" max="3593" width="14" style="358" customWidth="1"/>
    <col min="3594" max="3594" width="13.5703125" style="358" customWidth="1"/>
    <col min="3595" max="3595" width="12.28515625" style="358" customWidth="1"/>
    <col min="3596" max="3596" width="12.140625" style="358" customWidth="1"/>
    <col min="3597" max="3597" width="12.28515625" style="358" bestFit="1" customWidth="1"/>
    <col min="3598" max="3602" width="9.140625" style="358"/>
    <col min="3603" max="3603" width="10.5703125" style="358" bestFit="1" customWidth="1"/>
    <col min="3604" max="3604" width="16.7109375" style="358" customWidth="1"/>
    <col min="3605" max="3605" width="27.7109375" style="358" customWidth="1"/>
    <col min="3606" max="3606" width="26" style="358" bestFit="1" customWidth="1"/>
    <col min="3607" max="3845" width="9.140625" style="358"/>
    <col min="3846" max="3846" width="21.42578125" style="358" customWidth="1"/>
    <col min="3847" max="3847" width="16.42578125" style="358" customWidth="1"/>
    <col min="3848" max="3848" width="17.42578125" style="358" customWidth="1"/>
    <col min="3849" max="3849" width="14" style="358" customWidth="1"/>
    <col min="3850" max="3850" width="13.5703125" style="358" customWidth="1"/>
    <col min="3851" max="3851" width="12.28515625" style="358" customWidth="1"/>
    <col min="3852" max="3852" width="12.140625" style="358" customWidth="1"/>
    <col min="3853" max="3853" width="12.28515625" style="358" bestFit="1" customWidth="1"/>
    <col min="3854" max="3858" width="9.140625" style="358"/>
    <col min="3859" max="3859" width="10.5703125" style="358" bestFit="1" customWidth="1"/>
    <col min="3860" max="3860" width="16.7109375" style="358" customWidth="1"/>
    <col min="3861" max="3861" width="27.7109375" style="358" customWidth="1"/>
    <col min="3862" max="3862" width="26" style="358" bestFit="1" customWidth="1"/>
    <col min="3863" max="4101" width="9.140625" style="358"/>
    <col min="4102" max="4102" width="21.42578125" style="358" customWidth="1"/>
    <col min="4103" max="4103" width="16.42578125" style="358" customWidth="1"/>
    <col min="4104" max="4104" width="17.42578125" style="358" customWidth="1"/>
    <col min="4105" max="4105" width="14" style="358" customWidth="1"/>
    <col min="4106" max="4106" width="13.5703125" style="358" customWidth="1"/>
    <col min="4107" max="4107" width="12.28515625" style="358" customWidth="1"/>
    <col min="4108" max="4108" width="12.140625" style="358" customWidth="1"/>
    <col min="4109" max="4109" width="12.28515625" style="358" bestFit="1" customWidth="1"/>
    <col min="4110" max="4114" width="9.140625" style="358"/>
    <col min="4115" max="4115" width="10.5703125" style="358" bestFit="1" customWidth="1"/>
    <col min="4116" max="4116" width="16.7109375" style="358" customWidth="1"/>
    <col min="4117" max="4117" width="27.7109375" style="358" customWidth="1"/>
    <col min="4118" max="4118" width="26" style="358" bestFit="1" customWidth="1"/>
    <col min="4119" max="4357" width="9.140625" style="358"/>
    <col min="4358" max="4358" width="21.42578125" style="358" customWidth="1"/>
    <col min="4359" max="4359" width="16.42578125" style="358" customWidth="1"/>
    <col min="4360" max="4360" width="17.42578125" style="358" customWidth="1"/>
    <col min="4361" max="4361" width="14" style="358" customWidth="1"/>
    <col min="4362" max="4362" width="13.5703125" style="358" customWidth="1"/>
    <col min="4363" max="4363" width="12.28515625" style="358" customWidth="1"/>
    <col min="4364" max="4364" width="12.140625" style="358" customWidth="1"/>
    <col min="4365" max="4365" width="12.28515625" style="358" bestFit="1" customWidth="1"/>
    <col min="4366" max="4370" width="9.140625" style="358"/>
    <col min="4371" max="4371" width="10.5703125" style="358" bestFit="1" customWidth="1"/>
    <col min="4372" max="4372" width="16.7109375" style="358" customWidth="1"/>
    <col min="4373" max="4373" width="27.7109375" style="358" customWidth="1"/>
    <col min="4374" max="4374" width="26" style="358" bestFit="1" customWidth="1"/>
    <col min="4375" max="4613" width="9.140625" style="358"/>
    <col min="4614" max="4614" width="21.42578125" style="358" customWidth="1"/>
    <col min="4615" max="4615" width="16.42578125" style="358" customWidth="1"/>
    <col min="4616" max="4616" width="17.42578125" style="358" customWidth="1"/>
    <col min="4617" max="4617" width="14" style="358" customWidth="1"/>
    <col min="4618" max="4618" width="13.5703125" style="358" customWidth="1"/>
    <col min="4619" max="4619" width="12.28515625" style="358" customWidth="1"/>
    <col min="4620" max="4620" width="12.140625" style="358" customWidth="1"/>
    <col min="4621" max="4621" width="12.28515625" style="358" bestFit="1" customWidth="1"/>
    <col min="4622" max="4626" width="9.140625" style="358"/>
    <col min="4627" max="4627" width="10.5703125" style="358" bestFit="1" customWidth="1"/>
    <col min="4628" max="4628" width="16.7109375" style="358" customWidth="1"/>
    <col min="4629" max="4629" width="27.7109375" style="358" customWidth="1"/>
    <col min="4630" max="4630" width="26" style="358" bestFit="1" customWidth="1"/>
    <col min="4631" max="4869" width="9.140625" style="358"/>
    <col min="4870" max="4870" width="21.42578125" style="358" customWidth="1"/>
    <col min="4871" max="4871" width="16.42578125" style="358" customWidth="1"/>
    <col min="4872" max="4872" width="17.42578125" style="358" customWidth="1"/>
    <col min="4873" max="4873" width="14" style="358" customWidth="1"/>
    <col min="4874" max="4874" width="13.5703125" style="358" customWidth="1"/>
    <col min="4875" max="4875" width="12.28515625" style="358" customWidth="1"/>
    <col min="4876" max="4876" width="12.140625" style="358" customWidth="1"/>
    <col min="4877" max="4877" width="12.28515625" style="358" bestFit="1" customWidth="1"/>
    <col min="4878" max="4882" width="9.140625" style="358"/>
    <col min="4883" max="4883" width="10.5703125" style="358" bestFit="1" customWidth="1"/>
    <col min="4884" max="4884" width="16.7109375" style="358" customWidth="1"/>
    <col min="4885" max="4885" width="27.7109375" style="358" customWidth="1"/>
    <col min="4886" max="4886" width="26" style="358" bestFit="1" customWidth="1"/>
    <col min="4887" max="5125" width="9.140625" style="358"/>
    <col min="5126" max="5126" width="21.42578125" style="358" customWidth="1"/>
    <col min="5127" max="5127" width="16.42578125" style="358" customWidth="1"/>
    <col min="5128" max="5128" width="17.42578125" style="358" customWidth="1"/>
    <col min="5129" max="5129" width="14" style="358" customWidth="1"/>
    <col min="5130" max="5130" width="13.5703125" style="358" customWidth="1"/>
    <col min="5131" max="5131" width="12.28515625" style="358" customWidth="1"/>
    <col min="5132" max="5132" width="12.140625" style="358" customWidth="1"/>
    <col min="5133" max="5133" width="12.28515625" style="358" bestFit="1" customWidth="1"/>
    <col min="5134" max="5138" width="9.140625" style="358"/>
    <col min="5139" max="5139" width="10.5703125" style="358" bestFit="1" customWidth="1"/>
    <col min="5140" max="5140" width="16.7109375" style="358" customWidth="1"/>
    <col min="5141" max="5141" width="27.7109375" style="358" customWidth="1"/>
    <col min="5142" max="5142" width="26" style="358" bestFit="1" customWidth="1"/>
    <col min="5143" max="5381" width="9.140625" style="358"/>
    <col min="5382" max="5382" width="21.42578125" style="358" customWidth="1"/>
    <col min="5383" max="5383" width="16.42578125" style="358" customWidth="1"/>
    <col min="5384" max="5384" width="17.42578125" style="358" customWidth="1"/>
    <col min="5385" max="5385" width="14" style="358" customWidth="1"/>
    <col min="5386" max="5386" width="13.5703125" style="358" customWidth="1"/>
    <col min="5387" max="5387" width="12.28515625" style="358" customWidth="1"/>
    <col min="5388" max="5388" width="12.140625" style="358" customWidth="1"/>
    <col min="5389" max="5389" width="12.28515625" style="358" bestFit="1" customWidth="1"/>
    <col min="5390" max="5394" width="9.140625" style="358"/>
    <col min="5395" max="5395" width="10.5703125" style="358" bestFit="1" customWidth="1"/>
    <col min="5396" max="5396" width="16.7109375" style="358" customWidth="1"/>
    <col min="5397" max="5397" width="27.7109375" style="358" customWidth="1"/>
    <col min="5398" max="5398" width="26" style="358" bestFit="1" customWidth="1"/>
    <col min="5399" max="5637" width="9.140625" style="358"/>
    <col min="5638" max="5638" width="21.42578125" style="358" customWidth="1"/>
    <col min="5639" max="5639" width="16.42578125" style="358" customWidth="1"/>
    <col min="5640" max="5640" width="17.42578125" style="358" customWidth="1"/>
    <col min="5641" max="5641" width="14" style="358" customWidth="1"/>
    <col min="5642" max="5642" width="13.5703125" style="358" customWidth="1"/>
    <col min="5643" max="5643" width="12.28515625" style="358" customWidth="1"/>
    <col min="5644" max="5644" width="12.140625" style="358" customWidth="1"/>
    <col min="5645" max="5645" width="12.28515625" style="358" bestFit="1" customWidth="1"/>
    <col min="5646" max="5650" width="9.140625" style="358"/>
    <col min="5651" max="5651" width="10.5703125" style="358" bestFit="1" customWidth="1"/>
    <col min="5652" max="5652" width="16.7109375" style="358" customWidth="1"/>
    <col min="5653" max="5653" width="27.7109375" style="358" customWidth="1"/>
    <col min="5654" max="5654" width="26" style="358" bestFit="1" customWidth="1"/>
    <col min="5655" max="5893" width="9.140625" style="358"/>
    <col min="5894" max="5894" width="21.42578125" style="358" customWidth="1"/>
    <col min="5895" max="5895" width="16.42578125" style="358" customWidth="1"/>
    <col min="5896" max="5896" width="17.42578125" style="358" customWidth="1"/>
    <col min="5897" max="5897" width="14" style="358" customWidth="1"/>
    <col min="5898" max="5898" width="13.5703125" style="358" customWidth="1"/>
    <col min="5899" max="5899" width="12.28515625" style="358" customWidth="1"/>
    <col min="5900" max="5900" width="12.140625" style="358" customWidth="1"/>
    <col min="5901" max="5901" width="12.28515625" style="358" bestFit="1" customWidth="1"/>
    <col min="5902" max="5906" width="9.140625" style="358"/>
    <col min="5907" max="5907" width="10.5703125" style="358" bestFit="1" customWidth="1"/>
    <col min="5908" max="5908" width="16.7109375" style="358" customWidth="1"/>
    <col min="5909" max="5909" width="27.7109375" style="358" customWidth="1"/>
    <col min="5910" max="5910" width="26" style="358" bestFit="1" customWidth="1"/>
    <col min="5911" max="6149" width="9.140625" style="358"/>
    <col min="6150" max="6150" width="21.42578125" style="358" customWidth="1"/>
    <col min="6151" max="6151" width="16.42578125" style="358" customWidth="1"/>
    <col min="6152" max="6152" width="17.42578125" style="358" customWidth="1"/>
    <col min="6153" max="6153" width="14" style="358" customWidth="1"/>
    <col min="6154" max="6154" width="13.5703125" style="358" customWidth="1"/>
    <col min="6155" max="6155" width="12.28515625" style="358" customWidth="1"/>
    <col min="6156" max="6156" width="12.140625" style="358" customWidth="1"/>
    <col min="6157" max="6157" width="12.28515625" style="358" bestFit="1" customWidth="1"/>
    <col min="6158" max="6162" width="9.140625" style="358"/>
    <col min="6163" max="6163" width="10.5703125" style="358" bestFit="1" customWidth="1"/>
    <col min="6164" max="6164" width="16.7109375" style="358" customWidth="1"/>
    <col min="6165" max="6165" width="27.7109375" style="358" customWidth="1"/>
    <col min="6166" max="6166" width="26" style="358" bestFit="1" customWidth="1"/>
    <col min="6167" max="6405" width="9.140625" style="358"/>
    <col min="6406" max="6406" width="21.42578125" style="358" customWidth="1"/>
    <col min="6407" max="6407" width="16.42578125" style="358" customWidth="1"/>
    <col min="6408" max="6408" width="17.42578125" style="358" customWidth="1"/>
    <col min="6409" max="6409" width="14" style="358" customWidth="1"/>
    <col min="6410" max="6410" width="13.5703125" style="358" customWidth="1"/>
    <col min="6411" max="6411" width="12.28515625" style="358" customWidth="1"/>
    <col min="6412" max="6412" width="12.140625" style="358" customWidth="1"/>
    <col min="6413" max="6413" width="12.28515625" style="358" bestFit="1" customWidth="1"/>
    <col min="6414" max="6418" width="9.140625" style="358"/>
    <col min="6419" max="6419" width="10.5703125" style="358" bestFit="1" customWidth="1"/>
    <col min="6420" max="6420" width="16.7109375" style="358" customWidth="1"/>
    <col min="6421" max="6421" width="27.7109375" style="358" customWidth="1"/>
    <col min="6422" max="6422" width="26" style="358" bestFit="1" customWidth="1"/>
    <col min="6423" max="6661" width="9.140625" style="358"/>
    <col min="6662" max="6662" width="21.42578125" style="358" customWidth="1"/>
    <col min="6663" max="6663" width="16.42578125" style="358" customWidth="1"/>
    <col min="6664" max="6664" width="17.42578125" style="358" customWidth="1"/>
    <col min="6665" max="6665" width="14" style="358" customWidth="1"/>
    <col min="6666" max="6666" width="13.5703125" style="358" customWidth="1"/>
    <col min="6667" max="6667" width="12.28515625" style="358" customWidth="1"/>
    <col min="6668" max="6668" width="12.140625" style="358" customWidth="1"/>
    <col min="6669" max="6669" width="12.28515625" style="358" bestFit="1" customWidth="1"/>
    <col min="6670" max="6674" width="9.140625" style="358"/>
    <col min="6675" max="6675" width="10.5703125" style="358" bestFit="1" customWidth="1"/>
    <col min="6676" max="6676" width="16.7109375" style="358" customWidth="1"/>
    <col min="6677" max="6677" width="27.7109375" style="358" customWidth="1"/>
    <col min="6678" max="6678" width="26" style="358" bestFit="1" customWidth="1"/>
    <col min="6679" max="6917" width="9.140625" style="358"/>
    <col min="6918" max="6918" width="21.42578125" style="358" customWidth="1"/>
    <col min="6919" max="6919" width="16.42578125" style="358" customWidth="1"/>
    <col min="6920" max="6920" width="17.42578125" style="358" customWidth="1"/>
    <col min="6921" max="6921" width="14" style="358" customWidth="1"/>
    <col min="6922" max="6922" width="13.5703125" style="358" customWidth="1"/>
    <col min="6923" max="6923" width="12.28515625" style="358" customWidth="1"/>
    <col min="6924" max="6924" width="12.140625" style="358" customWidth="1"/>
    <col min="6925" max="6925" width="12.28515625" style="358" bestFit="1" customWidth="1"/>
    <col min="6926" max="6930" width="9.140625" style="358"/>
    <col min="6931" max="6931" width="10.5703125" style="358" bestFit="1" customWidth="1"/>
    <col min="6932" max="6932" width="16.7109375" style="358" customWidth="1"/>
    <col min="6933" max="6933" width="27.7109375" style="358" customWidth="1"/>
    <col min="6934" max="6934" width="26" style="358" bestFit="1" customWidth="1"/>
    <col min="6935" max="7173" width="9.140625" style="358"/>
    <col min="7174" max="7174" width="21.42578125" style="358" customWidth="1"/>
    <col min="7175" max="7175" width="16.42578125" style="358" customWidth="1"/>
    <col min="7176" max="7176" width="17.42578125" style="358" customWidth="1"/>
    <col min="7177" max="7177" width="14" style="358" customWidth="1"/>
    <col min="7178" max="7178" width="13.5703125" style="358" customWidth="1"/>
    <col min="7179" max="7179" width="12.28515625" style="358" customWidth="1"/>
    <col min="7180" max="7180" width="12.140625" style="358" customWidth="1"/>
    <col min="7181" max="7181" width="12.28515625" style="358" bestFit="1" customWidth="1"/>
    <col min="7182" max="7186" width="9.140625" style="358"/>
    <col min="7187" max="7187" width="10.5703125" style="358" bestFit="1" customWidth="1"/>
    <col min="7188" max="7188" width="16.7109375" style="358" customWidth="1"/>
    <col min="7189" max="7189" width="27.7109375" style="358" customWidth="1"/>
    <col min="7190" max="7190" width="26" style="358" bestFit="1" customWidth="1"/>
    <col min="7191" max="7429" width="9.140625" style="358"/>
    <col min="7430" max="7430" width="21.42578125" style="358" customWidth="1"/>
    <col min="7431" max="7431" width="16.42578125" style="358" customWidth="1"/>
    <col min="7432" max="7432" width="17.42578125" style="358" customWidth="1"/>
    <col min="7433" max="7433" width="14" style="358" customWidth="1"/>
    <col min="7434" max="7434" width="13.5703125" style="358" customWidth="1"/>
    <col min="7435" max="7435" width="12.28515625" style="358" customWidth="1"/>
    <col min="7436" max="7436" width="12.140625" style="358" customWidth="1"/>
    <col min="7437" max="7437" width="12.28515625" style="358" bestFit="1" customWidth="1"/>
    <col min="7438" max="7442" width="9.140625" style="358"/>
    <col min="7443" max="7443" width="10.5703125" style="358" bestFit="1" customWidth="1"/>
    <col min="7444" max="7444" width="16.7109375" style="358" customWidth="1"/>
    <col min="7445" max="7445" width="27.7109375" style="358" customWidth="1"/>
    <col min="7446" max="7446" width="26" style="358" bestFit="1" customWidth="1"/>
    <col min="7447" max="7685" width="9.140625" style="358"/>
    <col min="7686" max="7686" width="21.42578125" style="358" customWidth="1"/>
    <col min="7687" max="7687" width="16.42578125" style="358" customWidth="1"/>
    <col min="7688" max="7688" width="17.42578125" style="358" customWidth="1"/>
    <col min="7689" max="7689" width="14" style="358" customWidth="1"/>
    <col min="7690" max="7690" width="13.5703125" style="358" customWidth="1"/>
    <col min="7691" max="7691" width="12.28515625" style="358" customWidth="1"/>
    <col min="7692" max="7692" width="12.140625" style="358" customWidth="1"/>
    <col min="7693" max="7693" width="12.28515625" style="358" bestFit="1" customWidth="1"/>
    <col min="7694" max="7698" width="9.140625" style="358"/>
    <col min="7699" max="7699" width="10.5703125" style="358" bestFit="1" customWidth="1"/>
    <col min="7700" max="7700" width="16.7109375" style="358" customWidth="1"/>
    <col min="7701" max="7701" width="27.7109375" style="358" customWidth="1"/>
    <col min="7702" max="7702" width="26" style="358" bestFit="1" customWidth="1"/>
    <col min="7703" max="7941" width="9.140625" style="358"/>
    <col min="7942" max="7942" width="21.42578125" style="358" customWidth="1"/>
    <col min="7943" max="7943" width="16.42578125" style="358" customWidth="1"/>
    <col min="7944" max="7944" width="17.42578125" style="358" customWidth="1"/>
    <col min="7945" max="7945" width="14" style="358" customWidth="1"/>
    <col min="7946" max="7946" width="13.5703125" style="358" customWidth="1"/>
    <col min="7947" max="7947" width="12.28515625" style="358" customWidth="1"/>
    <col min="7948" max="7948" width="12.140625" style="358" customWidth="1"/>
    <col min="7949" max="7949" width="12.28515625" style="358" bestFit="1" customWidth="1"/>
    <col min="7950" max="7954" width="9.140625" style="358"/>
    <col min="7955" max="7955" width="10.5703125" style="358" bestFit="1" customWidth="1"/>
    <col min="7956" max="7956" width="16.7109375" style="358" customWidth="1"/>
    <col min="7957" max="7957" width="27.7109375" style="358" customWidth="1"/>
    <col min="7958" max="7958" width="26" style="358" bestFit="1" customWidth="1"/>
    <col min="7959" max="8197" width="9.140625" style="358"/>
    <col min="8198" max="8198" width="21.42578125" style="358" customWidth="1"/>
    <col min="8199" max="8199" width="16.42578125" style="358" customWidth="1"/>
    <col min="8200" max="8200" width="17.42578125" style="358" customWidth="1"/>
    <col min="8201" max="8201" width="14" style="358" customWidth="1"/>
    <col min="8202" max="8202" width="13.5703125" style="358" customWidth="1"/>
    <col min="8203" max="8203" width="12.28515625" style="358" customWidth="1"/>
    <col min="8204" max="8204" width="12.140625" style="358" customWidth="1"/>
    <col min="8205" max="8205" width="12.28515625" style="358" bestFit="1" customWidth="1"/>
    <col min="8206" max="8210" width="9.140625" style="358"/>
    <col min="8211" max="8211" width="10.5703125" style="358" bestFit="1" customWidth="1"/>
    <col min="8212" max="8212" width="16.7109375" style="358" customWidth="1"/>
    <col min="8213" max="8213" width="27.7109375" style="358" customWidth="1"/>
    <col min="8214" max="8214" width="26" style="358" bestFit="1" customWidth="1"/>
    <col min="8215" max="8453" width="9.140625" style="358"/>
    <col min="8454" max="8454" width="21.42578125" style="358" customWidth="1"/>
    <col min="8455" max="8455" width="16.42578125" style="358" customWidth="1"/>
    <col min="8456" max="8456" width="17.42578125" style="358" customWidth="1"/>
    <col min="8457" max="8457" width="14" style="358" customWidth="1"/>
    <col min="8458" max="8458" width="13.5703125" style="358" customWidth="1"/>
    <col min="8459" max="8459" width="12.28515625" style="358" customWidth="1"/>
    <col min="8460" max="8460" width="12.140625" style="358" customWidth="1"/>
    <col min="8461" max="8461" width="12.28515625" style="358" bestFit="1" customWidth="1"/>
    <col min="8462" max="8466" width="9.140625" style="358"/>
    <col min="8467" max="8467" width="10.5703125" style="358" bestFit="1" customWidth="1"/>
    <col min="8468" max="8468" width="16.7109375" style="358" customWidth="1"/>
    <col min="8469" max="8469" width="27.7109375" style="358" customWidth="1"/>
    <col min="8470" max="8470" width="26" style="358" bestFit="1" customWidth="1"/>
    <col min="8471" max="8709" width="9.140625" style="358"/>
    <col min="8710" max="8710" width="21.42578125" style="358" customWidth="1"/>
    <col min="8711" max="8711" width="16.42578125" style="358" customWidth="1"/>
    <col min="8712" max="8712" width="17.42578125" style="358" customWidth="1"/>
    <col min="8713" max="8713" width="14" style="358" customWidth="1"/>
    <col min="8714" max="8714" width="13.5703125" style="358" customWidth="1"/>
    <col min="8715" max="8715" width="12.28515625" style="358" customWidth="1"/>
    <col min="8716" max="8716" width="12.140625" style="358" customWidth="1"/>
    <col min="8717" max="8717" width="12.28515625" style="358" bestFit="1" customWidth="1"/>
    <col min="8718" max="8722" width="9.140625" style="358"/>
    <col min="8723" max="8723" width="10.5703125" style="358" bestFit="1" customWidth="1"/>
    <col min="8724" max="8724" width="16.7109375" style="358" customWidth="1"/>
    <col min="8725" max="8725" width="27.7109375" style="358" customWidth="1"/>
    <col min="8726" max="8726" width="26" style="358" bestFit="1" customWidth="1"/>
    <col min="8727" max="8965" width="9.140625" style="358"/>
    <col min="8966" max="8966" width="21.42578125" style="358" customWidth="1"/>
    <col min="8967" max="8967" width="16.42578125" style="358" customWidth="1"/>
    <col min="8968" max="8968" width="17.42578125" style="358" customWidth="1"/>
    <col min="8969" max="8969" width="14" style="358" customWidth="1"/>
    <col min="8970" max="8970" width="13.5703125" style="358" customWidth="1"/>
    <col min="8971" max="8971" width="12.28515625" style="358" customWidth="1"/>
    <col min="8972" max="8972" width="12.140625" style="358" customWidth="1"/>
    <col min="8973" max="8973" width="12.28515625" style="358" bestFit="1" customWidth="1"/>
    <col min="8974" max="8978" width="9.140625" style="358"/>
    <col min="8979" max="8979" width="10.5703125" style="358" bestFit="1" customWidth="1"/>
    <col min="8980" max="8980" width="16.7109375" style="358" customWidth="1"/>
    <col min="8981" max="8981" width="27.7109375" style="358" customWidth="1"/>
    <col min="8982" max="8982" width="26" style="358" bestFit="1" customWidth="1"/>
    <col min="8983" max="9221" width="9.140625" style="358"/>
    <col min="9222" max="9222" width="21.42578125" style="358" customWidth="1"/>
    <col min="9223" max="9223" width="16.42578125" style="358" customWidth="1"/>
    <col min="9224" max="9224" width="17.42578125" style="358" customWidth="1"/>
    <col min="9225" max="9225" width="14" style="358" customWidth="1"/>
    <col min="9226" max="9226" width="13.5703125" style="358" customWidth="1"/>
    <col min="9227" max="9227" width="12.28515625" style="358" customWidth="1"/>
    <col min="9228" max="9228" width="12.140625" style="358" customWidth="1"/>
    <col min="9229" max="9229" width="12.28515625" style="358" bestFit="1" customWidth="1"/>
    <col min="9230" max="9234" width="9.140625" style="358"/>
    <col min="9235" max="9235" width="10.5703125" style="358" bestFit="1" customWidth="1"/>
    <col min="9236" max="9236" width="16.7109375" style="358" customWidth="1"/>
    <col min="9237" max="9237" width="27.7109375" style="358" customWidth="1"/>
    <col min="9238" max="9238" width="26" style="358" bestFit="1" customWidth="1"/>
    <col min="9239" max="9477" width="9.140625" style="358"/>
    <col min="9478" max="9478" width="21.42578125" style="358" customWidth="1"/>
    <col min="9479" max="9479" width="16.42578125" style="358" customWidth="1"/>
    <col min="9480" max="9480" width="17.42578125" style="358" customWidth="1"/>
    <col min="9481" max="9481" width="14" style="358" customWidth="1"/>
    <col min="9482" max="9482" width="13.5703125" style="358" customWidth="1"/>
    <col min="9483" max="9483" width="12.28515625" style="358" customWidth="1"/>
    <col min="9484" max="9484" width="12.140625" style="358" customWidth="1"/>
    <col min="9485" max="9485" width="12.28515625" style="358" bestFit="1" customWidth="1"/>
    <col min="9486" max="9490" width="9.140625" style="358"/>
    <col min="9491" max="9491" width="10.5703125" style="358" bestFit="1" customWidth="1"/>
    <col min="9492" max="9492" width="16.7109375" style="358" customWidth="1"/>
    <col min="9493" max="9493" width="27.7109375" style="358" customWidth="1"/>
    <col min="9494" max="9494" width="26" style="358" bestFit="1" customWidth="1"/>
    <col min="9495" max="9733" width="9.140625" style="358"/>
    <col min="9734" max="9734" width="21.42578125" style="358" customWidth="1"/>
    <col min="9735" max="9735" width="16.42578125" style="358" customWidth="1"/>
    <col min="9736" max="9736" width="17.42578125" style="358" customWidth="1"/>
    <col min="9737" max="9737" width="14" style="358" customWidth="1"/>
    <col min="9738" max="9738" width="13.5703125" style="358" customWidth="1"/>
    <col min="9739" max="9739" width="12.28515625" style="358" customWidth="1"/>
    <col min="9740" max="9740" width="12.140625" style="358" customWidth="1"/>
    <col min="9741" max="9741" width="12.28515625" style="358" bestFit="1" customWidth="1"/>
    <col min="9742" max="9746" width="9.140625" style="358"/>
    <col min="9747" max="9747" width="10.5703125" style="358" bestFit="1" customWidth="1"/>
    <col min="9748" max="9748" width="16.7109375" style="358" customWidth="1"/>
    <col min="9749" max="9749" width="27.7109375" style="358" customWidth="1"/>
    <col min="9750" max="9750" width="26" style="358" bestFit="1" customWidth="1"/>
    <col min="9751" max="9989" width="9.140625" style="358"/>
    <col min="9990" max="9990" width="21.42578125" style="358" customWidth="1"/>
    <col min="9991" max="9991" width="16.42578125" style="358" customWidth="1"/>
    <col min="9992" max="9992" width="17.42578125" style="358" customWidth="1"/>
    <col min="9993" max="9993" width="14" style="358" customWidth="1"/>
    <col min="9994" max="9994" width="13.5703125" style="358" customWidth="1"/>
    <col min="9995" max="9995" width="12.28515625" style="358" customWidth="1"/>
    <col min="9996" max="9996" width="12.140625" style="358" customWidth="1"/>
    <col min="9997" max="9997" width="12.28515625" style="358" bestFit="1" customWidth="1"/>
    <col min="9998" max="10002" width="9.140625" style="358"/>
    <col min="10003" max="10003" width="10.5703125" style="358" bestFit="1" customWidth="1"/>
    <col min="10004" max="10004" width="16.7109375" style="358" customWidth="1"/>
    <col min="10005" max="10005" width="27.7109375" style="358" customWidth="1"/>
    <col min="10006" max="10006" width="26" style="358" bestFit="1" customWidth="1"/>
    <col min="10007" max="10245" width="9.140625" style="358"/>
    <col min="10246" max="10246" width="21.42578125" style="358" customWidth="1"/>
    <col min="10247" max="10247" width="16.42578125" style="358" customWidth="1"/>
    <col min="10248" max="10248" width="17.42578125" style="358" customWidth="1"/>
    <col min="10249" max="10249" width="14" style="358" customWidth="1"/>
    <col min="10250" max="10250" width="13.5703125" style="358" customWidth="1"/>
    <col min="10251" max="10251" width="12.28515625" style="358" customWidth="1"/>
    <col min="10252" max="10252" width="12.140625" style="358" customWidth="1"/>
    <col min="10253" max="10253" width="12.28515625" style="358" bestFit="1" customWidth="1"/>
    <col min="10254" max="10258" width="9.140625" style="358"/>
    <col min="10259" max="10259" width="10.5703125" style="358" bestFit="1" customWidth="1"/>
    <col min="10260" max="10260" width="16.7109375" style="358" customWidth="1"/>
    <col min="10261" max="10261" width="27.7109375" style="358" customWidth="1"/>
    <col min="10262" max="10262" width="26" style="358" bestFit="1" customWidth="1"/>
    <col min="10263" max="10501" width="9.140625" style="358"/>
    <col min="10502" max="10502" width="21.42578125" style="358" customWidth="1"/>
    <col min="10503" max="10503" width="16.42578125" style="358" customWidth="1"/>
    <col min="10504" max="10504" width="17.42578125" style="358" customWidth="1"/>
    <col min="10505" max="10505" width="14" style="358" customWidth="1"/>
    <col min="10506" max="10506" width="13.5703125" style="358" customWidth="1"/>
    <col min="10507" max="10507" width="12.28515625" style="358" customWidth="1"/>
    <col min="10508" max="10508" width="12.140625" style="358" customWidth="1"/>
    <col min="10509" max="10509" width="12.28515625" style="358" bestFit="1" customWidth="1"/>
    <col min="10510" max="10514" width="9.140625" style="358"/>
    <col min="10515" max="10515" width="10.5703125" style="358" bestFit="1" customWidth="1"/>
    <col min="10516" max="10516" width="16.7109375" style="358" customWidth="1"/>
    <col min="10517" max="10517" width="27.7109375" style="358" customWidth="1"/>
    <col min="10518" max="10518" width="26" style="358" bestFit="1" customWidth="1"/>
    <col min="10519" max="10757" width="9.140625" style="358"/>
    <col min="10758" max="10758" width="21.42578125" style="358" customWidth="1"/>
    <col min="10759" max="10759" width="16.42578125" style="358" customWidth="1"/>
    <col min="10760" max="10760" width="17.42578125" style="358" customWidth="1"/>
    <col min="10761" max="10761" width="14" style="358" customWidth="1"/>
    <col min="10762" max="10762" width="13.5703125" style="358" customWidth="1"/>
    <col min="10763" max="10763" width="12.28515625" style="358" customWidth="1"/>
    <col min="10764" max="10764" width="12.140625" style="358" customWidth="1"/>
    <col min="10765" max="10765" width="12.28515625" style="358" bestFit="1" customWidth="1"/>
    <col min="10766" max="10770" width="9.140625" style="358"/>
    <col min="10771" max="10771" width="10.5703125" style="358" bestFit="1" customWidth="1"/>
    <col min="10772" max="10772" width="16.7109375" style="358" customWidth="1"/>
    <col min="10773" max="10773" width="27.7109375" style="358" customWidth="1"/>
    <col min="10774" max="10774" width="26" style="358" bestFit="1" customWidth="1"/>
    <col min="10775" max="11013" width="9.140625" style="358"/>
    <col min="11014" max="11014" width="21.42578125" style="358" customWidth="1"/>
    <col min="11015" max="11015" width="16.42578125" style="358" customWidth="1"/>
    <col min="11016" max="11016" width="17.42578125" style="358" customWidth="1"/>
    <col min="11017" max="11017" width="14" style="358" customWidth="1"/>
    <col min="11018" max="11018" width="13.5703125" style="358" customWidth="1"/>
    <col min="11019" max="11019" width="12.28515625" style="358" customWidth="1"/>
    <col min="11020" max="11020" width="12.140625" style="358" customWidth="1"/>
    <col min="11021" max="11021" width="12.28515625" style="358" bestFit="1" customWidth="1"/>
    <col min="11022" max="11026" width="9.140625" style="358"/>
    <col min="11027" max="11027" width="10.5703125" style="358" bestFit="1" customWidth="1"/>
    <col min="11028" max="11028" width="16.7109375" style="358" customWidth="1"/>
    <col min="11029" max="11029" width="27.7109375" style="358" customWidth="1"/>
    <col min="11030" max="11030" width="26" style="358" bestFit="1" customWidth="1"/>
    <col min="11031" max="11269" width="9.140625" style="358"/>
    <col min="11270" max="11270" width="21.42578125" style="358" customWidth="1"/>
    <col min="11271" max="11271" width="16.42578125" style="358" customWidth="1"/>
    <col min="11272" max="11272" width="17.42578125" style="358" customWidth="1"/>
    <col min="11273" max="11273" width="14" style="358" customWidth="1"/>
    <col min="11274" max="11274" width="13.5703125" style="358" customWidth="1"/>
    <col min="11275" max="11275" width="12.28515625" style="358" customWidth="1"/>
    <col min="11276" max="11276" width="12.140625" style="358" customWidth="1"/>
    <col min="11277" max="11277" width="12.28515625" style="358" bestFit="1" customWidth="1"/>
    <col min="11278" max="11282" width="9.140625" style="358"/>
    <col min="11283" max="11283" width="10.5703125" style="358" bestFit="1" customWidth="1"/>
    <col min="11284" max="11284" width="16.7109375" style="358" customWidth="1"/>
    <col min="11285" max="11285" width="27.7109375" style="358" customWidth="1"/>
    <col min="11286" max="11286" width="26" style="358" bestFit="1" customWidth="1"/>
    <col min="11287" max="11525" width="9.140625" style="358"/>
    <col min="11526" max="11526" width="21.42578125" style="358" customWidth="1"/>
    <col min="11527" max="11527" width="16.42578125" style="358" customWidth="1"/>
    <col min="11528" max="11528" width="17.42578125" style="358" customWidth="1"/>
    <col min="11529" max="11529" width="14" style="358" customWidth="1"/>
    <col min="11530" max="11530" width="13.5703125" style="358" customWidth="1"/>
    <col min="11531" max="11531" width="12.28515625" style="358" customWidth="1"/>
    <col min="11532" max="11532" width="12.140625" style="358" customWidth="1"/>
    <col min="11533" max="11533" width="12.28515625" style="358" bestFit="1" customWidth="1"/>
    <col min="11534" max="11538" width="9.140625" style="358"/>
    <col min="11539" max="11539" width="10.5703125" style="358" bestFit="1" customWidth="1"/>
    <col min="11540" max="11540" width="16.7109375" style="358" customWidth="1"/>
    <col min="11541" max="11541" width="27.7109375" style="358" customWidth="1"/>
    <col min="11542" max="11542" width="26" style="358" bestFit="1" customWidth="1"/>
    <col min="11543" max="11781" width="9.140625" style="358"/>
    <col min="11782" max="11782" width="21.42578125" style="358" customWidth="1"/>
    <col min="11783" max="11783" width="16.42578125" style="358" customWidth="1"/>
    <col min="11784" max="11784" width="17.42578125" style="358" customWidth="1"/>
    <col min="11785" max="11785" width="14" style="358" customWidth="1"/>
    <col min="11786" max="11786" width="13.5703125" style="358" customWidth="1"/>
    <col min="11787" max="11787" width="12.28515625" style="358" customWidth="1"/>
    <col min="11788" max="11788" width="12.140625" style="358" customWidth="1"/>
    <col min="11789" max="11789" width="12.28515625" style="358" bestFit="1" customWidth="1"/>
    <col min="11790" max="11794" width="9.140625" style="358"/>
    <col min="11795" max="11795" width="10.5703125" style="358" bestFit="1" customWidth="1"/>
    <col min="11796" max="11796" width="16.7109375" style="358" customWidth="1"/>
    <col min="11797" max="11797" width="27.7109375" style="358" customWidth="1"/>
    <col min="11798" max="11798" width="26" style="358" bestFit="1" customWidth="1"/>
    <col min="11799" max="12037" width="9.140625" style="358"/>
    <col min="12038" max="12038" width="21.42578125" style="358" customWidth="1"/>
    <col min="12039" max="12039" width="16.42578125" style="358" customWidth="1"/>
    <col min="12040" max="12040" width="17.42578125" style="358" customWidth="1"/>
    <col min="12041" max="12041" width="14" style="358" customWidth="1"/>
    <col min="12042" max="12042" width="13.5703125" style="358" customWidth="1"/>
    <col min="12043" max="12043" width="12.28515625" style="358" customWidth="1"/>
    <col min="12044" max="12044" width="12.140625" style="358" customWidth="1"/>
    <col min="12045" max="12045" width="12.28515625" style="358" bestFit="1" customWidth="1"/>
    <col min="12046" max="12050" width="9.140625" style="358"/>
    <col min="12051" max="12051" width="10.5703125" style="358" bestFit="1" customWidth="1"/>
    <col min="12052" max="12052" width="16.7109375" style="358" customWidth="1"/>
    <col min="12053" max="12053" width="27.7109375" style="358" customWidth="1"/>
    <col min="12054" max="12054" width="26" style="358" bestFit="1" customWidth="1"/>
    <col min="12055" max="12293" width="9.140625" style="358"/>
    <col min="12294" max="12294" width="21.42578125" style="358" customWidth="1"/>
    <col min="12295" max="12295" width="16.42578125" style="358" customWidth="1"/>
    <col min="12296" max="12296" width="17.42578125" style="358" customWidth="1"/>
    <col min="12297" max="12297" width="14" style="358" customWidth="1"/>
    <col min="12298" max="12298" width="13.5703125" style="358" customWidth="1"/>
    <col min="12299" max="12299" width="12.28515625" style="358" customWidth="1"/>
    <col min="12300" max="12300" width="12.140625" style="358" customWidth="1"/>
    <col min="12301" max="12301" width="12.28515625" style="358" bestFit="1" customWidth="1"/>
    <col min="12302" max="12306" width="9.140625" style="358"/>
    <col min="12307" max="12307" width="10.5703125" style="358" bestFit="1" customWidth="1"/>
    <col min="12308" max="12308" width="16.7109375" style="358" customWidth="1"/>
    <col min="12309" max="12309" width="27.7109375" style="358" customWidth="1"/>
    <col min="12310" max="12310" width="26" style="358" bestFit="1" customWidth="1"/>
    <col min="12311" max="12549" width="9.140625" style="358"/>
    <col min="12550" max="12550" width="21.42578125" style="358" customWidth="1"/>
    <col min="12551" max="12551" width="16.42578125" style="358" customWidth="1"/>
    <col min="12552" max="12552" width="17.42578125" style="358" customWidth="1"/>
    <col min="12553" max="12553" width="14" style="358" customWidth="1"/>
    <col min="12554" max="12554" width="13.5703125" style="358" customWidth="1"/>
    <col min="12555" max="12555" width="12.28515625" style="358" customWidth="1"/>
    <col min="12556" max="12556" width="12.140625" style="358" customWidth="1"/>
    <col min="12557" max="12557" width="12.28515625" style="358" bestFit="1" customWidth="1"/>
    <col min="12558" max="12562" width="9.140625" style="358"/>
    <col min="12563" max="12563" width="10.5703125" style="358" bestFit="1" customWidth="1"/>
    <col min="12564" max="12564" width="16.7109375" style="358" customWidth="1"/>
    <col min="12565" max="12565" width="27.7109375" style="358" customWidth="1"/>
    <col min="12566" max="12566" width="26" style="358" bestFit="1" customWidth="1"/>
    <col min="12567" max="12805" width="9.140625" style="358"/>
    <col min="12806" max="12806" width="21.42578125" style="358" customWidth="1"/>
    <col min="12807" max="12807" width="16.42578125" style="358" customWidth="1"/>
    <col min="12808" max="12808" width="17.42578125" style="358" customWidth="1"/>
    <col min="12809" max="12809" width="14" style="358" customWidth="1"/>
    <col min="12810" max="12810" width="13.5703125" style="358" customWidth="1"/>
    <col min="12811" max="12811" width="12.28515625" style="358" customWidth="1"/>
    <col min="12812" max="12812" width="12.140625" style="358" customWidth="1"/>
    <col min="12813" max="12813" width="12.28515625" style="358" bestFit="1" customWidth="1"/>
    <col min="12814" max="12818" width="9.140625" style="358"/>
    <col min="12819" max="12819" width="10.5703125" style="358" bestFit="1" customWidth="1"/>
    <col min="12820" max="12820" width="16.7109375" style="358" customWidth="1"/>
    <col min="12821" max="12821" width="27.7109375" style="358" customWidth="1"/>
    <col min="12822" max="12822" width="26" style="358" bestFit="1" customWidth="1"/>
    <col min="12823" max="13061" width="9.140625" style="358"/>
    <col min="13062" max="13062" width="21.42578125" style="358" customWidth="1"/>
    <col min="13063" max="13063" width="16.42578125" style="358" customWidth="1"/>
    <col min="13064" max="13064" width="17.42578125" style="358" customWidth="1"/>
    <col min="13065" max="13065" width="14" style="358" customWidth="1"/>
    <col min="13066" max="13066" width="13.5703125" style="358" customWidth="1"/>
    <col min="13067" max="13067" width="12.28515625" style="358" customWidth="1"/>
    <col min="13068" max="13068" width="12.140625" style="358" customWidth="1"/>
    <col min="13069" max="13069" width="12.28515625" style="358" bestFit="1" customWidth="1"/>
    <col min="13070" max="13074" width="9.140625" style="358"/>
    <col min="13075" max="13075" width="10.5703125" style="358" bestFit="1" customWidth="1"/>
    <col min="13076" max="13076" width="16.7109375" style="358" customWidth="1"/>
    <col min="13077" max="13077" width="27.7109375" style="358" customWidth="1"/>
    <col min="13078" max="13078" width="26" style="358" bestFit="1" customWidth="1"/>
    <col min="13079" max="13317" width="9.140625" style="358"/>
    <col min="13318" max="13318" width="21.42578125" style="358" customWidth="1"/>
    <col min="13319" max="13319" width="16.42578125" style="358" customWidth="1"/>
    <col min="13320" max="13320" width="17.42578125" style="358" customWidth="1"/>
    <col min="13321" max="13321" width="14" style="358" customWidth="1"/>
    <col min="13322" max="13322" width="13.5703125" style="358" customWidth="1"/>
    <col min="13323" max="13323" width="12.28515625" style="358" customWidth="1"/>
    <col min="13324" max="13324" width="12.140625" style="358" customWidth="1"/>
    <col min="13325" max="13325" width="12.28515625" style="358" bestFit="1" customWidth="1"/>
    <col min="13326" max="13330" width="9.140625" style="358"/>
    <col min="13331" max="13331" width="10.5703125" style="358" bestFit="1" customWidth="1"/>
    <col min="13332" max="13332" width="16.7109375" style="358" customWidth="1"/>
    <col min="13333" max="13333" width="27.7109375" style="358" customWidth="1"/>
    <col min="13334" max="13334" width="26" style="358" bestFit="1" customWidth="1"/>
    <col min="13335" max="13573" width="9.140625" style="358"/>
    <col min="13574" max="13574" width="21.42578125" style="358" customWidth="1"/>
    <col min="13575" max="13575" width="16.42578125" style="358" customWidth="1"/>
    <col min="13576" max="13576" width="17.42578125" style="358" customWidth="1"/>
    <col min="13577" max="13577" width="14" style="358" customWidth="1"/>
    <col min="13578" max="13578" width="13.5703125" style="358" customWidth="1"/>
    <col min="13579" max="13579" width="12.28515625" style="358" customWidth="1"/>
    <col min="13580" max="13580" width="12.140625" style="358" customWidth="1"/>
    <col min="13581" max="13581" width="12.28515625" style="358" bestFit="1" customWidth="1"/>
    <col min="13582" max="13586" width="9.140625" style="358"/>
    <col min="13587" max="13587" width="10.5703125" style="358" bestFit="1" customWidth="1"/>
    <col min="13588" max="13588" width="16.7109375" style="358" customWidth="1"/>
    <col min="13589" max="13589" width="27.7109375" style="358" customWidth="1"/>
    <col min="13590" max="13590" width="26" style="358" bestFit="1" customWidth="1"/>
    <col min="13591" max="13829" width="9.140625" style="358"/>
    <col min="13830" max="13830" width="21.42578125" style="358" customWidth="1"/>
    <col min="13831" max="13831" width="16.42578125" style="358" customWidth="1"/>
    <col min="13832" max="13832" width="17.42578125" style="358" customWidth="1"/>
    <col min="13833" max="13833" width="14" style="358" customWidth="1"/>
    <col min="13834" max="13834" width="13.5703125" style="358" customWidth="1"/>
    <col min="13835" max="13835" width="12.28515625" style="358" customWidth="1"/>
    <col min="13836" max="13836" width="12.140625" style="358" customWidth="1"/>
    <col min="13837" max="13837" width="12.28515625" style="358" bestFit="1" customWidth="1"/>
    <col min="13838" max="13842" width="9.140625" style="358"/>
    <col min="13843" max="13843" width="10.5703125" style="358" bestFit="1" customWidth="1"/>
    <col min="13844" max="13844" width="16.7109375" style="358" customWidth="1"/>
    <col min="13845" max="13845" width="27.7109375" style="358" customWidth="1"/>
    <col min="13846" max="13846" width="26" style="358" bestFit="1" customWidth="1"/>
    <col min="13847" max="14085" width="9.140625" style="358"/>
    <col min="14086" max="14086" width="21.42578125" style="358" customWidth="1"/>
    <col min="14087" max="14087" width="16.42578125" style="358" customWidth="1"/>
    <col min="14088" max="14088" width="17.42578125" style="358" customWidth="1"/>
    <col min="14089" max="14089" width="14" style="358" customWidth="1"/>
    <col min="14090" max="14090" width="13.5703125" style="358" customWidth="1"/>
    <col min="14091" max="14091" width="12.28515625" style="358" customWidth="1"/>
    <col min="14092" max="14092" width="12.140625" style="358" customWidth="1"/>
    <col min="14093" max="14093" width="12.28515625" style="358" bestFit="1" customWidth="1"/>
    <col min="14094" max="14098" width="9.140625" style="358"/>
    <col min="14099" max="14099" width="10.5703125" style="358" bestFit="1" customWidth="1"/>
    <col min="14100" max="14100" width="16.7109375" style="358" customWidth="1"/>
    <col min="14101" max="14101" width="27.7109375" style="358" customWidth="1"/>
    <col min="14102" max="14102" width="26" style="358" bestFit="1" customWidth="1"/>
    <col min="14103" max="14341" width="9.140625" style="358"/>
    <col min="14342" max="14342" width="21.42578125" style="358" customWidth="1"/>
    <col min="14343" max="14343" width="16.42578125" style="358" customWidth="1"/>
    <col min="14344" max="14344" width="17.42578125" style="358" customWidth="1"/>
    <col min="14345" max="14345" width="14" style="358" customWidth="1"/>
    <col min="14346" max="14346" width="13.5703125" style="358" customWidth="1"/>
    <col min="14347" max="14347" width="12.28515625" style="358" customWidth="1"/>
    <col min="14348" max="14348" width="12.140625" style="358" customWidth="1"/>
    <col min="14349" max="14349" width="12.28515625" style="358" bestFit="1" customWidth="1"/>
    <col min="14350" max="14354" width="9.140625" style="358"/>
    <col min="14355" max="14355" width="10.5703125" style="358" bestFit="1" customWidth="1"/>
    <col min="14356" max="14356" width="16.7109375" style="358" customWidth="1"/>
    <col min="14357" max="14357" width="27.7109375" style="358" customWidth="1"/>
    <col min="14358" max="14358" width="26" style="358" bestFit="1" customWidth="1"/>
    <col min="14359" max="14597" width="9.140625" style="358"/>
    <col min="14598" max="14598" width="21.42578125" style="358" customWidth="1"/>
    <col min="14599" max="14599" width="16.42578125" style="358" customWidth="1"/>
    <col min="14600" max="14600" width="17.42578125" style="358" customWidth="1"/>
    <col min="14601" max="14601" width="14" style="358" customWidth="1"/>
    <col min="14602" max="14602" width="13.5703125" style="358" customWidth="1"/>
    <col min="14603" max="14603" width="12.28515625" style="358" customWidth="1"/>
    <col min="14604" max="14604" width="12.140625" style="358" customWidth="1"/>
    <col min="14605" max="14605" width="12.28515625" style="358" bestFit="1" customWidth="1"/>
    <col min="14606" max="14610" width="9.140625" style="358"/>
    <col min="14611" max="14611" width="10.5703125" style="358" bestFit="1" customWidth="1"/>
    <col min="14612" max="14612" width="16.7109375" style="358" customWidth="1"/>
    <col min="14613" max="14613" width="27.7109375" style="358" customWidth="1"/>
    <col min="14614" max="14614" width="26" style="358" bestFit="1" customWidth="1"/>
    <col min="14615" max="14853" width="9.140625" style="358"/>
    <col min="14854" max="14854" width="21.42578125" style="358" customWidth="1"/>
    <col min="14855" max="14855" width="16.42578125" style="358" customWidth="1"/>
    <col min="14856" max="14856" width="17.42578125" style="358" customWidth="1"/>
    <col min="14857" max="14857" width="14" style="358" customWidth="1"/>
    <col min="14858" max="14858" width="13.5703125" style="358" customWidth="1"/>
    <col min="14859" max="14859" width="12.28515625" style="358" customWidth="1"/>
    <col min="14860" max="14860" width="12.140625" style="358" customWidth="1"/>
    <col min="14861" max="14861" width="12.28515625" style="358" bestFit="1" customWidth="1"/>
    <col min="14862" max="14866" width="9.140625" style="358"/>
    <col min="14867" max="14867" width="10.5703125" style="358" bestFit="1" customWidth="1"/>
    <col min="14868" max="14868" width="16.7109375" style="358" customWidth="1"/>
    <col min="14869" max="14869" width="27.7109375" style="358" customWidth="1"/>
    <col min="14870" max="14870" width="26" style="358" bestFit="1" customWidth="1"/>
    <col min="14871" max="15109" width="9.140625" style="358"/>
    <col min="15110" max="15110" width="21.42578125" style="358" customWidth="1"/>
    <col min="15111" max="15111" width="16.42578125" style="358" customWidth="1"/>
    <col min="15112" max="15112" width="17.42578125" style="358" customWidth="1"/>
    <col min="15113" max="15113" width="14" style="358" customWidth="1"/>
    <col min="15114" max="15114" width="13.5703125" style="358" customWidth="1"/>
    <col min="15115" max="15115" width="12.28515625" style="358" customWidth="1"/>
    <col min="15116" max="15116" width="12.140625" style="358" customWidth="1"/>
    <col min="15117" max="15117" width="12.28515625" style="358" bestFit="1" customWidth="1"/>
    <col min="15118" max="15122" width="9.140625" style="358"/>
    <col min="15123" max="15123" width="10.5703125" style="358" bestFit="1" customWidth="1"/>
    <col min="15124" max="15124" width="16.7109375" style="358" customWidth="1"/>
    <col min="15125" max="15125" width="27.7109375" style="358" customWidth="1"/>
    <col min="15126" max="15126" width="26" style="358" bestFit="1" customWidth="1"/>
    <col min="15127" max="15365" width="9.140625" style="358"/>
    <col min="15366" max="15366" width="21.42578125" style="358" customWidth="1"/>
    <col min="15367" max="15367" width="16.42578125" style="358" customWidth="1"/>
    <col min="15368" max="15368" width="17.42578125" style="358" customWidth="1"/>
    <col min="15369" max="15369" width="14" style="358" customWidth="1"/>
    <col min="15370" max="15370" width="13.5703125" style="358" customWidth="1"/>
    <col min="15371" max="15371" width="12.28515625" style="358" customWidth="1"/>
    <col min="15372" max="15372" width="12.140625" style="358" customWidth="1"/>
    <col min="15373" max="15373" width="12.28515625" style="358" bestFit="1" customWidth="1"/>
    <col min="15374" max="15378" width="9.140625" style="358"/>
    <col min="15379" max="15379" width="10.5703125" style="358" bestFit="1" customWidth="1"/>
    <col min="15380" max="15380" width="16.7109375" style="358" customWidth="1"/>
    <col min="15381" max="15381" width="27.7109375" style="358" customWidth="1"/>
    <col min="15382" max="15382" width="26" style="358" bestFit="1" customWidth="1"/>
    <col min="15383" max="15621" width="9.140625" style="358"/>
    <col min="15622" max="15622" width="21.42578125" style="358" customWidth="1"/>
    <col min="15623" max="15623" width="16.42578125" style="358" customWidth="1"/>
    <col min="15624" max="15624" width="17.42578125" style="358" customWidth="1"/>
    <col min="15625" max="15625" width="14" style="358" customWidth="1"/>
    <col min="15626" max="15626" width="13.5703125" style="358" customWidth="1"/>
    <col min="15627" max="15627" width="12.28515625" style="358" customWidth="1"/>
    <col min="15628" max="15628" width="12.140625" style="358" customWidth="1"/>
    <col min="15629" max="15629" width="12.28515625" style="358" bestFit="1" customWidth="1"/>
    <col min="15630" max="15634" width="9.140625" style="358"/>
    <col min="15635" max="15635" width="10.5703125" style="358" bestFit="1" customWidth="1"/>
    <col min="15636" max="15636" width="16.7109375" style="358" customWidth="1"/>
    <col min="15637" max="15637" width="27.7109375" style="358" customWidth="1"/>
    <col min="15638" max="15638" width="26" style="358" bestFit="1" customWidth="1"/>
    <col min="15639" max="15877" width="9.140625" style="358"/>
    <col min="15878" max="15878" width="21.42578125" style="358" customWidth="1"/>
    <col min="15879" max="15879" width="16.42578125" style="358" customWidth="1"/>
    <col min="15880" max="15880" width="17.42578125" style="358" customWidth="1"/>
    <col min="15881" max="15881" width="14" style="358" customWidth="1"/>
    <col min="15882" max="15882" width="13.5703125" style="358" customWidth="1"/>
    <col min="15883" max="15883" width="12.28515625" style="358" customWidth="1"/>
    <col min="15884" max="15884" width="12.140625" style="358" customWidth="1"/>
    <col min="15885" max="15885" width="12.28515625" style="358" bestFit="1" customWidth="1"/>
    <col min="15886" max="15890" width="9.140625" style="358"/>
    <col min="15891" max="15891" width="10.5703125" style="358" bestFit="1" customWidth="1"/>
    <col min="15892" max="15892" width="16.7109375" style="358" customWidth="1"/>
    <col min="15893" max="15893" width="27.7109375" style="358" customWidth="1"/>
    <col min="15894" max="15894" width="26" style="358" bestFit="1" customWidth="1"/>
    <col min="15895" max="16133" width="9.140625" style="358"/>
    <col min="16134" max="16134" width="21.42578125" style="358" customWidth="1"/>
    <col min="16135" max="16135" width="16.42578125" style="358" customWidth="1"/>
    <col min="16136" max="16136" width="17.42578125" style="358" customWidth="1"/>
    <col min="16137" max="16137" width="14" style="358" customWidth="1"/>
    <col min="16138" max="16138" width="13.5703125" style="358" customWidth="1"/>
    <col min="16139" max="16139" width="12.28515625" style="358" customWidth="1"/>
    <col min="16140" max="16140" width="12.140625" style="358" customWidth="1"/>
    <col min="16141" max="16141" width="12.28515625" style="358" bestFit="1" customWidth="1"/>
    <col min="16142" max="16146" width="9.140625" style="358"/>
    <col min="16147" max="16147" width="10.5703125" style="358" bestFit="1" customWidth="1"/>
    <col min="16148" max="16148" width="16.7109375" style="358" customWidth="1"/>
    <col min="16149" max="16149" width="27.7109375" style="358" customWidth="1"/>
    <col min="16150" max="16150" width="26" style="358" bestFit="1" customWidth="1"/>
    <col min="16151" max="16384" width="9.140625" style="358"/>
  </cols>
  <sheetData>
    <row r="2" spans="1:24" ht="15.75" x14ac:dyDescent="0.3">
      <c r="A2" s="516" t="s">
        <v>0</v>
      </c>
      <c r="B2" s="517"/>
      <c r="C2" s="517"/>
      <c r="D2" s="517"/>
      <c r="E2" s="517"/>
      <c r="F2" s="518"/>
      <c r="G2" s="343"/>
      <c r="H2" s="343"/>
    </row>
    <row r="3" spans="1:24" ht="15.75" x14ac:dyDescent="0.3">
      <c r="A3" s="477"/>
      <c r="B3" s="477"/>
      <c r="C3" s="477"/>
      <c r="D3" s="519" t="s">
        <v>1</v>
      </c>
      <c r="E3" s="519"/>
      <c r="F3" s="519"/>
      <c r="G3" s="343"/>
      <c r="H3" s="343"/>
      <c r="S3" s="332"/>
      <c r="T3" s="15"/>
      <c r="U3" s="15"/>
      <c r="V3" s="15"/>
    </row>
    <row r="4" spans="1:24" ht="75.75" thickBot="1" x14ac:dyDescent="0.3">
      <c r="A4" s="338" t="s">
        <v>2</v>
      </c>
      <c r="B4" s="339" t="s">
        <v>3</v>
      </c>
      <c r="C4" s="340" t="s">
        <v>4</v>
      </c>
      <c r="D4" s="433" t="s">
        <v>5</v>
      </c>
      <c r="E4" s="434" t="s">
        <v>6</v>
      </c>
      <c r="F4" s="435" t="s">
        <v>7</v>
      </c>
      <c r="G4" s="388" t="s">
        <v>253</v>
      </c>
      <c r="H4" s="386" t="s">
        <v>254</v>
      </c>
      <c r="I4" s="277" t="s">
        <v>214</v>
      </c>
      <c r="S4" s="489"/>
      <c r="T4" s="489"/>
      <c r="U4" s="7"/>
      <c r="V4" s="7"/>
      <c r="W4" s="40"/>
      <c r="X4" s="40"/>
    </row>
    <row r="5" spans="1:24" ht="16.5" thickBot="1" x14ac:dyDescent="0.35">
      <c r="A5" s="299" t="s">
        <v>9</v>
      </c>
      <c r="B5" s="51">
        <v>728561</v>
      </c>
      <c r="C5" s="51">
        <v>101428.61</v>
      </c>
      <c r="D5" s="437">
        <v>20493</v>
      </c>
      <c r="E5" s="437">
        <v>3922</v>
      </c>
      <c r="F5" s="13">
        <f>D5+E5</f>
        <v>24415</v>
      </c>
      <c r="G5" s="432">
        <f t="shared" ref="G5:G12" si="0">(B5/B$63)*100</f>
        <v>8.4157788049155826</v>
      </c>
      <c r="H5" s="389">
        <f>(F5/F$63)*100</f>
        <v>6.5972400487463485</v>
      </c>
      <c r="I5" s="279">
        <f t="shared" ref="I5:I33" si="1">B5/F5/3</f>
        <v>9.9469042255444062</v>
      </c>
      <c r="J5" s="450">
        <f>F5/$F$63</f>
        <v>6.5972400487463487E-2</v>
      </c>
      <c r="K5" s="40">
        <f>B5/$B$63</f>
        <v>8.4157788049155829E-2</v>
      </c>
      <c r="S5" s="9"/>
      <c r="T5" s="10"/>
      <c r="U5" s="15"/>
      <c r="V5" s="20"/>
      <c r="W5" s="40"/>
      <c r="X5" s="40"/>
    </row>
    <row r="6" spans="1:24" ht="16.5" thickBot="1" x14ac:dyDescent="0.35">
      <c r="A6" s="299" t="s">
        <v>11</v>
      </c>
      <c r="B6" s="51">
        <v>2602139.7200000002</v>
      </c>
      <c r="C6" s="51">
        <v>889519.22</v>
      </c>
      <c r="D6" s="437">
        <v>93219</v>
      </c>
      <c r="E6" s="437">
        <v>11749</v>
      </c>
      <c r="F6" s="13">
        <f t="shared" ref="F6:F62" si="2">D6+E6</f>
        <v>104968</v>
      </c>
      <c r="G6" s="432">
        <f t="shared" si="0"/>
        <v>30.057925558745215</v>
      </c>
      <c r="H6" s="389">
        <f t="shared" ref="H6:H62" si="3">(F6/F$63)*100</f>
        <v>28.363673702101444</v>
      </c>
      <c r="I6" s="279">
        <f t="shared" si="1"/>
        <v>8.2632793486268827</v>
      </c>
      <c r="J6" s="450">
        <f t="shared" ref="J6:J16" si="4">F6/$F$63</f>
        <v>0.28363673702101444</v>
      </c>
      <c r="K6" s="40">
        <f t="shared" ref="K6:K62" si="5">B6/$B$63</f>
        <v>0.30057925558745213</v>
      </c>
      <c r="S6" s="9"/>
      <c r="T6" s="11"/>
      <c r="U6" s="15"/>
      <c r="V6" s="20"/>
      <c r="W6" s="40"/>
      <c r="X6" s="40"/>
    </row>
    <row r="7" spans="1:24" ht="15.75" thickBot="1" x14ac:dyDescent="0.3">
      <c r="A7" s="299" t="s">
        <v>13</v>
      </c>
      <c r="B7" s="60">
        <v>1582861</v>
      </c>
      <c r="C7" s="51">
        <v>417565</v>
      </c>
      <c r="D7" s="60">
        <v>62384</v>
      </c>
      <c r="E7" s="60">
        <v>714</v>
      </c>
      <c r="F7" s="13">
        <f t="shared" si="2"/>
        <v>63098</v>
      </c>
      <c r="G7" s="432">
        <f t="shared" si="0"/>
        <v>18.283998258110831</v>
      </c>
      <c r="H7" s="389">
        <f t="shared" si="3"/>
        <v>17.049873135195458</v>
      </c>
      <c r="I7" s="279">
        <f t="shared" si="1"/>
        <v>8.361918497152578</v>
      </c>
      <c r="J7" s="450">
        <f t="shared" si="4"/>
        <v>0.17049873135195459</v>
      </c>
      <c r="K7" s="40">
        <f t="shared" si="5"/>
        <v>0.18283998258110831</v>
      </c>
      <c r="L7" s="391">
        <f>B7/K7/3</f>
        <v>2885694.5066666673</v>
      </c>
      <c r="S7" s="9"/>
      <c r="T7" s="11"/>
      <c r="U7" s="15"/>
      <c r="V7" s="41"/>
      <c r="W7" s="40"/>
      <c r="X7" s="40"/>
    </row>
    <row r="8" spans="1:24" ht="15.75" thickBot="1" x14ac:dyDescent="0.3">
      <c r="A8" s="299" t="s">
        <v>161</v>
      </c>
      <c r="B8" s="51">
        <v>1265823</v>
      </c>
      <c r="C8" s="51">
        <v>134536</v>
      </c>
      <c r="D8" s="436">
        <v>100273</v>
      </c>
      <c r="E8" s="37">
        <v>3204</v>
      </c>
      <c r="F8" s="13">
        <f t="shared" si="2"/>
        <v>103477</v>
      </c>
      <c r="G8" s="432">
        <f t="shared" si="0"/>
        <v>14.621818041556791</v>
      </c>
      <c r="H8" s="389">
        <f t="shared" si="3"/>
        <v>27.960786750936961</v>
      </c>
      <c r="I8" s="368">
        <f t="shared" si="1"/>
        <v>4.077630777854016</v>
      </c>
      <c r="J8" s="450">
        <f t="shared" si="4"/>
        <v>0.27960786750936961</v>
      </c>
      <c r="K8" s="40">
        <f t="shared" si="5"/>
        <v>0.14621818041556792</v>
      </c>
      <c r="S8" s="9"/>
      <c r="T8" s="11"/>
      <c r="U8" s="15"/>
      <c r="V8" s="41"/>
      <c r="W8" s="40"/>
      <c r="X8" s="40"/>
    </row>
    <row r="9" spans="1:24" ht="15.75" thickBot="1" x14ac:dyDescent="0.3">
      <c r="A9" s="299" t="s">
        <v>16</v>
      </c>
      <c r="B9" s="60">
        <v>5140.49</v>
      </c>
      <c r="C9" s="60">
        <v>3283.63</v>
      </c>
      <c r="D9" s="36">
        <v>400</v>
      </c>
      <c r="E9" s="35">
        <v>47</v>
      </c>
      <c r="F9" s="13">
        <f t="shared" si="2"/>
        <v>447</v>
      </c>
      <c r="G9" s="432">
        <f t="shared" si="0"/>
        <v>5.9379004350878652E-2</v>
      </c>
      <c r="H9" s="389">
        <f t="shared" si="3"/>
        <v>0.12078502157647421</v>
      </c>
      <c r="I9" s="280">
        <f t="shared" si="1"/>
        <v>3.8333258762117821</v>
      </c>
      <c r="J9" s="450">
        <f t="shared" si="4"/>
        <v>1.2078502157647421E-3</v>
      </c>
      <c r="K9" s="40">
        <f t="shared" si="5"/>
        <v>5.9379004350878649E-4</v>
      </c>
      <c r="S9" s="9"/>
      <c r="T9" s="11"/>
      <c r="U9" s="15"/>
      <c r="V9" s="9"/>
      <c r="W9" s="40"/>
      <c r="X9" s="40"/>
    </row>
    <row r="10" spans="1:24" ht="15.75" thickBot="1" x14ac:dyDescent="0.3">
      <c r="A10" s="459" t="s">
        <v>226</v>
      </c>
      <c r="B10" s="60"/>
      <c r="C10" s="60"/>
      <c r="D10" s="51"/>
      <c r="E10" s="35"/>
      <c r="F10" s="13"/>
      <c r="G10" s="432">
        <f t="shared" si="0"/>
        <v>0</v>
      </c>
      <c r="H10" s="389">
        <f t="shared" si="3"/>
        <v>0</v>
      </c>
      <c r="I10" s="279" t="e">
        <f t="shared" si="1"/>
        <v>#DIV/0!</v>
      </c>
      <c r="J10" s="450">
        <f t="shared" si="4"/>
        <v>0</v>
      </c>
      <c r="K10" s="40">
        <f t="shared" si="5"/>
        <v>0</v>
      </c>
      <c r="L10" s="182"/>
      <c r="M10" s="182"/>
      <c r="S10" s="9"/>
      <c r="T10" s="11"/>
      <c r="U10" s="15"/>
      <c r="V10" s="9"/>
      <c r="W10" s="40"/>
      <c r="X10" s="40"/>
    </row>
    <row r="11" spans="1:24" ht="15.75" thickBot="1" x14ac:dyDescent="0.3">
      <c r="A11" s="299" t="s">
        <v>251</v>
      </c>
      <c r="B11" s="60">
        <v>554987.51</v>
      </c>
      <c r="C11" s="60">
        <v>376174</v>
      </c>
      <c r="D11" s="51">
        <v>15660</v>
      </c>
      <c r="E11" s="35">
        <v>913</v>
      </c>
      <c r="F11" s="13">
        <f>D11+E11</f>
        <v>16573</v>
      </c>
      <c r="G11" s="432">
        <f t="shared" si="0"/>
        <v>6.4107907555453494</v>
      </c>
      <c r="H11" s="389">
        <f t="shared" si="3"/>
        <v>4.478233025921492</v>
      </c>
      <c r="I11" s="279">
        <f t="shared" si="1"/>
        <v>11.162483356463325</v>
      </c>
      <c r="J11" s="450">
        <f>F11/$F$63</f>
        <v>4.4782330259214922E-2</v>
      </c>
      <c r="K11" s="40">
        <f t="shared" si="5"/>
        <v>6.4107907555453494E-2</v>
      </c>
      <c r="L11" s="182"/>
      <c r="M11" s="182"/>
      <c r="S11" s="332"/>
      <c r="T11" s="20"/>
      <c r="U11" s="15"/>
      <c r="V11" s="15"/>
      <c r="W11" s="40"/>
      <c r="X11" s="40"/>
    </row>
    <row r="12" spans="1:24" ht="15.75" thickBot="1" x14ac:dyDescent="0.3">
      <c r="A12" s="306" t="s">
        <v>19</v>
      </c>
      <c r="B12" s="60"/>
      <c r="C12" s="51"/>
      <c r="D12" s="36"/>
      <c r="E12" s="35"/>
      <c r="F12" s="13">
        <f t="shared" si="2"/>
        <v>0</v>
      </c>
      <c r="G12" s="432">
        <f t="shared" si="0"/>
        <v>0</v>
      </c>
      <c r="H12" s="389">
        <f t="shared" si="3"/>
        <v>0</v>
      </c>
      <c r="I12" s="279" t="e">
        <f t="shared" si="1"/>
        <v>#DIV/0!</v>
      </c>
      <c r="J12" s="450">
        <f t="shared" si="4"/>
        <v>0</v>
      </c>
      <c r="K12" s="40">
        <f t="shared" si="5"/>
        <v>0</v>
      </c>
      <c r="S12" s="332"/>
      <c r="T12" s="333"/>
      <c r="U12" s="15"/>
      <c r="V12" s="7"/>
      <c r="W12" s="40"/>
      <c r="X12" s="40"/>
    </row>
    <row r="13" spans="1:24" ht="15.75" thickBot="1" x14ac:dyDescent="0.3">
      <c r="A13" s="299" t="s">
        <v>255</v>
      </c>
      <c r="B13" s="362">
        <v>297448.32000000001</v>
      </c>
      <c r="C13" s="365">
        <v>132058.06</v>
      </c>
      <c r="D13" s="51">
        <v>10060</v>
      </c>
      <c r="E13" s="51">
        <v>126</v>
      </c>
      <c r="F13" s="13">
        <f t="shared" si="2"/>
        <v>10186</v>
      </c>
      <c r="G13" s="432">
        <f t="shared" ref="G13:G62" si="6">(B13/B$63)*100</f>
        <v>3.4358952332251493</v>
      </c>
      <c r="H13" s="389">
        <f>(F13/F$63)*100</f>
        <v>2.752385301516703</v>
      </c>
      <c r="I13" s="279">
        <f t="shared" si="1"/>
        <v>9.7338935794227375</v>
      </c>
      <c r="J13" s="450">
        <f t="shared" si="4"/>
        <v>2.7523853015167032E-2</v>
      </c>
      <c r="K13" s="40">
        <f t="shared" si="5"/>
        <v>3.4358952332251495E-2</v>
      </c>
      <c r="S13" s="489"/>
      <c r="T13" s="489"/>
      <c r="U13" s="16"/>
      <c r="V13" s="20"/>
      <c r="W13" s="40"/>
      <c r="X13" s="40"/>
    </row>
    <row r="14" spans="1:24" ht="15.75" thickBot="1" x14ac:dyDescent="0.3">
      <c r="A14" s="449" t="s">
        <v>245</v>
      </c>
      <c r="B14" s="51">
        <v>8625</v>
      </c>
      <c r="C14" s="51">
        <v>156330</v>
      </c>
      <c r="D14" s="51">
        <v>1100</v>
      </c>
      <c r="E14" s="35">
        <v>80</v>
      </c>
      <c r="F14" s="13">
        <f t="shared" si="2"/>
        <v>1180</v>
      </c>
      <c r="G14" s="432">
        <f t="shared" si="6"/>
        <v>9.9629395743660323E-2</v>
      </c>
      <c r="H14" s="389">
        <f t="shared" si="3"/>
        <v>0.31885083995579322</v>
      </c>
      <c r="I14" s="279">
        <f t="shared" si="1"/>
        <v>2.4364406779661016</v>
      </c>
      <c r="J14" s="450">
        <f t="shared" si="4"/>
        <v>3.1885083995579324E-3</v>
      </c>
      <c r="K14" s="40">
        <f t="shared" si="5"/>
        <v>9.9629395743660318E-4</v>
      </c>
      <c r="S14" s="9"/>
      <c r="T14" s="11"/>
      <c r="U14" s="11"/>
      <c r="V14" s="42"/>
      <c r="W14" s="40"/>
    </row>
    <row r="15" spans="1:24" ht="15.75" thickBot="1" x14ac:dyDescent="0.3">
      <c r="A15" s="449" t="s">
        <v>229</v>
      </c>
      <c r="B15" s="51">
        <v>51173.78</v>
      </c>
      <c r="C15" s="51">
        <v>69480.98</v>
      </c>
      <c r="D15" s="51">
        <v>1260</v>
      </c>
      <c r="E15" s="35">
        <v>15</v>
      </c>
      <c r="F15" s="13">
        <f t="shared" si="2"/>
        <v>1275</v>
      </c>
      <c r="G15" s="432">
        <f t="shared" si="6"/>
        <v>0.59112032223988509</v>
      </c>
      <c r="H15" s="389">
        <f t="shared" si="3"/>
        <v>0.34452103469799694</v>
      </c>
      <c r="I15" s="368">
        <f t="shared" si="1"/>
        <v>13.378766013071896</v>
      </c>
      <c r="J15" s="450">
        <f t="shared" si="4"/>
        <v>3.4452103469799693E-3</v>
      </c>
      <c r="K15" s="40">
        <f t="shared" si="5"/>
        <v>5.9112032223988514E-3</v>
      </c>
      <c r="L15" s="182"/>
      <c r="M15" s="182"/>
      <c r="S15" s="9"/>
      <c r="T15" s="11"/>
      <c r="U15" s="11"/>
      <c r="V15" s="42"/>
      <c r="W15" s="40"/>
    </row>
    <row r="16" spans="1:24" ht="15.75" thickBot="1" x14ac:dyDescent="0.3">
      <c r="A16" s="299" t="s">
        <v>24</v>
      </c>
      <c r="B16" s="60">
        <v>841.53</v>
      </c>
      <c r="C16" s="51">
        <v>927.85</v>
      </c>
      <c r="D16" s="35">
        <v>0</v>
      </c>
      <c r="E16" s="35">
        <v>1</v>
      </c>
      <c r="F16" s="13">
        <f t="shared" si="2"/>
        <v>1</v>
      </c>
      <c r="G16" s="432">
        <f t="shared" si="6"/>
        <v>9.7207101913231835E-3</v>
      </c>
      <c r="H16" s="389">
        <f t="shared" si="3"/>
        <v>2.7021257623372304E-4</v>
      </c>
      <c r="I16" s="279">
        <f t="shared" si="1"/>
        <v>280.51</v>
      </c>
      <c r="J16" s="450">
        <f t="shared" si="4"/>
        <v>2.7021257623372305E-6</v>
      </c>
      <c r="K16" s="40">
        <f t="shared" si="5"/>
        <v>9.7207101913231834E-5</v>
      </c>
      <c r="L16" s="109"/>
      <c r="M16" s="109"/>
      <c r="S16" s="9"/>
      <c r="T16" s="11"/>
      <c r="U16" s="11"/>
      <c r="V16" s="9"/>
      <c r="W16" s="40"/>
    </row>
    <row r="17" spans="1:23" ht="15.75" thickBot="1" x14ac:dyDescent="0.3">
      <c r="A17" s="100" t="s">
        <v>66</v>
      </c>
      <c r="B17" s="443"/>
      <c r="C17" s="442"/>
      <c r="D17" s="441"/>
      <c r="E17" s="441"/>
      <c r="F17" s="81">
        <f t="shared" si="2"/>
        <v>0</v>
      </c>
      <c r="G17" s="432">
        <f t="shared" si="6"/>
        <v>0</v>
      </c>
      <c r="H17" s="389">
        <f t="shared" si="3"/>
        <v>0</v>
      </c>
      <c r="I17" s="279" t="e">
        <f t="shared" si="1"/>
        <v>#DIV/0!</v>
      </c>
      <c r="J17" s="450" t="e">
        <f>F17/F75</f>
        <v>#DIV/0!</v>
      </c>
      <c r="K17" s="40">
        <f t="shared" si="5"/>
        <v>0</v>
      </c>
      <c r="L17" s="109"/>
      <c r="M17" s="109"/>
      <c r="S17" s="9"/>
      <c r="T17" s="11"/>
      <c r="U17" s="11"/>
      <c r="V17" s="9"/>
      <c r="W17" s="40"/>
    </row>
    <row r="18" spans="1:23" ht="15.75" thickBot="1" x14ac:dyDescent="0.3">
      <c r="A18" s="299" t="s">
        <v>247</v>
      </c>
      <c r="B18" s="60">
        <v>4877</v>
      </c>
      <c r="C18" s="68">
        <v>0</v>
      </c>
      <c r="D18" s="35">
        <v>48</v>
      </c>
      <c r="E18" s="35">
        <v>39</v>
      </c>
      <c r="F18" s="268">
        <f t="shared" si="2"/>
        <v>87</v>
      </c>
      <c r="G18" s="432">
        <f t="shared" si="6"/>
        <v>5.6335369628038423E-2</v>
      </c>
      <c r="H18" s="389">
        <f t="shared" si="3"/>
        <v>2.3508494132333906E-2</v>
      </c>
      <c r="I18" s="279">
        <f t="shared" si="1"/>
        <v>18.685823754789272</v>
      </c>
      <c r="J18" s="358" t="s">
        <v>257</v>
      </c>
      <c r="K18" s="40">
        <f t="shared" si="5"/>
        <v>5.633536962803842E-4</v>
      </c>
      <c r="L18" s="109"/>
      <c r="M18" s="109"/>
      <c r="S18" s="332"/>
      <c r="T18" s="18"/>
      <c r="U18" s="15"/>
      <c r="V18" s="18"/>
    </row>
    <row r="19" spans="1:23" ht="15.75" thickBot="1" x14ac:dyDescent="0.3">
      <c r="A19" s="299" t="s">
        <v>246</v>
      </c>
      <c r="B19" s="60">
        <v>10500</v>
      </c>
      <c r="C19" s="35">
        <v>2858.32</v>
      </c>
      <c r="D19" s="35">
        <v>1045</v>
      </c>
      <c r="E19" s="35">
        <v>115</v>
      </c>
      <c r="F19" s="13">
        <f t="shared" si="2"/>
        <v>1160</v>
      </c>
      <c r="G19" s="432">
        <f t="shared" si="6"/>
        <v>0.12128796003576037</v>
      </c>
      <c r="H19" s="389">
        <f t="shared" si="3"/>
        <v>0.31344658843111878</v>
      </c>
      <c r="I19" s="279">
        <f t="shared" si="1"/>
        <v>3.0172413793103448</v>
      </c>
      <c r="J19" s="358" t="s">
        <v>257</v>
      </c>
      <c r="K19" s="40">
        <f t="shared" si="5"/>
        <v>1.2128796003576037E-3</v>
      </c>
      <c r="L19" s="109"/>
      <c r="M19" s="109"/>
      <c r="S19" s="332"/>
      <c r="T19" s="18"/>
      <c r="U19" s="15"/>
      <c r="V19" s="18"/>
    </row>
    <row r="20" spans="1:23" ht="15.75" thickBot="1" x14ac:dyDescent="0.3">
      <c r="A20" s="100" t="s">
        <v>29</v>
      </c>
      <c r="B20" s="443"/>
      <c r="C20" s="440"/>
      <c r="D20" s="441"/>
      <c r="E20" s="441"/>
      <c r="F20" s="81">
        <f t="shared" si="2"/>
        <v>0</v>
      </c>
      <c r="G20" s="432">
        <f t="shared" si="6"/>
        <v>0</v>
      </c>
      <c r="H20" s="389">
        <f t="shared" si="3"/>
        <v>0</v>
      </c>
      <c r="I20" s="279" t="e">
        <f t="shared" si="1"/>
        <v>#DIV/0!</v>
      </c>
      <c r="K20" s="40">
        <f t="shared" si="5"/>
        <v>0</v>
      </c>
      <c r="S20" s="334"/>
      <c r="T20" s="476"/>
      <c r="U20" s="15"/>
      <c r="V20" s="7"/>
    </row>
    <row r="21" spans="1:23" ht="15.75" thickBot="1" x14ac:dyDescent="0.3">
      <c r="A21" s="299" t="s">
        <v>33</v>
      </c>
      <c r="B21" s="60">
        <v>103207.62</v>
      </c>
      <c r="C21" s="51">
        <v>0</v>
      </c>
      <c r="D21" s="35">
        <v>5559</v>
      </c>
      <c r="E21" s="35">
        <v>11</v>
      </c>
      <c r="F21" s="13">
        <f t="shared" si="2"/>
        <v>5570</v>
      </c>
      <c r="G21" s="432">
        <f t="shared" si="6"/>
        <v>1.1921753990424708</v>
      </c>
      <c r="H21" s="389">
        <f t="shared" si="3"/>
        <v>1.5050840496218374</v>
      </c>
      <c r="I21" s="279">
        <f t="shared" si="1"/>
        <v>6.1763985637342911</v>
      </c>
      <c r="J21" s="358" t="s">
        <v>257</v>
      </c>
      <c r="K21" s="40">
        <f t="shared" si="5"/>
        <v>1.1921753990424708E-2</v>
      </c>
      <c r="S21" s="476"/>
      <c r="T21" s="476"/>
      <c r="U21" s="15"/>
      <c r="V21" s="7"/>
    </row>
    <row r="22" spans="1:23" ht="15.75" thickBot="1" x14ac:dyDescent="0.3">
      <c r="A22" s="299" t="s">
        <v>34</v>
      </c>
      <c r="B22" s="60">
        <v>21260</v>
      </c>
      <c r="C22" s="51">
        <v>0</v>
      </c>
      <c r="D22" s="35">
        <v>560</v>
      </c>
      <c r="E22" s="35">
        <v>45</v>
      </c>
      <c r="F22" s="13">
        <f t="shared" si="2"/>
        <v>605</v>
      </c>
      <c r="G22" s="432">
        <f t="shared" si="6"/>
        <v>0.24557924098669198</v>
      </c>
      <c r="H22" s="389">
        <f t="shared" si="3"/>
        <v>0.16347860862140245</v>
      </c>
      <c r="I22" s="279">
        <f t="shared" si="1"/>
        <v>11.713498622589531</v>
      </c>
      <c r="J22" s="179" t="s">
        <v>257</v>
      </c>
      <c r="K22" s="40">
        <f t="shared" si="5"/>
        <v>2.45579240986692E-3</v>
      </c>
      <c r="L22" s="109"/>
      <c r="M22" s="109"/>
      <c r="S22" s="476"/>
      <c r="T22" s="476"/>
      <c r="U22" s="15"/>
      <c r="V22" s="7"/>
    </row>
    <row r="23" spans="1:23" ht="15.75" thickBot="1" x14ac:dyDescent="0.3">
      <c r="A23" s="299" t="s">
        <v>210</v>
      </c>
      <c r="B23" s="60">
        <v>4500</v>
      </c>
      <c r="C23" s="51">
        <v>1000</v>
      </c>
      <c r="D23" s="35">
        <v>318</v>
      </c>
      <c r="E23" s="35">
        <v>0</v>
      </c>
      <c r="F23" s="13">
        <f t="shared" si="2"/>
        <v>318</v>
      </c>
      <c r="G23" s="432">
        <f t="shared" si="6"/>
        <v>5.1980554301040163E-2</v>
      </c>
      <c r="H23" s="389">
        <f t="shared" si="3"/>
        <v>8.5927599242323932E-2</v>
      </c>
      <c r="I23" s="281">
        <f t="shared" si="1"/>
        <v>4.716981132075472</v>
      </c>
      <c r="J23" s="183" t="s">
        <v>257</v>
      </c>
      <c r="K23" s="40">
        <f t="shared" si="5"/>
        <v>5.1980554301040165E-4</v>
      </c>
      <c r="L23" s="184"/>
      <c r="M23" s="184"/>
      <c r="S23" s="476"/>
      <c r="T23" s="11"/>
      <c r="U23" s="15"/>
      <c r="V23" s="17"/>
    </row>
    <row r="24" spans="1:23" ht="15.75" thickBot="1" x14ac:dyDescent="0.3">
      <c r="A24" s="305" t="s">
        <v>35</v>
      </c>
      <c r="B24" s="60"/>
      <c r="C24" s="51"/>
      <c r="D24" s="35"/>
      <c r="E24" s="35"/>
      <c r="F24" s="13">
        <f t="shared" si="2"/>
        <v>0</v>
      </c>
      <c r="G24" s="432">
        <f t="shared" si="6"/>
        <v>0</v>
      </c>
      <c r="H24" s="389">
        <f t="shared" si="3"/>
        <v>0</v>
      </c>
      <c r="I24" s="280" t="e">
        <f t="shared" si="1"/>
        <v>#DIV/0!</v>
      </c>
      <c r="J24" s="183"/>
      <c r="K24" s="40">
        <f t="shared" si="5"/>
        <v>0</v>
      </c>
      <c r="L24" s="184"/>
      <c r="M24" s="184"/>
      <c r="S24" s="9"/>
      <c r="T24" s="11"/>
      <c r="U24" s="18"/>
      <c r="V24" s="17"/>
    </row>
    <row r="25" spans="1:23" ht="15.75" thickBot="1" x14ac:dyDescent="0.3">
      <c r="A25" s="299" t="s">
        <v>238</v>
      </c>
      <c r="B25" s="60">
        <v>22905</v>
      </c>
      <c r="C25" s="51">
        <v>0</v>
      </c>
      <c r="D25" s="35">
        <v>430</v>
      </c>
      <c r="E25" s="35">
        <v>0</v>
      </c>
      <c r="F25" s="13">
        <f t="shared" si="2"/>
        <v>430</v>
      </c>
      <c r="G25" s="432">
        <f t="shared" si="6"/>
        <v>0.26458102139229445</v>
      </c>
      <c r="H25" s="389">
        <f t="shared" si="3"/>
        <v>0.11619140778050092</v>
      </c>
      <c r="I25" s="279">
        <f t="shared" si="1"/>
        <v>17.755813953488374</v>
      </c>
      <c r="J25" s="358" t="s">
        <v>257</v>
      </c>
      <c r="K25" s="40">
        <f t="shared" si="5"/>
        <v>2.6458102139229442E-3</v>
      </c>
      <c r="S25" s="476"/>
      <c r="T25" s="476"/>
      <c r="U25" s="15"/>
      <c r="V25" s="7"/>
    </row>
    <row r="26" spans="1:23" ht="15.75" thickBot="1" x14ac:dyDescent="0.3">
      <c r="A26" s="439" t="s">
        <v>231</v>
      </c>
      <c r="B26" s="371"/>
      <c r="C26" s="442"/>
      <c r="D26" s="441"/>
      <c r="E26" s="441"/>
      <c r="F26" s="81">
        <f t="shared" si="2"/>
        <v>0</v>
      </c>
      <c r="G26" s="432">
        <f t="shared" si="6"/>
        <v>0</v>
      </c>
      <c r="H26" s="389">
        <f t="shared" si="3"/>
        <v>0</v>
      </c>
      <c r="I26" s="280" t="e">
        <f t="shared" si="1"/>
        <v>#DIV/0!</v>
      </c>
      <c r="J26" s="183"/>
      <c r="K26" s="40">
        <f t="shared" si="5"/>
        <v>0</v>
      </c>
      <c r="L26" s="184"/>
      <c r="M26" s="184"/>
      <c r="S26" s="9"/>
      <c r="T26" s="11"/>
      <c r="U26" s="18"/>
      <c r="V26" s="17"/>
    </row>
    <row r="27" spans="1:23" ht="15.75" thickBot="1" x14ac:dyDescent="0.3">
      <c r="A27" s="305" t="s">
        <v>36</v>
      </c>
      <c r="B27" s="60"/>
      <c r="C27" s="51"/>
      <c r="D27" s="35"/>
      <c r="E27" s="35"/>
      <c r="F27" s="13">
        <f t="shared" si="2"/>
        <v>0</v>
      </c>
      <c r="G27" s="432">
        <f t="shared" si="6"/>
        <v>0</v>
      </c>
      <c r="H27" s="389">
        <f t="shared" si="3"/>
        <v>0</v>
      </c>
      <c r="I27" s="279" t="e">
        <f t="shared" si="1"/>
        <v>#DIV/0!</v>
      </c>
      <c r="J27" s="179" t="s">
        <v>257</v>
      </c>
      <c r="K27" s="40">
        <f t="shared" si="5"/>
        <v>0</v>
      </c>
      <c r="L27" s="109"/>
      <c r="M27" s="109"/>
      <c r="S27" s="9"/>
      <c r="T27" s="11"/>
      <c r="U27" s="18"/>
      <c r="V27" s="23"/>
    </row>
    <row r="28" spans="1:23" ht="15.75" thickBot="1" x14ac:dyDescent="0.3">
      <c r="A28" s="299" t="s">
        <v>232</v>
      </c>
      <c r="B28" s="60">
        <v>1065</v>
      </c>
      <c r="C28" s="51">
        <v>0</v>
      </c>
      <c r="D28" s="35">
        <v>40</v>
      </c>
      <c r="E28" s="35">
        <v>5</v>
      </c>
      <c r="F28" s="13">
        <f t="shared" si="2"/>
        <v>45</v>
      </c>
      <c r="G28" s="432">
        <f t="shared" si="6"/>
        <v>1.2302064517912839E-2</v>
      </c>
      <c r="H28" s="389">
        <f t="shared" si="3"/>
        <v>1.2159565930517539E-2</v>
      </c>
      <c r="I28" s="279">
        <f t="shared" si="1"/>
        <v>7.8888888888888893</v>
      </c>
      <c r="J28" s="179" t="s">
        <v>257</v>
      </c>
      <c r="K28" s="40">
        <f t="shared" si="5"/>
        <v>1.2302064517912838E-4</v>
      </c>
      <c r="L28" s="109"/>
      <c r="M28" s="109"/>
      <c r="S28" s="9"/>
      <c r="T28" s="11"/>
      <c r="U28" s="18"/>
      <c r="V28" s="23"/>
    </row>
    <row r="29" spans="1:23" ht="15.75" thickBot="1" x14ac:dyDescent="0.3">
      <c r="A29" s="449" t="s">
        <v>74</v>
      </c>
      <c r="B29" s="60">
        <v>20855</v>
      </c>
      <c r="C29" s="51">
        <v>7629</v>
      </c>
      <c r="D29" s="35">
        <v>700</v>
      </c>
      <c r="E29" s="35">
        <v>0</v>
      </c>
      <c r="F29" s="13">
        <f t="shared" si="2"/>
        <v>700</v>
      </c>
      <c r="G29" s="432">
        <f t="shared" si="6"/>
        <v>0.24090099109959837</v>
      </c>
      <c r="H29" s="389">
        <f t="shared" si="3"/>
        <v>0.18914880336360615</v>
      </c>
      <c r="I29" s="279">
        <f t="shared" si="1"/>
        <v>9.9309523809523821</v>
      </c>
      <c r="J29" s="179" t="s">
        <v>257</v>
      </c>
      <c r="K29" s="40">
        <f t="shared" si="5"/>
        <v>2.4090099109959837E-3</v>
      </c>
      <c r="L29" s="109"/>
      <c r="M29" s="109"/>
      <c r="S29" s="9"/>
      <c r="T29" s="11"/>
      <c r="U29" s="18"/>
      <c r="V29" s="17"/>
    </row>
    <row r="30" spans="1:23" ht="16.5" thickBot="1" x14ac:dyDescent="0.35">
      <c r="A30" s="449" t="s">
        <v>37</v>
      </c>
      <c r="B30" s="51">
        <v>27817</v>
      </c>
      <c r="C30" s="51">
        <v>1495</v>
      </c>
      <c r="D30" s="35">
        <v>930</v>
      </c>
      <c r="E30" s="35">
        <v>0</v>
      </c>
      <c r="F30" s="13">
        <f t="shared" si="2"/>
        <v>930</v>
      </c>
      <c r="G30" s="432">
        <f t="shared" si="6"/>
        <v>0.32132068422045207</v>
      </c>
      <c r="H30" s="389">
        <f t="shared" si="3"/>
        <v>0.25129769589736245</v>
      </c>
      <c r="I30" s="369">
        <f t="shared" si="1"/>
        <v>9.9702508960573475</v>
      </c>
      <c r="J30" s="179" t="s">
        <v>257</v>
      </c>
      <c r="K30" s="40">
        <f t="shared" si="5"/>
        <v>3.2132068422045207E-3</v>
      </c>
      <c r="L30" s="110"/>
      <c r="S30" s="335"/>
      <c r="T30" s="18"/>
      <c r="U30" s="24"/>
      <c r="V30" s="19"/>
    </row>
    <row r="31" spans="1:23" ht="15.75" thickBot="1" x14ac:dyDescent="0.3">
      <c r="A31" s="449" t="s">
        <v>38</v>
      </c>
      <c r="B31" s="363">
        <v>4400</v>
      </c>
      <c r="C31" s="51">
        <v>2000</v>
      </c>
      <c r="D31" s="35">
        <v>430</v>
      </c>
      <c r="E31" s="35">
        <v>5</v>
      </c>
      <c r="F31" s="13">
        <f t="shared" si="2"/>
        <v>435</v>
      </c>
      <c r="G31" s="432">
        <f t="shared" si="6"/>
        <v>5.0825430872128159E-2</v>
      </c>
      <c r="H31" s="389">
        <f t="shared" si="3"/>
        <v>0.11754247066166953</v>
      </c>
      <c r="I31" s="279">
        <f t="shared" si="1"/>
        <v>3.3716475095785441</v>
      </c>
      <c r="K31" s="40">
        <f t="shared" si="5"/>
        <v>5.0825430872128159E-4</v>
      </c>
      <c r="S31" s="335"/>
      <c r="T31" s="15"/>
      <c r="U31" s="15"/>
      <c r="V31" s="15"/>
    </row>
    <row r="32" spans="1:23" ht="15.75" thickBot="1" x14ac:dyDescent="0.3">
      <c r="A32" s="449" t="s">
        <v>225</v>
      </c>
      <c r="B32" s="363">
        <v>18999</v>
      </c>
      <c r="C32" s="51">
        <v>0</v>
      </c>
      <c r="D32" s="51">
        <v>870</v>
      </c>
      <c r="E32" s="35">
        <v>81</v>
      </c>
      <c r="F32" s="13">
        <f t="shared" si="2"/>
        <v>951</v>
      </c>
      <c r="G32" s="432">
        <f t="shared" si="6"/>
        <v>0.21946190025899157</v>
      </c>
      <c r="H32" s="389">
        <f t="shared" si="3"/>
        <v>0.25697215999827061</v>
      </c>
      <c r="I32" s="369">
        <f t="shared" si="1"/>
        <v>6.6593059936908512</v>
      </c>
      <c r="K32" s="40">
        <f t="shared" si="5"/>
        <v>2.1946190025899158E-3</v>
      </c>
    </row>
    <row r="33" spans="1:19" ht="15.75" thickBot="1" x14ac:dyDescent="0.3">
      <c r="A33" s="460" t="s">
        <v>39</v>
      </c>
      <c r="B33" s="60"/>
      <c r="C33" s="51"/>
      <c r="D33" s="35"/>
      <c r="E33" s="35"/>
      <c r="F33" s="13">
        <f t="shared" si="2"/>
        <v>0</v>
      </c>
      <c r="G33" s="432">
        <f t="shared" si="6"/>
        <v>0</v>
      </c>
      <c r="H33" s="389">
        <f t="shared" si="3"/>
        <v>0</v>
      </c>
      <c r="I33" s="279" t="e">
        <f t="shared" si="1"/>
        <v>#DIV/0!</v>
      </c>
      <c r="K33" s="40">
        <f t="shared" si="5"/>
        <v>0</v>
      </c>
    </row>
    <row r="34" spans="1:19" ht="15.75" thickBot="1" x14ac:dyDescent="0.3">
      <c r="A34" s="299" t="s">
        <v>248</v>
      </c>
      <c r="B34" s="60">
        <v>8900</v>
      </c>
      <c r="C34" s="51">
        <v>1205</v>
      </c>
      <c r="D34" s="35">
        <v>73</v>
      </c>
      <c r="E34" s="35">
        <v>6</v>
      </c>
      <c r="F34" s="13">
        <f t="shared" si="2"/>
        <v>79</v>
      </c>
      <c r="G34" s="432">
        <f t="shared" si="6"/>
        <v>0.10280598517316833</v>
      </c>
      <c r="H34" s="389">
        <f t="shared" si="3"/>
        <v>2.1346793522464123E-2</v>
      </c>
      <c r="I34" s="279"/>
      <c r="K34" s="40">
        <f t="shared" si="5"/>
        <v>1.0280598517316832E-3</v>
      </c>
    </row>
    <row r="35" spans="1:19" ht="15.75" thickBot="1" x14ac:dyDescent="0.3">
      <c r="A35" s="299" t="s">
        <v>41</v>
      </c>
      <c r="B35" s="60">
        <v>8350</v>
      </c>
      <c r="C35" s="51">
        <v>0</v>
      </c>
      <c r="D35" s="35">
        <v>0</v>
      </c>
      <c r="E35" s="35">
        <v>42</v>
      </c>
      <c r="F35" s="13">
        <f t="shared" si="2"/>
        <v>42</v>
      </c>
      <c r="G35" s="432">
        <f t="shared" si="6"/>
        <v>9.6452806314152303E-2</v>
      </c>
      <c r="H35" s="389">
        <f t="shared" si="3"/>
        <v>1.1348928201816369E-2</v>
      </c>
      <c r="I35" s="279">
        <f t="shared" ref="I35:I48" si="7">B35/F35/3</f>
        <v>66.269841269841265</v>
      </c>
      <c r="J35" s="179"/>
      <c r="K35" s="40">
        <f t="shared" si="5"/>
        <v>9.6452806314152302E-4</v>
      </c>
      <c r="L35" s="182"/>
      <c r="M35" s="182"/>
    </row>
    <row r="36" spans="1:19" ht="15.75" thickBot="1" x14ac:dyDescent="0.3">
      <c r="A36" s="299" t="s">
        <v>234</v>
      </c>
      <c r="B36" s="60">
        <v>16521.900000000001</v>
      </c>
      <c r="C36" s="51">
        <v>1360</v>
      </c>
      <c r="D36" s="35">
        <v>470</v>
      </c>
      <c r="E36" s="35">
        <v>0</v>
      </c>
      <c r="F36" s="13">
        <f t="shared" si="2"/>
        <v>470</v>
      </c>
      <c r="G36" s="432">
        <f t="shared" si="6"/>
        <v>0.19084833780141236</v>
      </c>
      <c r="H36" s="389">
        <f t="shared" si="3"/>
        <v>0.12699991082984985</v>
      </c>
      <c r="I36" s="279">
        <f t="shared" si="7"/>
        <v>11.717659574468087</v>
      </c>
      <c r="J36" s="179"/>
      <c r="K36" s="40">
        <f t="shared" si="5"/>
        <v>1.9084833780141236E-3</v>
      </c>
      <c r="L36" s="182"/>
      <c r="M36" s="182"/>
    </row>
    <row r="37" spans="1:19" ht="15.75" thickBot="1" x14ac:dyDescent="0.3">
      <c r="A37" s="299" t="s">
        <v>81</v>
      </c>
      <c r="B37" s="60">
        <v>33100</v>
      </c>
      <c r="C37" s="366">
        <v>12656</v>
      </c>
      <c r="D37" s="35">
        <v>1480</v>
      </c>
      <c r="E37" s="35">
        <v>0</v>
      </c>
      <c r="F37" s="13">
        <f t="shared" si="2"/>
        <v>1480</v>
      </c>
      <c r="G37" s="432">
        <f t="shared" si="6"/>
        <v>0.38234585496987317</v>
      </c>
      <c r="H37" s="389">
        <f t="shared" si="3"/>
        <v>0.39991461282591018</v>
      </c>
      <c r="I37" s="279">
        <f t="shared" si="7"/>
        <v>7.4549549549549541</v>
      </c>
      <c r="K37" s="40">
        <f t="shared" si="5"/>
        <v>3.8234585496987319E-3</v>
      </c>
    </row>
    <row r="38" spans="1:19" ht="15.75" thickBot="1" x14ac:dyDescent="0.3">
      <c r="A38" s="100" t="s">
        <v>44</v>
      </c>
      <c r="B38" s="371"/>
      <c r="C38" s="440"/>
      <c r="D38" s="441"/>
      <c r="E38" s="441"/>
      <c r="F38" s="81">
        <f t="shared" si="2"/>
        <v>0</v>
      </c>
      <c r="G38" s="432">
        <f t="shared" si="6"/>
        <v>0</v>
      </c>
      <c r="H38" s="389">
        <f t="shared" si="3"/>
        <v>0</v>
      </c>
      <c r="I38" s="279" t="e">
        <f t="shared" si="7"/>
        <v>#DIV/0!</v>
      </c>
      <c r="K38" s="40">
        <f t="shared" si="5"/>
        <v>0</v>
      </c>
    </row>
    <row r="39" spans="1:19" ht="15.75" thickBot="1" x14ac:dyDescent="0.3">
      <c r="A39" s="299" t="s">
        <v>45</v>
      </c>
      <c r="B39" s="60">
        <v>6015</v>
      </c>
      <c r="C39" s="51">
        <v>369.13</v>
      </c>
      <c r="D39" s="35">
        <v>196</v>
      </c>
      <c r="E39" s="35">
        <v>0</v>
      </c>
      <c r="F39" s="13">
        <f t="shared" si="2"/>
        <v>196</v>
      </c>
      <c r="G39" s="432">
        <f t="shared" si="6"/>
        <v>6.9480674249057017E-2</v>
      </c>
      <c r="H39" s="389">
        <f t="shared" si="3"/>
        <v>5.2961664941809719E-2</v>
      </c>
      <c r="I39" s="281">
        <f t="shared" si="7"/>
        <v>10.229591836734693</v>
      </c>
      <c r="J39" s="179"/>
      <c r="K39" s="40">
        <f t="shared" si="5"/>
        <v>6.9480674249057018E-4</v>
      </c>
      <c r="L39" s="109"/>
      <c r="M39" s="109"/>
    </row>
    <row r="40" spans="1:19" ht="15.75" thickBot="1" x14ac:dyDescent="0.3">
      <c r="A40" s="299" t="s">
        <v>82</v>
      </c>
      <c r="B40" s="60">
        <v>4349</v>
      </c>
      <c r="C40" s="51">
        <v>0</v>
      </c>
      <c r="D40" s="35">
        <v>24</v>
      </c>
      <c r="E40" s="35">
        <v>57</v>
      </c>
      <c r="F40" s="13">
        <f t="shared" si="2"/>
        <v>81</v>
      </c>
      <c r="G40" s="432">
        <f t="shared" si="6"/>
        <v>5.0236317923383039E-2</v>
      </c>
      <c r="H40" s="389">
        <f t="shared" si="3"/>
        <v>2.1887218674931569E-2</v>
      </c>
      <c r="I40" s="279">
        <f t="shared" si="7"/>
        <v>17.897119341563787</v>
      </c>
      <c r="J40" s="25"/>
      <c r="K40" s="40">
        <f t="shared" si="5"/>
        <v>5.0236317923383039E-4</v>
      </c>
    </row>
    <row r="41" spans="1:19" ht="15.75" thickBot="1" x14ac:dyDescent="0.3">
      <c r="A41" s="299" t="s">
        <v>47</v>
      </c>
      <c r="B41" s="60">
        <v>42762</v>
      </c>
      <c r="C41" s="44">
        <v>16480</v>
      </c>
      <c r="D41" s="35">
        <v>1920</v>
      </c>
      <c r="E41" s="35">
        <v>0</v>
      </c>
      <c r="F41" s="13">
        <f t="shared" si="2"/>
        <v>1920</v>
      </c>
      <c r="G41" s="432">
        <f t="shared" si="6"/>
        <v>0.49395388067135099</v>
      </c>
      <c r="H41" s="389">
        <f t="shared" si="3"/>
        <v>0.51880814636874828</v>
      </c>
      <c r="I41" s="279">
        <f t="shared" si="7"/>
        <v>7.4239583333333341</v>
      </c>
      <c r="K41" s="40">
        <f t="shared" si="5"/>
        <v>4.9395388067135096E-3</v>
      </c>
    </row>
    <row r="42" spans="1:19" ht="15.75" thickBot="1" x14ac:dyDescent="0.3">
      <c r="A42" s="299" t="s">
        <v>48</v>
      </c>
      <c r="B42" s="60"/>
      <c r="C42" s="44"/>
      <c r="D42" s="37"/>
      <c r="E42" s="37"/>
      <c r="F42" s="13">
        <f t="shared" si="2"/>
        <v>0</v>
      </c>
      <c r="G42" s="432">
        <f t="shared" si="6"/>
        <v>0</v>
      </c>
      <c r="H42" s="389">
        <f t="shared" si="3"/>
        <v>0</v>
      </c>
      <c r="I42" s="279" t="e">
        <f t="shared" si="7"/>
        <v>#DIV/0!</v>
      </c>
      <c r="K42" s="40">
        <f t="shared" si="5"/>
        <v>0</v>
      </c>
    </row>
    <row r="43" spans="1:19" ht="15.75" thickBot="1" x14ac:dyDescent="0.3">
      <c r="A43" s="299" t="s">
        <v>49</v>
      </c>
      <c r="B43" s="45">
        <v>96448.79</v>
      </c>
      <c r="C43" s="44">
        <v>11938.49</v>
      </c>
      <c r="D43" s="35">
        <v>1789</v>
      </c>
      <c r="E43" s="35">
        <v>11</v>
      </c>
      <c r="F43" s="13">
        <f t="shared" si="2"/>
        <v>1800</v>
      </c>
      <c r="G43" s="432">
        <f t="shared" si="6"/>
        <v>1.1141025701921377</v>
      </c>
      <c r="H43" s="389">
        <f t="shared" si="3"/>
        <v>0.48638263722070152</v>
      </c>
      <c r="I43" s="369">
        <f t="shared" si="7"/>
        <v>17.860887037037035</v>
      </c>
      <c r="K43" s="40">
        <f t="shared" si="5"/>
        <v>1.1141025701921376E-2</v>
      </c>
    </row>
    <row r="44" spans="1:19" ht="15.75" thickBot="1" x14ac:dyDescent="0.3">
      <c r="A44" s="100" t="s">
        <v>228</v>
      </c>
      <c r="B44" s="444"/>
      <c r="C44" s="445"/>
      <c r="D44" s="445"/>
      <c r="E44" s="446"/>
      <c r="F44" s="81">
        <f t="shared" si="2"/>
        <v>0</v>
      </c>
      <c r="G44" s="432">
        <f t="shared" si="6"/>
        <v>0</v>
      </c>
      <c r="H44" s="389">
        <f t="shared" si="3"/>
        <v>0</v>
      </c>
      <c r="I44" s="279" t="e">
        <f t="shared" si="7"/>
        <v>#DIV/0!</v>
      </c>
      <c r="K44" s="40">
        <f t="shared" si="5"/>
        <v>0</v>
      </c>
    </row>
    <row r="45" spans="1:19" ht="15.75" thickBot="1" x14ac:dyDescent="0.3">
      <c r="A45" s="449" t="s">
        <v>83</v>
      </c>
      <c r="B45" s="80">
        <v>215236.24</v>
      </c>
      <c r="C45" s="80"/>
      <c r="D45" s="80">
        <v>6130</v>
      </c>
      <c r="E45" s="39">
        <v>360</v>
      </c>
      <c r="F45" s="13">
        <f t="shared" si="2"/>
        <v>6490</v>
      </c>
      <c r="G45" s="432">
        <f t="shared" si="6"/>
        <v>2.4862442357492696</v>
      </c>
      <c r="H45" s="389">
        <f t="shared" si="3"/>
        <v>1.7536796197568629</v>
      </c>
      <c r="I45" s="279">
        <f t="shared" si="7"/>
        <v>11.05476322547509</v>
      </c>
      <c r="K45" s="40">
        <f t="shared" si="5"/>
        <v>2.4862442357492694E-2</v>
      </c>
    </row>
    <row r="46" spans="1:19" ht="15.75" thickBot="1" x14ac:dyDescent="0.3">
      <c r="A46" s="299" t="s">
        <v>52</v>
      </c>
      <c r="B46" s="51">
        <v>1850</v>
      </c>
      <c r="C46" s="44">
        <v>0</v>
      </c>
      <c r="D46" s="36">
        <v>45</v>
      </c>
      <c r="E46" s="35">
        <v>0</v>
      </c>
      <c r="F46" s="13">
        <f t="shared" si="2"/>
        <v>45</v>
      </c>
      <c r="G46" s="432">
        <f t="shared" si="6"/>
        <v>2.1369783434872069E-2</v>
      </c>
      <c r="H46" s="389">
        <f t="shared" si="3"/>
        <v>1.2159565930517539E-2</v>
      </c>
      <c r="I46" s="279">
        <f t="shared" si="7"/>
        <v>13.703703703703704</v>
      </c>
      <c r="K46" s="40">
        <f t="shared" si="5"/>
        <v>2.1369783434872067E-4</v>
      </c>
    </row>
    <row r="47" spans="1:19" ht="15.75" thickBot="1" x14ac:dyDescent="0.3">
      <c r="A47" s="100" t="s">
        <v>239</v>
      </c>
      <c r="B47" s="442"/>
      <c r="C47" s="440"/>
      <c r="D47" s="441"/>
      <c r="E47" s="441"/>
      <c r="F47" s="81">
        <f t="shared" si="2"/>
        <v>0</v>
      </c>
      <c r="G47" s="432">
        <f t="shared" si="6"/>
        <v>0</v>
      </c>
      <c r="H47" s="389">
        <f t="shared" si="3"/>
        <v>0</v>
      </c>
      <c r="I47" s="279" t="e">
        <f t="shared" si="7"/>
        <v>#DIV/0!</v>
      </c>
      <c r="K47" s="40">
        <f t="shared" si="5"/>
        <v>0</v>
      </c>
    </row>
    <row r="48" spans="1:19" s="181" customFormat="1" ht="15.75" thickBot="1" x14ac:dyDescent="0.3">
      <c r="A48" s="449" t="s">
        <v>187</v>
      </c>
      <c r="B48" s="60">
        <v>13116</v>
      </c>
      <c r="C48" s="51">
        <v>0</v>
      </c>
      <c r="D48" s="51">
        <v>391</v>
      </c>
      <c r="E48" s="35">
        <v>0</v>
      </c>
      <c r="F48" s="13">
        <f t="shared" si="2"/>
        <v>391</v>
      </c>
      <c r="G48" s="432">
        <f t="shared" si="6"/>
        <v>0.1515059889360984</v>
      </c>
      <c r="H48" s="389">
        <f t="shared" si="3"/>
        <v>0.10565311730738572</v>
      </c>
      <c r="I48" s="279">
        <f t="shared" si="7"/>
        <v>11.181585677749361</v>
      </c>
      <c r="K48" s="40">
        <f t="shared" si="5"/>
        <v>1.515059889360984E-3</v>
      </c>
      <c r="L48" s="182"/>
      <c r="M48" s="182"/>
      <c r="S48" s="358"/>
    </row>
    <row r="49" spans="1:19" ht="15.75" thickBot="1" x14ac:dyDescent="0.3">
      <c r="A49" s="449" t="s">
        <v>227</v>
      </c>
      <c r="B49" s="46"/>
      <c r="C49" s="60"/>
      <c r="D49" s="36"/>
      <c r="E49" s="35"/>
      <c r="F49" s="13">
        <f t="shared" si="2"/>
        <v>0</v>
      </c>
      <c r="G49" s="432">
        <f t="shared" si="6"/>
        <v>0</v>
      </c>
      <c r="H49" s="389">
        <f t="shared" si="3"/>
        <v>0</v>
      </c>
      <c r="I49" s="279"/>
      <c r="K49" s="40">
        <f t="shared" si="5"/>
        <v>0</v>
      </c>
      <c r="S49" s="181"/>
    </row>
    <row r="50" spans="1:19" ht="15.75" thickBot="1" x14ac:dyDescent="0.3">
      <c r="A50" s="449" t="s">
        <v>53</v>
      </c>
      <c r="B50" s="46">
        <v>18050.849999999999</v>
      </c>
      <c r="C50" s="60">
        <v>4922</v>
      </c>
      <c r="D50" s="36">
        <v>1420</v>
      </c>
      <c r="E50" s="35">
        <v>0</v>
      </c>
      <c r="F50" s="13">
        <f t="shared" si="2"/>
        <v>1420</v>
      </c>
      <c r="G50" s="432">
        <f t="shared" si="6"/>
        <v>0.2085095974677624</v>
      </c>
      <c r="H50" s="389">
        <f t="shared" si="3"/>
        <v>0.38370185825188674</v>
      </c>
      <c r="I50" s="280">
        <f t="shared" ref="I50:I60" si="8">B50/F50/3</f>
        <v>4.237288732394366</v>
      </c>
      <c r="K50" s="40">
        <f t="shared" si="5"/>
        <v>2.0850959746776241E-3</v>
      </c>
    </row>
    <row r="51" spans="1:19" ht="15.75" thickBot="1" x14ac:dyDescent="0.3">
      <c r="A51" s="100" t="s">
        <v>55</v>
      </c>
      <c r="B51" s="371"/>
      <c r="C51" s="443"/>
      <c r="D51" s="447"/>
      <c r="E51" s="441"/>
      <c r="F51" s="81">
        <f t="shared" si="2"/>
        <v>0</v>
      </c>
      <c r="G51" s="432">
        <f t="shared" si="6"/>
        <v>0</v>
      </c>
      <c r="H51" s="389">
        <f t="shared" si="3"/>
        <v>0</v>
      </c>
      <c r="I51" s="279" t="e">
        <f t="shared" si="8"/>
        <v>#DIV/0!</v>
      </c>
      <c r="K51" s="40">
        <f t="shared" si="5"/>
        <v>0</v>
      </c>
    </row>
    <row r="52" spans="1:19" ht="15.75" thickBot="1" x14ac:dyDescent="0.3">
      <c r="A52" s="304" t="s">
        <v>240</v>
      </c>
      <c r="B52" s="60"/>
      <c r="C52" s="60"/>
      <c r="D52" s="36"/>
      <c r="E52" s="35"/>
      <c r="F52" s="13">
        <f t="shared" si="2"/>
        <v>0</v>
      </c>
      <c r="G52" s="432">
        <f t="shared" si="6"/>
        <v>0</v>
      </c>
      <c r="H52" s="389">
        <f t="shared" si="3"/>
        <v>0</v>
      </c>
      <c r="I52" s="279" t="e">
        <f t="shared" si="8"/>
        <v>#DIV/0!</v>
      </c>
      <c r="K52" s="40">
        <f t="shared" si="5"/>
        <v>0</v>
      </c>
    </row>
    <row r="53" spans="1:19" ht="15.75" thickBot="1" x14ac:dyDescent="0.3">
      <c r="A53" s="111" t="s">
        <v>230</v>
      </c>
      <c r="B53" s="371"/>
      <c r="C53" s="448"/>
      <c r="D53" s="447"/>
      <c r="E53" s="441"/>
      <c r="F53" s="81">
        <f t="shared" si="2"/>
        <v>0</v>
      </c>
      <c r="G53" s="432">
        <f t="shared" si="6"/>
        <v>0</v>
      </c>
      <c r="H53" s="389">
        <f t="shared" si="3"/>
        <v>0</v>
      </c>
      <c r="I53" s="279" t="e">
        <f t="shared" si="8"/>
        <v>#DIV/0!</v>
      </c>
      <c r="J53" s="179"/>
      <c r="K53" s="40">
        <f t="shared" si="5"/>
        <v>0</v>
      </c>
    </row>
    <row r="54" spans="1:19" ht="15.75" thickBot="1" x14ac:dyDescent="0.3">
      <c r="A54" s="299" t="s">
        <v>59</v>
      </c>
      <c r="B54" s="45">
        <v>140177.01999999999</v>
      </c>
      <c r="C54" s="45">
        <v>103345.33</v>
      </c>
      <c r="D54" s="36">
        <v>5883</v>
      </c>
      <c r="E54" s="35">
        <v>162</v>
      </c>
      <c r="F54" s="13">
        <f t="shared" si="2"/>
        <v>6045</v>
      </c>
      <c r="G54" s="432">
        <f t="shared" si="6"/>
        <v>1.6192175999706651</v>
      </c>
      <c r="H54" s="389">
        <f t="shared" si="3"/>
        <v>1.6334350233328558</v>
      </c>
      <c r="I54" s="279">
        <f t="shared" si="8"/>
        <v>7.729639922801212</v>
      </c>
      <c r="J54" s="179"/>
      <c r="K54" s="40">
        <f t="shared" si="5"/>
        <v>1.619217599970665E-2</v>
      </c>
      <c r="L54" s="182"/>
      <c r="M54" s="182"/>
      <c r="N54" s="181"/>
      <c r="O54" s="181"/>
    </row>
    <row r="55" spans="1:19" ht="15.75" thickBot="1" x14ac:dyDescent="0.3">
      <c r="A55" s="449" t="s">
        <v>79</v>
      </c>
      <c r="B55" s="60">
        <v>539180.85</v>
      </c>
      <c r="C55" s="60">
        <v>105575.58</v>
      </c>
      <c r="D55" s="60">
        <v>5452</v>
      </c>
      <c r="E55" s="35">
        <v>753</v>
      </c>
      <c r="F55" s="13">
        <f t="shared" si="2"/>
        <v>6205</v>
      </c>
      <c r="G55" s="432">
        <f>(B55/B$63)*100</f>
        <v>6.2282043225568868</v>
      </c>
      <c r="H55" s="389">
        <f t="shared" si="3"/>
        <v>1.6766690355302518</v>
      </c>
      <c r="I55" s="280">
        <f t="shared" si="8"/>
        <v>28.964858984689766</v>
      </c>
      <c r="J55" s="179"/>
      <c r="K55" s="40">
        <f t="shared" si="5"/>
        <v>6.2282043225568864E-2</v>
      </c>
      <c r="L55" s="182"/>
      <c r="M55" s="182"/>
      <c r="N55" s="181"/>
      <c r="O55" s="181"/>
    </row>
    <row r="56" spans="1:19" ht="15.75" thickBot="1" x14ac:dyDescent="0.3">
      <c r="A56" s="449" t="s">
        <v>60</v>
      </c>
      <c r="B56" s="60">
        <v>28484.1</v>
      </c>
      <c r="C56" s="60">
        <v>0</v>
      </c>
      <c r="D56" s="36">
        <v>1126</v>
      </c>
      <c r="E56" s="35">
        <v>0</v>
      </c>
      <c r="F56" s="454">
        <f t="shared" si="2"/>
        <v>1126</v>
      </c>
      <c r="G56" s="455">
        <f t="shared" si="6"/>
        <v>0.32902651261472404</v>
      </c>
      <c r="H56" s="389">
        <f t="shared" si="3"/>
        <v>0.30425936083917215</v>
      </c>
      <c r="I56" s="279">
        <f t="shared" si="8"/>
        <v>8.4322380106571924</v>
      </c>
      <c r="K56" s="40">
        <f t="shared" si="5"/>
        <v>3.2902651261472403E-3</v>
      </c>
    </row>
    <row r="57" spans="1:19" ht="15.75" thickBot="1" x14ac:dyDescent="0.3">
      <c r="A57" s="449" t="s">
        <v>218</v>
      </c>
      <c r="B57" s="60">
        <v>15000</v>
      </c>
      <c r="C57" s="60">
        <v>0</v>
      </c>
      <c r="D57" s="60">
        <v>587</v>
      </c>
      <c r="E57" s="35">
        <v>2</v>
      </c>
      <c r="F57" s="13">
        <f t="shared" si="2"/>
        <v>589</v>
      </c>
      <c r="G57" s="457">
        <f t="shared" si="6"/>
        <v>0.17326851433680054</v>
      </c>
      <c r="H57" s="389">
        <f t="shared" si="3"/>
        <v>0.15915520740166289</v>
      </c>
      <c r="I57" s="279">
        <f t="shared" si="8"/>
        <v>8.4889643463497446</v>
      </c>
      <c r="K57" s="40">
        <f t="shared" si="5"/>
        <v>1.7326851433680055E-3</v>
      </c>
    </row>
    <row r="58" spans="1:19" ht="15.75" thickBot="1" x14ac:dyDescent="0.3">
      <c r="A58" s="449" t="s">
        <v>80</v>
      </c>
      <c r="B58" s="45">
        <v>852</v>
      </c>
      <c r="C58" s="60">
        <v>110</v>
      </c>
      <c r="D58" s="36">
        <v>72</v>
      </c>
      <c r="E58" s="35">
        <v>0</v>
      </c>
      <c r="F58" s="13">
        <f t="shared" si="2"/>
        <v>72</v>
      </c>
      <c r="G58" s="457">
        <f t="shared" si="6"/>
        <v>9.8416516143302706E-3</v>
      </c>
      <c r="H58" s="389">
        <f t="shared" si="3"/>
        <v>1.945530548882806E-2</v>
      </c>
      <c r="I58" s="280">
        <f t="shared" si="8"/>
        <v>3.9444444444444446</v>
      </c>
      <c r="K58" s="40">
        <f t="shared" si="5"/>
        <v>9.8416516143302714E-5</v>
      </c>
    </row>
    <row r="59" spans="1:19" ht="15.75" thickBot="1" x14ac:dyDescent="0.3">
      <c r="A59" s="449" t="s">
        <v>63</v>
      </c>
      <c r="B59" s="60">
        <v>119000</v>
      </c>
      <c r="C59" s="60">
        <v>33000</v>
      </c>
      <c r="D59" s="60">
        <v>4016</v>
      </c>
      <c r="E59" s="35">
        <v>290</v>
      </c>
      <c r="F59" s="13">
        <f t="shared" si="2"/>
        <v>4306</v>
      </c>
      <c r="G59" s="457">
        <f t="shared" si="6"/>
        <v>1.3745968804052844</v>
      </c>
      <c r="H59" s="389">
        <f t="shared" si="3"/>
        <v>1.1635353532624115</v>
      </c>
      <c r="I59" s="279">
        <f t="shared" si="8"/>
        <v>9.2119523145997828</v>
      </c>
      <c r="K59" s="40">
        <f t="shared" si="5"/>
        <v>1.3745968804052844E-2</v>
      </c>
    </row>
    <row r="60" spans="1:19" ht="15.75" thickBot="1" x14ac:dyDescent="0.3">
      <c r="A60" s="304" t="s">
        <v>129</v>
      </c>
      <c r="B60" s="60"/>
      <c r="C60" s="60"/>
      <c r="D60" s="60"/>
      <c r="E60" s="35"/>
      <c r="F60" s="13">
        <f t="shared" si="2"/>
        <v>0</v>
      </c>
      <c r="G60" s="457">
        <f t="shared" si="6"/>
        <v>0</v>
      </c>
      <c r="H60" s="389">
        <f t="shared" si="3"/>
        <v>0</v>
      </c>
      <c r="I60" s="279" t="e">
        <f t="shared" si="8"/>
        <v>#DIV/0!</v>
      </c>
      <c r="K60" s="40">
        <f t="shared" si="5"/>
        <v>0</v>
      </c>
    </row>
    <row r="61" spans="1:19" ht="15.75" thickBot="1" x14ac:dyDescent="0.3">
      <c r="A61" s="449" t="s">
        <v>252</v>
      </c>
      <c r="B61" s="60">
        <v>270</v>
      </c>
      <c r="C61" s="60">
        <v>0</v>
      </c>
      <c r="D61" s="60">
        <v>27</v>
      </c>
      <c r="E61" s="35">
        <v>0</v>
      </c>
      <c r="F61" s="13">
        <f t="shared" si="2"/>
        <v>27</v>
      </c>
      <c r="G61" s="458">
        <f t="shared" si="6"/>
        <v>3.1188332580624101E-3</v>
      </c>
      <c r="H61" s="389">
        <f t="shared" si="3"/>
        <v>7.2957395583105227E-3</v>
      </c>
      <c r="I61" s="279"/>
      <c r="K61" s="40">
        <f t="shared" si="5"/>
        <v>3.1188332580624099E-5</v>
      </c>
      <c r="L61" s="104">
        <v>18907250.18</v>
      </c>
    </row>
    <row r="62" spans="1:19" ht="15.75" thickBot="1" x14ac:dyDescent="0.3">
      <c r="A62" s="449" t="s">
        <v>259</v>
      </c>
      <c r="B62" s="60">
        <v>11432.8</v>
      </c>
      <c r="C62" s="60">
        <v>3525.53</v>
      </c>
      <c r="D62" s="60">
        <v>420</v>
      </c>
      <c r="E62" s="35">
        <v>24</v>
      </c>
      <c r="F62" s="13">
        <f t="shared" si="2"/>
        <v>444</v>
      </c>
      <c r="G62" s="474">
        <f t="shared" si="6"/>
        <v>0.13206295138065155</v>
      </c>
      <c r="H62" s="389">
        <f t="shared" si="3"/>
        <v>0.11997438384777305</v>
      </c>
      <c r="I62" s="279"/>
      <c r="K62" s="40">
        <f t="shared" si="5"/>
        <v>1.3206295138065154E-3</v>
      </c>
    </row>
    <row r="63" spans="1:19" x14ac:dyDescent="0.25">
      <c r="A63" s="336" t="s">
        <v>64</v>
      </c>
      <c r="B63" s="337">
        <f t="shared" ref="B63:H63" si="9">SUM(B5:B62)</f>
        <v>8657083.5200000014</v>
      </c>
      <c r="C63" s="337">
        <f t="shared" si="9"/>
        <v>2590772.73</v>
      </c>
      <c r="D63" s="337">
        <f t="shared" si="9"/>
        <v>347300</v>
      </c>
      <c r="E63" s="337">
        <f t="shared" si="9"/>
        <v>22779</v>
      </c>
      <c r="F63" s="438">
        <f t="shared" si="9"/>
        <v>370079</v>
      </c>
      <c r="G63" s="456">
        <f t="shared" si="9"/>
        <v>99.999999999999929</v>
      </c>
      <c r="H63" s="337">
        <f t="shared" si="9"/>
        <v>100.00000000000004</v>
      </c>
      <c r="I63" s="279">
        <f>B63/F63/3</f>
        <v>7.7975094686990269</v>
      </c>
      <c r="L63" s="104">
        <f>L61/2</f>
        <v>9453625.0899999999</v>
      </c>
    </row>
    <row r="64" spans="1:19" x14ac:dyDescent="0.25">
      <c r="A64" s="26"/>
      <c r="B64" s="28">
        <f>SUM(B9:B61)-B55-B46-B43-B12</f>
        <v>1828786.3599999999</v>
      </c>
      <c r="C64" s="28">
        <f>SUM(C9:C60)</f>
        <v>1044198.3699999998</v>
      </c>
      <c r="D64" s="28">
        <f>SUM(D9:D60)</f>
        <v>70484</v>
      </c>
      <c r="E64" s="28">
        <f>SUM(E9:E60)</f>
        <v>3166</v>
      </c>
      <c r="F64" s="478">
        <f>F63-F5-F6-F7-F8-F11-F13-F21-F45-F54-F55-F59</f>
        <v>18746</v>
      </c>
      <c r="G64" s="199"/>
      <c r="H64" s="199"/>
      <c r="I64" s="86"/>
    </row>
    <row r="65" spans="1:21" x14ac:dyDescent="0.25">
      <c r="A65" s="178" t="s">
        <v>65</v>
      </c>
      <c r="B65" s="29"/>
      <c r="C65" s="29"/>
      <c r="E65" s="32"/>
      <c r="F65" s="21">
        <f>F64/F63</f>
        <v>5.0654049540773724E-2</v>
      </c>
      <c r="G65" s="21"/>
      <c r="H65" s="479">
        <f>H63-H5-H6-H7-H8-H11-H13</f>
        <v>12.797808035581651</v>
      </c>
    </row>
    <row r="66" spans="1:21" x14ac:dyDescent="0.25">
      <c r="A66" s="180"/>
      <c r="B66" s="260">
        <f>B63*2</f>
        <v>17314167.040000003</v>
      </c>
      <c r="C66" s="201">
        <f>C63*2</f>
        <v>5181545.46</v>
      </c>
      <c r="D66" s="263"/>
      <c r="E66" s="263"/>
      <c r="F66" s="264">
        <f>F63-342862</f>
        <v>27217</v>
      </c>
      <c r="G66" s="264"/>
      <c r="H66" s="266"/>
      <c r="L66" s="104">
        <v>383763</v>
      </c>
      <c r="M66" s="392">
        <v>6279381</v>
      </c>
    </row>
    <row r="67" spans="1:21" x14ac:dyDescent="0.25">
      <c r="A67" s="180"/>
      <c r="B67" s="33"/>
      <c r="C67" s="29"/>
      <c r="F67" s="34"/>
      <c r="G67" s="34"/>
      <c r="H67" s="34"/>
      <c r="J67" s="14"/>
      <c r="L67" s="392">
        <v>356637</v>
      </c>
      <c r="M67" s="392">
        <v>5672361</v>
      </c>
    </row>
    <row r="68" spans="1:21" x14ac:dyDescent="0.25">
      <c r="A68" s="180"/>
      <c r="B68" s="461"/>
      <c r="C68" s="462"/>
      <c r="D68" s="463"/>
      <c r="E68" s="463"/>
      <c r="F68" s="464"/>
      <c r="G68" s="464"/>
      <c r="H68" s="465"/>
      <c r="J68" s="29"/>
      <c r="K68" s="40"/>
      <c r="L68" s="106">
        <f>L66/L67</f>
        <v>1.0760605321377199</v>
      </c>
      <c r="M68" s="106">
        <f>M66/M67</f>
        <v>1.1070136403518747</v>
      </c>
      <c r="N68" s="40"/>
    </row>
    <row r="69" spans="1:21" x14ac:dyDescent="0.25">
      <c r="A69" s="180"/>
      <c r="B69" s="461"/>
      <c r="C69" s="461"/>
      <c r="D69" s="463"/>
      <c r="E69" s="463"/>
      <c r="F69" s="466"/>
      <c r="G69" s="466"/>
      <c r="H69" s="465"/>
    </row>
    <row r="70" spans="1:21" x14ac:dyDescent="0.25">
      <c r="A70" s="180"/>
      <c r="B70" s="461"/>
      <c r="C70" s="461"/>
      <c r="D70" s="463"/>
      <c r="E70" s="463"/>
      <c r="F70" s="465"/>
      <c r="G70" s="465"/>
      <c r="H70" s="465"/>
    </row>
    <row r="71" spans="1:21" x14ac:dyDescent="0.25">
      <c r="A71" s="180"/>
      <c r="B71" s="461"/>
      <c r="C71" s="461"/>
      <c r="D71" s="463"/>
      <c r="E71" s="463"/>
      <c r="F71" s="465"/>
      <c r="G71" s="465"/>
      <c r="H71" s="465"/>
      <c r="L71" s="104">
        <v>453053</v>
      </c>
    </row>
    <row r="72" spans="1:21" x14ac:dyDescent="0.25">
      <c r="A72" s="180"/>
      <c r="B72" s="467"/>
      <c r="C72" s="467"/>
      <c r="D72" s="463"/>
      <c r="E72" s="463"/>
      <c r="F72" s="466"/>
      <c r="G72" s="466"/>
      <c r="H72" s="466"/>
      <c r="K72" s="50"/>
      <c r="L72" s="107">
        <v>2</v>
      </c>
      <c r="M72" s="107"/>
      <c r="N72" s="50"/>
    </row>
    <row r="73" spans="1:21" x14ac:dyDescent="0.25">
      <c r="A73" s="180"/>
      <c r="B73" s="468"/>
      <c r="C73" s="469"/>
      <c r="D73" s="463"/>
      <c r="E73" s="463"/>
      <c r="F73" s="461"/>
      <c r="G73" s="461"/>
      <c r="H73" s="465"/>
      <c r="L73" s="396">
        <f>L71/L72</f>
        <v>226526.5</v>
      </c>
    </row>
    <row r="74" spans="1:21" x14ac:dyDescent="0.25">
      <c r="A74" s="180"/>
      <c r="B74" s="465"/>
      <c r="C74" s="462"/>
      <c r="D74" s="463"/>
      <c r="E74" s="463"/>
      <c r="F74" s="470"/>
      <c r="G74" s="471"/>
      <c r="H74" s="471"/>
      <c r="K74" s="358" t="s">
        <v>4</v>
      </c>
    </row>
    <row r="75" spans="1:21" x14ac:dyDescent="0.25">
      <c r="A75" s="180"/>
      <c r="E75" s="49"/>
      <c r="F75" s="82"/>
      <c r="G75" s="82"/>
      <c r="H75" s="85"/>
      <c r="K75" s="358">
        <v>3167.65</v>
      </c>
      <c r="N75" s="482">
        <v>1076558.3999999999</v>
      </c>
    </row>
    <row r="76" spans="1:21" x14ac:dyDescent="0.25">
      <c r="A76" s="180"/>
      <c r="F76" s="34"/>
      <c r="G76" s="34"/>
      <c r="H76" s="34"/>
      <c r="K76" s="358">
        <v>8574.44</v>
      </c>
      <c r="N76" s="400">
        <v>21205530</v>
      </c>
    </row>
    <row r="77" spans="1:21" x14ac:dyDescent="0.25">
      <c r="A77" s="180"/>
      <c r="C77" s="29"/>
      <c r="K77" s="358">
        <v>87165</v>
      </c>
      <c r="N77" s="358">
        <v>4.0999999999999996</v>
      </c>
    </row>
    <row r="78" spans="1:21" ht="15.75" thickBot="1" x14ac:dyDescent="0.3">
      <c r="A78" s="179"/>
      <c r="K78" s="358">
        <v>234990</v>
      </c>
      <c r="N78" s="400">
        <v>187236</v>
      </c>
      <c r="U78" s="476"/>
    </row>
    <row r="79" spans="1:21" ht="15.75" thickBot="1" x14ac:dyDescent="0.3">
      <c r="A79" s="372" t="s">
        <v>217</v>
      </c>
      <c r="B79" s="60"/>
      <c r="C79" s="51"/>
      <c r="D79" s="51"/>
      <c r="E79" s="35"/>
      <c r="F79" s="268">
        <f>D79+E79</f>
        <v>0</v>
      </c>
      <c r="G79" s="268"/>
      <c r="H79" s="269"/>
      <c r="I79" s="280" t="e">
        <f>B79/F79/3</f>
        <v>#DIV/0!</v>
      </c>
      <c r="K79" s="358">
        <v>195281</v>
      </c>
      <c r="N79" s="400">
        <v>8657083</v>
      </c>
    </row>
    <row r="80" spans="1:21" x14ac:dyDescent="0.25">
      <c r="F80" s="21"/>
      <c r="G80" s="21"/>
      <c r="H80" s="21"/>
      <c r="K80" s="358">
        <v>3244026</v>
      </c>
      <c r="N80" s="482">
        <f>SUM(N75:N79)</f>
        <v>31126411.5</v>
      </c>
      <c r="T80" s="9"/>
      <c r="U80" s="11"/>
    </row>
    <row r="81" spans="6:21" x14ac:dyDescent="0.25">
      <c r="K81" s="399">
        <f>SUM(K75:K80)</f>
        <v>3773204.09</v>
      </c>
      <c r="N81" s="483">
        <v>35907823.090000004</v>
      </c>
      <c r="O81" s="400">
        <v>30034830</v>
      </c>
      <c r="T81" s="9"/>
      <c r="U81" s="11"/>
    </row>
    <row r="82" spans="6:21" x14ac:dyDescent="0.25">
      <c r="F82" s="384">
        <v>1815</v>
      </c>
      <c r="G82" s="384"/>
      <c r="N82" s="484">
        <f>N80/N81</f>
        <v>0.8668420645268361</v>
      </c>
      <c r="O82" s="358">
        <f>N81/O81</f>
        <v>1.1955394150724343</v>
      </c>
      <c r="T82" s="9"/>
      <c r="U82" s="11"/>
    </row>
    <row r="83" spans="6:21" ht="15.75" thickBot="1" x14ac:dyDescent="0.3">
      <c r="F83" s="29">
        <f>F63-'TM3 2020'!G61</f>
        <v>9390</v>
      </c>
      <c r="T83" s="9"/>
    </row>
    <row r="84" spans="6:21" ht="15.75" thickBot="1" x14ac:dyDescent="0.3">
      <c r="K84" s="401">
        <v>872760</v>
      </c>
      <c r="M84" s="392">
        <v>187236</v>
      </c>
      <c r="N84" s="482">
        <v>251373.4</v>
      </c>
      <c r="O84" s="400">
        <v>254654</v>
      </c>
    </row>
    <row r="85" spans="6:21" ht="15.75" thickBot="1" x14ac:dyDescent="0.3">
      <c r="K85" s="402">
        <v>19453790</v>
      </c>
      <c r="N85" s="104">
        <f>M84/N84</f>
        <v>0.74485208060996111</v>
      </c>
      <c r="O85" s="358">
        <f>M84/O84</f>
        <v>0.73525646563572533</v>
      </c>
    </row>
    <row r="86" spans="6:21" ht="15.75" thickBot="1" x14ac:dyDescent="0.3">
      <c r="F86" s="385"/>
      <c r="G86" s="385"/>
      <c r="K86" s="403">
        <v>3.28</v>
      </c>
      <c r="N86" s="358">
        <v>1</v>
      </c>
      <c r="O86" s="358">
        <v>1</v>
      </c>
    </row>
    <row r="87" spans="6:21" ht="15.75" thickBot="1" x14ac:dyDescent="0.3">
      <c r="K87" s="404">
        <v>254654</v>
      </c>
      <c r="N87" s="358">
        <f>N86-N85</f>
        <v>0.25514791939003889</v>
      </c>
      <c r="O87" s="358">
        <f>O86-O85</f>
        <v>0.26474353436427467</v>
      </c>
    </row>
    <row r="88" spans="6:21" ht="15.75" thickBot="1" x14ac:dyDescent="0.3">
      <c r="K88" s="405">
        <v>9453623</v>
      </c>
    </row>
    <row r="89" spans="6:21" ht="15.75" thickBot="1" x14ac:dyDescent="0.3">
      <c r="K89" s="400">
        <f>SUM(K84:K88)</f>
        <v>30034830.280000001</v>
      </c>
      <c r="M89" s="104">
        <v>4.0999999999999996</v>
      </c>
      <c r="N89" s="358">
        <v>4.57</v>
      </c>
      <c r="O89" s="358">
        <v>3.28</v>
      </c>
      <c r="U89" s="72"/>
    </row>
    <row r="90" spans="6:21" ht="15.75" thickBot="1" x14ac:dyDescent="0.3">
      <c r="N90" s="358">
        <f>M89/N89</f>
        <v>0.89715536105032812</v>
      </c>
      <c r="O90" s="358">
        <f>M89/O89</f>
        <v>1.25</v>
      </c>
      <c r="T90" s="71"/>
    </row>
    <row r="91" spans="6:21" x14ac:dyDescent="0.25">
      <c r="N91" s="358">
        <v>1</v>
      </c>
      <c r="O91" s="358">
        <v>1</v>
      </c>
    </row>
    <row r="92" spans="6:21" x14ac:dyDescent="0.25">
      <c r="N92" s="358">
        <f>N91-N90</f>
        <v>0.10284463894967188</v>
      </c>
      <c r="O92" s="485">
        <f>O91-O90</f>
        <v>-0.25</v>
      </c>
    </row>
  </sheetData>
  <mergeCells count="4">
    <mergeCell ref="A2:F2"/>
    <mergeCell ref="D3:F3"/>
    <mergeCell ref="S4:T4"/>
    <mergeCell ref="S13:T13"/>
  </mergeCells>
  <hyperlinks>
    <hyperlink ref="A12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3"/>
  <sheetViews>
    <sheetView tabSelected="1" workbookViewId="0">
      <selection activeCell="K7" sqref="K7"/>
    </sheetView>
  </sheetViews>
  <sheetFormatPr defaultRowHeight="15" x14ac:dyDescent="0.25"/>
  <cols>
    <col min="1" max="1" width="21.42578125" style="175" customWidth="1"/>
    <col min="2" max="2" width="16.7109375" style="30" customWidth="1"/>
    <col min="3" max="3" width="13.85546875" style="30" customWidth="1"/>
    <col min="4" max="4" width="11.28515625" style="31" customWidth="1"/>
    <col min="5" max="5" width="12" style="31" customWidth="1"/>
    <col min="6" max="6" width="12.28515625" style="30" customWidth="1"/>
    <col min="7" max="7" width="17.42578125" style="30" customWidth="1"/>
    <col min="8" max="8" width="15" style="30" customWidth="1"/>
    <col min="9" max="9" width="13.42578125" style="358" customWidth="1"/>
    <col min="10" max="10" width="12.28515625" style="358" bestFit="1" customWidth="1"/>
    <col min="11" max="11" width="13.28515625" style="358" bestFit="1" customWidth="1"/>
    <col min="12" max="12" width="25.42578125" style="104" customWidth="1"/>
    <col min="13" max="13" width="19" style="104" customWidth="1"/>
    <col min="14" max="14" width="18.85546875" style="358" customWidth="1"/>
    <col min="15" max="15" width="15.28515625" style="358" customWidth="1"/>
    <col min="16" max="18" width="9.140625" style="358"/>
    <col min="19" max="19" width="18.5703125" style="358" customWidth="1"/>
    <col min="20" max="20" width="16.7109375" style="358" customWidth="1"/>
    <col min="21" max="21" width="25.28515625" style="358" customWidth="1"/>
    <col min="22" max="22" width="26" style="358" bestFit="1" customWidth="1"/>
    <col min="23" max="23" width="9.140625" style="358"/>
    <col min="24" max="24" width="13.28515625" style="358" customWidth="1"/>
    <col min="25" max="261" width="9.140625" style="358"/>
    <col min="262" max="262" width="21.42578125" style="358" customWidth="1"/>
    <col min="263" max="263" width="16.42578125" style="358" customWidth="1"/>
    <col min="264" max="264" width="17.42578125" style="358" customWidth="1"/>
    <col min="265" max="265" width="14" style="358" customWidth="1"/>
    <col min="266" max="266" width="13.5703125" style="358" customWidth="1"/>
    <col min="267" max="267" width="12.28515625" style="358" customWidth="1"/>
    <col min="268" max="268" width="12.140625" style="358" customWidth="1"/>
    <col min="269" max="269" width="12.28515625" style="358" bestFit="1" customWidth="1"/>
    <col min="270" max="274" width="9.140625" style="358"/>
    <col min="275" max="275" width="10.5703125" style="358" bestFit="1" customWidth="1"/>
    <col min="276" max="276" width="16.7109375" style="358" customWidth="1"/>
    <col min="277" max="277" width="27.7109375" style="358" customWidth="1"/>
    <col min="278" max="278" width="26" style="358" bestFit="1" customWidth="1"/>
    <col min="279" max="517" width="9.140625" style="358"/>
    <col min="518" max="518" width="21.42578125" style="358" customWidth="1"/>
    <col min="519" max="519" width="16.42578125" style="358" customWidth="1"/>
    <col min="520" max="520" width="17.42578125" style="358" customWidth="1"/>
    <col min="521" max="521" width="14" style="358" customWidth="1"/>
    <col min="522" max="522" width="13.5703125" style="358" customWidth="1"/>
    <col min="523" max="523" width="12.28515625" style="358" customWidth="1"/>
    <col min="524" max="524" width="12.140625" style="358" customWidth="1"/>
    <col min="525" max="525" width="12.28515625" style="358" bestFit="1" customWidth="1"/>
    <col min="526" max="530" width="9.140625" style="358"/>
    <col min="531" max="531" width="10.5703125" style="358" bestFit="1" customWidth="1"/>
    <col min="532" max="532" width="16.7109375" style="358" customWidth="1"/>
    <col min="533" max="533" width="27.7109375" style="358" customWidth="1"/>
    <col min="534" max="534" width="26" style="358" bestFit="1" customWidth="1"/>
    <col min="535" max="773" width="9.140625" style="358"/>
    <col min="774" max="774" width="21.42578125" style="358" customWidth="1"/>
    <col min="775" max="775" width="16.42578125" style="358" customWidth="1"/>
    <col min="776" max="776" width="17.42578125" style="358" customWidth="1"/>
    <col min="777" max="777" width="14" style="358" customWidth="1"/>
    <col min="778" max="778" width="13.5703125" style="358" customWidth="1"/>
    <col min="779" max="779" width="12.28515625" style="358" customWidth="1"/>
    <col min="780" max="780" width="12.140625" style="358" customWidth="1"/>
    <col min="781" max="781" width="12.28515625" style="358" bestFit="1" customWidth="1"/>
    <col min="782" max="786" width="9.140625" style="358"/>
    <col min="787" max="787" width="10.5703125" style="358" bestFit="1" customWidth="1"/>
    <col min="788" max="788" width="16.7109375" style="358" customWidth="1"/>
    <col min="789" max="789" width="27.7109375" style="358" customWidth="1"/>
    <col min="790" max="790" width="26" style="358" bestFit="1" customWidth="1"/>
    <col min="791" max="1029" width="9.140625" style="358"/>
    <col min="1030" max="1030" width="21.42578125" style="358" customWidth="1"/>
    <col min="1031" max="1031" width="16.42578125" style="358" customWidth="1"/>
    <col min="1032" max="1032" width="17.42578125" style="358" customWidth="1"/>
    <col min="1033" max="1033" width="14" style="358" customWidth="1"/>
    <col min="1034" max="1034" width="13.5703125" style="358" customWidth="1"/>
    <col min="1035" max="1035" width="12.28515625" style="358" customWidth="1"/>
    <col min="1036" max="1036" width="12.140625" style="358" customWidth="1"/>
    <col min="1037" max="1037" width="12.28515625" style="358" bestFit="1" customWidth="1"/>
    <col min="1038" max="1042" width="9.140625" style="358"/>
    <col min="1043" max="1043" width="10.5703125" style="358" bestFit="1" customWidth="1"/>
    <col min="1044" max="1044" width="16.7109375" style="358" customWidth="1"/>
    <col min="1045" max="1045" width="27.7109375" style="358" customWidth="1"/>
    <col min="1046" max="1046" width="26" style="358" bestFit="1" customWidth="1"/>
    <col min="1047" max="1285" width="9.140625" style="358"/>
    <col min="1286" max="1286" width="21.42578125" style="358" customWidth="1"/>
    <col min="1287" max="1287" width="16.42578125" style="358" customWidth="1"/>
    <col min="1288" max="1288" width="17.42578125" style="358" customWidth="1"/>
    <col min="1289" max="1289" width="14" style="358" customWidth="1"/>
    <col min="1290" max="1290" width="13.5703125" style="358" customWidth="1"/>
    <col min="1291" max="1291" width="12.28515625" style="358" customWidth="1"/>
    <col min="1292" max="1292" width="12.140625" style="358" customWidth="1"/>
    <col min="1293" max="1293" width="12.28515625" style="358" bestFit="1" customWidth="1"/>
    <col min="1294" max="1298" width="9.140625" style="358"/>
    <col min="1299" max="1299" width="10.5703125" style="358" bestFit="1" customWidth="1"/>
    <col min="1300" max="1300" width="16.7109375" style="358" customWidth="1"/>
    <col min="1301" max="1301" width="27.7109375" style="358" customWidth="1"/>
    <col min="1302" max="1302" width="26" style="358" bestFit="1" customWidth="1"/>
    <col min="1303" max="1541" width="9.140625" style="358"/>
    <col min="1542" max="1542" width="21.42578125" style="358" customWidth="1"/>
    <col min="1543" max="1543" width="16.42578125" style="358" customWidth="1"/>
    <col min="1544" max="1544" width="17.42578125" style="358" customWidth="1"/>
    <col min="1545" max="1545" width="14" style="358" customWidth="1"/>
    <col min="1546" max="1546" width="13.5703125" style="358" customWidth="1"/>
    <col min="1547" max="1547" width="12.28515625" style="358" customWidth="1"/>
    <col min="1548" max="1548" width="12.140625" style="358" customWidth="1"/>
    <col min="1549" max="1549" width="12.28515625" style="358" bestFit="1" customWidth="1"/>
    <col min="1550" max="1554" width="9.140625" style="358"/>
    <col min="1555" max="1555" width="10.5703125" style="358" bestFit="1" customWidth="1"/>
    <col min="1556" max="1556" width="16.7109375" style="358" customWidth="1"/>
    <col min="1557" max="1557" width="27.7109375" style="358" customWidth="1"/>
    <col min="1558" max="1558" width="26" style="358" bestFit="1" customWidth="1"/>
    <col min="1559" max="1797" width="9.140625" style="358"/>
    <col min="1798" max="1798" width="21.42578125" style="358" customWidth="1"/>
    <col min="1799" max="1799" width="16.42578125" style="358" customWidth="1"/>
    <col min="1800" max="1800" width="17.42578125" style="358" customWidth="1"/>
    <col min="1801" max="1801" width="14" style="358" customWidth="1"/>
    <col min="1802" max="1802" width="13.5703125" style="358" customWidth="1"/>
    <col min="1803" max="1803" width="12.28515625" style="358" customWidth="1"/>
    <col min="1804" max="1804" width="12.140625" style="358" customWidth="1"/>
    <col min="1805" max="1805" width="12.28515625" style="358" bestFit="1" customWidth="1"/>
    <col min="1806" max="1810" width="9.140625" style="358"/>
    <col min="1811" max="1811" width="10.5703125" style="358" bestFit="1" customWidth="1"/>
    <col min="1812" max="1812" width="16.7109375" style="358" customWidth="1"/>
    <col min="1813" max="1813" width="27.7109375" style="358" customWidth="1"/>
    <col min="1814" max="1814" width="26" style="358" bestFit="1" customWidth="1"/>
    <col min="1815" max="2053" width="9.140625" style="358"/>
    <col min="2054" max="2054" width="21.42578125" style="358" customWidth="1"/>
    <col min="2055" max="2055" width="16.42578125" style="358" customWidth="1"/>
    <col min="2056" max="2056" width="17.42578125" style="358" customWidth="1"/>
    <col min="2057" max="2057" width="14" style="358" customWidth="1"/>
    <col min="2058" max="2058" width="13.5703125" style="358" customWidth="1"/>
    <col min="2059" max="2059" width="12.28515625" style="358" customWidth="1"/>
    <col min="2060" max="2060" width="12.140625" style="358" customWidth="1"/>
    <col min="2061" max="2061" width="12.28515625" style="358" bestFit="1" customWidth="1"/>
    <col min="2062" max="2066" width="9.140625" style="358"/>
    <col min="2067" max="2067" width="10.5703125" style="358" bestFit="1" customWidth="1"/>
    <col min="2068" max="2068" width="16.7109375" style="358" customWidth="1"/>
    <col min="2069" max="2069" width="27.7109375" style="358" customWidth="1"/>
    <col min="2070" max="2070" width="26" style="358" bestFit="1" customWidth="1"/>
    <col min="2071" max="2309" width="9.140625" style="358"/>
    <col min="2310" max="2310" width="21.42578125" style="358" customWidth="1"/>
    <col min="2311" max="2311" width="16.42578125" style="358" customWidth="1"/>
    <col min="2312" max="2312" width="17.42578125" style="358" customWidth="1"/>
    <col min="2313" max="2313" width="14" style="358" customWidth="1"/>
    <col min="2314" max="2314" width="13.5703125" style="358" customWidth="1"/>
    <col min="2315" max="2315" width="12.28515625" style="358" customWidth="1"/>
    <col min="2316" max="2316" width="12.140625" style="358" customWidth="1"/>
    <col min="2317" max="2317" width="12.28515625" style="358" bestFit="1" customWidth="1"/>
    <col min="2318" max="2322" width="9.140625" style="358"/>
    <col min="2323" max="2323" width="10.5703125" style="358" bestFit="1" customWidth="1"/>
    <col min="2324" max="2324" width="16.7109375" style="358" customWidth="1"/>
    <col min="2325" max="2325" width="27.7109375" style="358" customWidth="1"/>
    <col min="2326" max="2326" width="26" style="358" bestFit="1" customWidth="1"/>
    <col min="2327" max="2565" width="9.140625" style="358"/>
    <col min="2566" max="2566" width="21.42578125" style="358" customWidth="1"/>
    <col min="2567" max="2567" width="16.42578125" style="358" customWidth="1"/>
    <col min="2568" max="2568" width="17.42578125" style="358" customWidth="1"/>
    <col min="2569" max="2569" width="14" style="358" customWidth="1"/>
    <col min="2570" max="2570" width="13.5703125" style="358" customWidth="1"/>
    <col min="2571" max="2571" width="12.28515625" style="358" customWidth="1"/>
    <col min="2572" max="2572" width="12.140625" style="358" customWidth="1"/>
    <col min="2573" max="2573" width="12.28515625" style="358" bestFit="1" customWidth="1"/>
    <col min="2574" max="2578" width="9.140625" style="358"/>
    <col min="2579" max="2579" width="10.5703125" style="358" bestFit="1" customWidth="1"/>
    <col min="2580" max="2580" width="16.7109375" style="358" customWidth="1"/>
    <col min="2581" max="2581" width="27.7109375" style="358" customWidth="1"/>
    <col min="2582" max="2582" width="26" style="358" bestFit="1" customWidth="1"/>
    <col min="2583" max="2821" width="9.140625" style="358"/>
    <col min="2822" max="2822" width="21.42578125" style="358" customWidth="1"/>
    <col min="2823" max="2823" width="16.42578125" style="358" customWidth="1"/>
    <col min="2824" max="2824" width="17.42578125" style="358" customWidth="1"/>
    <col min="2825" max="2825" width="14" style="358" customWidth="1"/>
    <col min="2826" max="2826" width="13.5703125" style="358" customWidth="1"/>
    <col min="2827" max="2827" width="12.28515625" style="358" customWidth="1"/>
    <col min="2828" max="2828" width="12.140625" style="358" customWidth="1"/>
    <col min="2829" max="2829" width="12.28515625" style="358" bestFit="1" customWidth="1"/>
    <col min="2830" max="2834" width="9.140625" style="358"/>
    <col min="2835" max="2835" width="10.5703125" style="358" bestFit="1" customWidth="1"/>
    <col min="2836" max="2836" width="16.7109375" style="358" customWidth="1"/>
    <col min="2837" max="2837" width="27.7109375" style="358" customWidth="1"/>
    <col min="2838" max="2838" width="26" style="358" bestFit="1" customWidth="1"/>
    <col min="2839" max="3077" width="9.140625" style="358"/>
    <col min="3078" max="3078" width="21.42578125" style="358" customWidth="1"/>
    <col min="3079" max="3079" width="16.42578125" style="358" customWidth="1"/>
    <col min="3080" max="3080" width="17.42578125" style="358" customWidth="1"/>
    <col min="3081" max="3081" width="14" style="358" customWidth="1"/>
    <col min="3082" max="3082" width="13.5703125" style="358" customWidth="1"/>
    <col min="3083" max="3083" width="12.28515625" style="358" customWidth="1"/>
    <col min="3084" max="3084" width="12.140625" style="358" customWidth="1"/>
    <col min="3085" max="3085" width="12.28515625" style="358" bestFit="1" customWidth="1"/>
    <col min="3086" max="3090" width="9.140625" style="358"/>
    <col min="3091" max="3091" width="10.5703125" style="358" bestFit="1" customWidth="1"/>
    <col min="3092" max="3092" width="16.7109375" style="358" customWidth="1"/>
    <col min="3093" max="3093" width="27.7109375" style="358" customWidth="1"/>
    <col min="3094" max="3094" width="26" style="358" bestFit="1" customWidth="1"/>
    <col min="3095" max="3333" width="9.140625" style="358"/>
    <col min="3334" max="3334" width="21.42578125" style="358" customWidth="1"/>
    <col min="3335" max="3335" width="16.42578125" style="358" customWidth="1"/>
    <col min="3336" max="3336" width="17.42578125" style="358" customWidth="1"/>
    <col min="3337" max="3337" width="14" style="358" customWidth="1"/>
    <col min="3338" max="3338" width="13.5703125" style="358" customWidth="1"/>
    <col min="3339" max="3339" width="12.28515625" style="358" customWidth="1"/>
    <col min="3340" max="3340" width="12.140625" style="358" customWidth="1"/>
    <col min="3341" max="3341" width="12.28515625" style="358" bestFit="1" customWidth="1"/>
    <col min="3342" max="3346" width="9.140625" style="358"/>
    <col min="3347" max="3347" width="10.5703125" style="358" bestFit="1" customWidth="1"/>
    <col min="3348" max="3348" width="16.7109375" style="358" customWidth="1"/>
    <col min="3349" max="3349" width="27.7109375" style="358" customWidth="1"/>
    <col min="3350" max="3350" width="26" style="358" bestFit="1" customWidth="1"/>
    <col min="3351" max="3589" width="9.140625" style="358"/>
    <col min="3590" max="3590" width="21.42578125" style="358" customWidth="1"/>
    <col min="3591" max="3591" width="16.42578125" style="358" customWidth="1"/>
    <col min="3592" max="3592" width="17.42578125" style="358" customWidth="1"/>
    <col min="3593" max="3593" width="14" style="358" customWidth="1"/>
    <col min="3594" max="3594" width="13.5703125" style="358" customWidth="1"/>
    <col min="3595" max="3595" width="12.28515625" style="358" customWidth="1"/>
    <col min="3596" max="3596" width="12.140625" style="358" customWidth="1"/>
    <col min="3597" max="3597" width="12.28515625" style="358" bestFit="1" customWidth="1"/>
    <col min="3598" max="3602" width="9.140625" style="358"/>
    <col min="3603" max="3603" width="10.5703125" style="358" bestFit="1" customWidth="1"/>
    <col min="3604" max="3604" width="16.7109375" style="358" customWidth="1"/>
    <col min="3605" max="3605" width="27.7109375" style="358" customWidth="1"/>
    <col min="3606" max="3606" width="26" style="358" bestFit="1" customWidth="1"/>
    <col min="3607" max="3845" width="9.140625" style="358"/>
    <col min="3846" max="3846" width="21.42578125" style="358" customWidth="1"/>
    <col min="3847" max="3847" width="16.42578125" style="358" customWidth="1"/>
    <col min="3848" max="3848" width="17.42578125" style="358" customWidth="1"/>
    <col min="3849" max="3849" width="14" style="358" customWidth="1"/>
    <col min="3850" max="3850" width="13.5703125" style="358" customWidth="1"/>
    <col min="3851" max="3851" width="12.28515625" style="358" customWidth="1"/>
    <col min="3852" max="3852" width="12.140625" style="358" customWidth="1"/>
    <col min="3853" max="3853" width="12.28515625" style="358" bestFit="1" customWidth="1"/>
    <col min="3854" max="3858" width="9.140625" style="358"/>
    <col min="3859" max="3859" width="10.5703125" style="358" bestFit="1" customWidth="1"/>
    <col min="3860" max="3860" width="16.7109375" style="358" customWidth="1"/>
    <col min="3861" max="3861" width="27.7109375" style="358" customWidth="1"/>
    <col min="3862" max="3862" width="26" style="358" bestFit="1" customWidth="1"/>
    <col min="3863" max="4101" width="9.140625" style="358"/>
    <col min="4102" max="4102" width="21.42578125" style="358" customWidth="1"/>
    <col min="4103" max="4103" width="16.42578125" style="358" customWidth="1"/>
    <col min="4104" max="4104" width="17.42578125" style="358" customWidth="1"/>
    <col min="4105" max="4105" width="14" style="358" customWidth="1"/>
    <col min="4106" max="4106" width="13.5703125" style="358" customWidth="1"/>
    <col min="4107" max="4107" width="12.28515625" style="358" customWidth="1"/>
    <col min="4108" max="4108" width="12.140625" style="358" customWidth="1"/>
    <col min="4109" max="4109" width="12.28515625" style="358" bestFit="1" customWidth="1"/>
    <col min="4110" max="4114" width="9.140625" style="358"/>
    <col min="4115" max="4115" width="10.5703125" style="358" bestFit="1" customWidth="1"/>
    <col min="4116" max="4116" width="16.7109375" style="358" customWidth="1"/>
    <col min="4117" max="4117" width="27.7109375" style="358" customWidth="1"/>
    <col min="4118" max="4118" width="26" style="358" bestFit="1" customWidth="1"/>
    <col min="4119" max="4357" width="9.140625" style="358"/>
    <col min="4358" max="4358" width="21.42578125" style="358" customWidth="1"/>
    <col min="4359" max="4359" width="16.42578125" style="358" customWidth="1"/>
    <col min="4360" max="4360" width="17.42578125" style="358" customWidth="1"/>
    <col min="4361" max="4361" width="14" style="358" customWidth="1"/>
    <col min="4362" max="4362" width="13.5703125" style="358" customWidth="1"/>
    <col min="4363" max="4363" width="12.28515625" style="358" customWidth="1"/>
    <col min="4364" max="4364" width="12.140625" style="358" customWidth="1"/>
    <col min="4365" max="4365" width="12.28515625" style="358" bestFit="1" customWidth="1"/>
    <col min="4366" max="4370" width="9.140625" style="358"/>
    <col min="4371" max="4371" width="10.5703125" style="358" bestFit="1" customWidth="1"/>
    <col min="4372" max="4372" width="16.7109375" style="358" customWidth="1"/>
    <col min="4373" max="4373" width="27.7109375" style="358" customWidth="1"/>
    <col min="4374" max="4374" width="26" style="358" bestFit="1" customWidth="1"/>
    <col min="4375" max="4613" width="9.140625" style="358"/>
    <col min="4614" max="4614" width="21.42578125" style="358" customWidth="1"/>
    <col min="4615" max="4615" width="16.42578125" style="358" customWidth="1"/>
    <col min="4616" max="4616" width="17.42578125" style="358" customWidth="1"/>
    <col min="4617" max="4617" width="14" style="358" customWidth="1"/>
    <col min="4618" max="4618" width="13.5703125" style="358" customWidth="1"/>
    <col min="4619" max="4619" width="12.28515625" style="358" customWidth="1"/>
    <col min="4620" max="4620" width="12.140625" style="358" customWidth="1"/>
    <col min="4621" max="4621" width="12.28515625" style="358" bestFit="1" customWidth="1"/>
    <col min="4622" max="4626" width="9.140625" style="358"/>
    <col min="4627" max="4627" width="10.5703125" style="358" bestFit="1" customWidth="1"/>
    <col min="4628" max="4628" width="16.7109375" style="358" customWidth="1"/>
    <col min="4629" max="4629" width="27.7109375" style="358" customWidth="1"/>
    <col min="4630" max="4630" width="26" style="358" bestFit="1" customWidth="1"/>
    <col min="4631" max="4869" width="9.140625" style="358"/>
    <col min="4870" max="4870" width="21.42578125" style="358" customWidth="1"/>
    <col min="4871" max="4871" width="16.42578125" style="358" customWidth="1"/>
    <col min="4872" max="4872" width="17.42578125" style="358" customWidth="1"/>
    <col min="4873" max="4873" width="14" style="358" customWidth="1"/>
    <col min="4874" max="4874" width="13.5703125" style="358" customWidth="1"/>
    <col min="4875" max="4875" width="12.28515625" style="358" customWidth="1"/>
    <col min="4876" max="4876" width="12.140625" style="358" customWidth="1"/>
    <col min="4877" max="4877" width="12.28515625" style="358" bestFit="1" customWidth="1"/>
    <col min="4878" max="4882" width="9.140625" style="358"/>
    <col min="4883" max="4883" width="10.5703125" style="358" bestFit="1" customWidth="1"/>
    <col min="4884" max="4884" width="16.7109375" style="358" customWidth="1"/>
    <col min="4885" max="4885" width="27.7109375" style="358" customWidth="1"/>
    <col min="4886" max="4886" width="26" style="358" bestFit="1" customWidth="1"/>
    <col min="4887" max="5125" width="9.140625" style="358"/>
    <col min="5126" max="5126" width="21.42578125" style="358" customWidth="1"/>
    <col min="5127" max="5127" width="16.42578125" style="358" customWidth="1"/>
    <col min="5128" max="5128" width="17.42578125" style="358" customWidth="1"/>
    <col min="5129" max="5129" width="14" style="358" customWidth="1"/>
    <col min="5130" max="5130" width="13.5703125" style="358" customWidth="1"/>
    <col min="5131" max="5131" width="12.28515625" style="358" customWidth="1"/>
    <col min="5132" max="5132" width="12.140625" style="358" customWidth="1"/>
    <col min="5133" max="5133" width="12.28515625" style="358" bestFit="1" customWidth="1"/>
    <col min="5134" max="5138" width="9.140625" style="358"/>
    <col min="5139" max="5139" width="10.5703125" style="358" bestFit="1" customWidth="1"/>
    <col min="5140" max="5140" width="16.7109375" style="358" customWidth="1"/>
    <col min="5141" max="5141" width="27.7109375" style="358" customWidth="1"/>
    <col min="5142" max="5142" width="26" style="358" bestFit="1" customWidth="1"/>
    <col min="5143" max="5381" width="9.140625" style="358"/>
    <col min="5382" max="5382" width="21.42578125" style="358" customWidth="1"/>
    <col min="5383" max="5383" width="16.42578125" style="358" customWidth="1"/>
    <col min="5384" max="5384" width="17.42578125" style="358" customWidth="1"/>
    <col min="5385" max="5385" width="14" style="358" customWidth="1"/>
    <col min="5386" max="5386" width="13.5703125" style="358" customWidth="1"/>
    <col min="5387" max="5387" width="12.28515625" style="358" customWidth="1"/>
    <col min="5388" max="5388" width="12.140625" style="358" customWidth="1"/>
    <col min="5389" max="5389" width="12.28515625" style="358" bestFit="1" customWidth="1"/>
    <col min="5390" max="5394" width="9.140625" style="358"/>
    <col min="5395" max="5395" width="10.5703125" style="358" bestFit="1" customWidth="1"/>
    <col min="5396" max="5396" width="16.7109375" style="358" customWidth="1"/>
    <col min="5397" max="5397" width="27.7109375" style="358" customWidth="1"/>
    <col min="5398" max="5398" width="26" style="358" bestFit="1" customWidth="1"/>
    <col min="5399" max="5637" width="9.140625" style="358"/>
    <col min="5638" max="5638" width="21.42578125" style="358" customWidth="1"/>
    <col min="5639" max="5639" width="16.42578125" style="358" customWidth="1"/>
    <col min="5640" max="5640" width="17.42578125" style="358" customWidth="1"/>
    <col min="5641" max="5641" width="14" style="358" customWidth="1"/>
    <col min="5642" max="5642" width="13.5703125" style="358" customWidth="1"/>
    <col min="5643" max="5643" width="12.28515625" style="358" customWidth="1"/>
    <col min="5644" max="5644" width="12.140625" style="358" customWidth="1"/>
    <col min="5645" max="5645" width="12.28515625" style="358" bestFit="1" customWidth="1"/>
    <col min="5646" max="5650" width="9.140625" style="358"/>
    <col min="5651" max="5651" width="10.5703125" style="358" bestFit="1" customWidth="1"/>
    <col min="5652" max="5652" width="16.7109375" style="358" customWidth="1"/>
    <col min="5653" max="5653" width="27.7109375" style="358" customWidth="1"/>
    <col min="5654" max="5654" width="26" style="358" bestFit="1" customWidth="1"/>
    <col min="5655" max="5893" width="9.140625" style="358"/>
    <col min="5894" max="5894" width="21.42578125" style="358" customWidth="1"/>
    <col min="5895" max="5895" width="16.42578125" style="358" customWidth="1"/>
    <col min="5896" max="5896" width="17.42578125" style="358" customWidth="1"/>
    <col min="5897" max="5897" width="14" style="358" customWidth="1"/>
    <col min="5898" max="5898" width="13.5703125" style="358" customWidth="1"/>
    <col min="5899" max="5899" width="12.28515625" style="358" customWidth="1"/>
    <col min="5900" max="5900" width="12.140625" style="358" customWidth="1"/>
    <col min="5901" max="5901" width="12.28515625" style="358" bestFit="1" customWidth="1"/>
    <col min="5902" max="5906" width="9.140625" style="358"/>
    <col min="5907" max="5907" width="10.5703125" style="358" bestFit="1" customWidth="1"/>
    <col min="5908" max="5908" width="16.7109375" style="358" customWidth="1"/>
    <col min="5909" max="5909" width="27.7109375" style="358" customWidth="1"/>
    <col min="5910" max="5910" width="26" style="358" bestFit="1" customWidth="1"/>
    <col min="5911" max="6149" width="9.140625" style="358"/>
    <col min="6150" max="6150" width="21.42578125" style="358" customWidth="1"/>
    <col min="6151" max="6151" width="16.42578125" style="358" customWidth="1"/>
    <col min="6152" max="6152" width="17.42578125" style="358" customWidth="1"/>
    <col min="6153" max="6153" width="14" style="358" customWidth="1"/>
    <col min="6154" max="6154" width="13.5703125" style="358" customWidth="1"/>
    <col min="6155" max="6155" width="12.28515625" style="358" customWidth="1"/>
    <col min="6156" max="6156" width="12.140625" style="358" customWidth="1"/>
    <col min="6157" max="6157" width="12.28515625" style="358" bestFit="1" customWidth="1"/>
    <col min="6158" max="6162" width="9.140625" style="358"/>
    <col min="6163" max="6163" width="10.5703125" style="358" bestFit="1" customWidth="1"/>
    <col min="6164" max="6164" width="16.7109375" style="358" customWidth="1"/>
    <col min="6165" max="6165" width="27.7109375" style="358" customWidth="1"/>
    <col min="6166" max="6166" width="26" style="358" bestFit="1" customWidth="1"/>
    <col min="6167" max="6405" width="9.140625" style="358"/>
    <col min="6406" max="6406" width="21.42578125" style="358" customWidth="1"/>
    <col min="6407" max="6407" width="16.42578125" style="358" customWidth="1"/>
    <col min="6408" max="6408" width="17.42578125" style="358" customWidth="1"/>
    <col min="6409" max="6409" width="14" style="358" customWidth="1"/>
    <col min="6410" max="6410" width="13.5703125" style="358" customWidth="1"/>
    <col min="6411" max="6411" width="12.28515625" style="358" customWidth="1"/>
    <col min="6412" max="6412" width="12.140625" style="358" customWidth="1"/>
    <col min="6413" max="6413" width="12.28515625" style="358" bestFit="1" customWidth="1"/>
    <col min="6414" max="6418" width="9.140625" style="358"/>
    <col min="6419" max="6419" width="10.5703125" style="358" bestFit="1" customWidth="1"/>
    <col min="6420" max="6420" width="16.7109375" style="358" customWidth="1"/>
    <col min="6421" max="6421" width="27.7109375" style="358" customWidth="1"/>
    <col min="6422" max="6422" width="26" style="358" bestFit="1" customWidth="1"/>
    <col min="6423" max="6661" width="9.140625" style="358"/>
    <col min="6662" max="6662" width="21.42578125" style="358" customWidth="1"/>
    <col min="6663" max="6663" width="16.42578125" style="358" customWidth="1"/>
    <col min="6664" max="6664" width="17.42578125" style="358" customWidth="1"/>
    <col min="6665" max="6665" width="14" style="358" customWidth="1"/>
    <col min="6666" max="6666" width="13.5703125" style="358" customWidth="1"/>
    <col min="6667" max="6667" width="12.28515625" style="358" customWidth="1"/>
    <col min="6668" max="6668" width="12.140625" style="358" customWidth="1"/>
    <col min="6669" max="6669" width="12.28515625" style="358" bestFit="1" customWidth="1"/>
    <col min="6670" max="6674" width="9.140625" style="358"/>
    <col min="6675" max="6675" width="10.5703125" style="358" bestFit="1" customWidth="1"/>
    <col min="6676" max="6676" width="16.7109375" style="358" customWidth="1"/>
    <col min="6677" max="6677" width="27.7109375" style="358" customWidth="1"/>
    <col min="6678" max="6678" width="26" style="358" bestFit="1" customWidth="1"/>
    <col min="6679" max="6917" width="9.140625" style="358"/>
    <col min="6918" max="6918" width="21.42578125" style="358" customWidth="1"/>
    <col min="6919" max="6919" width="16.42578125" style="358" customWidth="1"/>
    <col min="6920" max="6920" width="17.42578125" style="358" customWidth="1"/>
    <col min="6921" max="6921" width="14" style="358" customWidth="1"/>
    <col min="6922" max="6922" width="13.5703125" style="358" customWidth="1"/>
    <col min="6923" max="6923" width="12.28515625" style="358" customWidth="1"/>
    <col min="6924" max="6924" width="12.140625" style="358" customWidth="1"/>
    <col min="6925" max="6925" width="12.28515625" style="358" bestFit="1" customWidth="1"/>
    <col min="6926" max="6930" width="9.140625" style="358"/>
    <col min="6931" max="6931" width="10.5703125" style="358" bestFit="1" customWidth="1"/>
    <col min="6932" max="6932" width="16.7109375" style="358" customWidth="1"/>
    <col min="6933" max="6933" width="27.7109375" style="358" customWidth="1"/>
    <col min="6934" max="6934" width="26" style="358" bestFit="1" customWidth="1"/>
    <col min="6935" max="7173" width="9.140625" style="358"/>
    <col min="7174" max="7174" width="21.42578125" style="358" customWidth="1"/>
    <col min="7175" max="7175" width="16.42578125" style="358" customWidth="1"/>
    <col min="7176" max="7176" width="17.42578125" style="358" customWidth="1"/>
    <col min="7177" max="7177" width="14" style="358" customWidth="1"/>
    <col min="7178" max="7178" width="13.5703125" style="358" customWidth="1"/>
    <col min="7179" max="7179" width="12.28515625" style="358" customWidth="1"/>
    <col min="7180" max="7180" width="12.140625" style="358" customWidth="1"/>
    <col min="7181" max="7181" width="12.28515625" style="358" bestFit="1" customWidth="1"/>
    <col min="7182" max="7186" width="9.140625" style="358"/>
    <col min="7187" max="7187" width="10.5703125" style="358" bestFit="1" customWidth="1"/>
    <col min="7188" max="7188" width="16.7109375" style="358" customWidth="1"/>
    <col min="7189" max="7189" width="27.7109375" style="358" customWidth="1"/>
    <col min="7190" max="7190" width="26" style="358" bestFit="1" customWidth="1"/>
    <col min="7191" max="7429" width="9.140625" style="358"/>
    <col min="7430" max="7430" width="21.42578125" style="358" customWidth="1"/>
    <col min="7431" max="7431" width="16.42578125" style="358" customWidth="1"/>
    <col min="7432" max="7432" width="17.42578125" style="358" customWidth="1"/>
    <col min="7433" max="7433" width="14" style="358" customWidth="1"/>
    <col min="7434" max="7434" width="13.5703125" style="358" customWidth="1"/>
    <col min="7435" max="7435" width="12.28515625" style="358" customWidth="1"/>
    <col min="7436" max="7436" width="12.140625" style="358" customWidth="1"/>
    <col min="7437" max="7437" width="12.28515625" style="358" bestFit="1" customWidth="1"/>
    <col min="7438" max="7442" width="9.140625" style="358"/>
    <col min="7443" max="7443" width="10.5703125" style="358" bestFit="1" customWidth="1"/>
    <col min="7444" max="7444" width="16.7109375" style="358" customWidth="1"/>
    <col min="7445" max="7445" width="27.7109375" style="358" customWidth="1"/>
    <col min="7446" max="7446" width="26" style="358" bestFit="1" customWidth="1"/>
    <col min="7447" max="7685" width="9.140625" style="358"/>
    <col min="7686" max="7686" width="21.42578125" style="358" customWidth="1"/>
    <col min="7687" max="7687" width="16.42578125" style="358" customWidth="1"/>
    <col min="7688" max="7688" width="17.42578125" style="358" customWidth="1"/>
    <col min="7689" max="7689" width="14" style="358" customWidth="1"/>
    <col min="7690" max="7690" width="13.5703125" style="358" customWidth="1"/>
    <col min="7691" max="7691" width="12.28515625" style="358" customWidth="1"/>
    <col min="7692" max="7692" width="12.140625" style="358" customWidth="1"/>
    <col min="7693" max="7693" width="12.28515625" style="358" bestFit="1" customWidth="1"/>
    <col min="7694" max="7698" width="9.140625" style="358"/>
    <col min="7699" max="7699" width="10.5703125" style="358" bestFit="1" customWidth="1"/>
    <col min="7700" max="7700" width="16.7109375" style="358" customWidth="1"/>
    <col min="7701" max="7701" width="27.7109375" style="358" customWidth="1"/>
    <col min="7702" max="7702" width="26" style="358" bestFit="1" customWidth="1"/>
    <col min="7703" max="7941" width="9.140625" style="358"/>
    <col min="7942" max="7942" width="21.42578125" style="358" customWidth="1"/>
    <col min="7943" max="7943" width="16.42578125" style="358" customWidth="1"/>
    <col min="7944" max="7944" width="17.42578125" style="358" customWidth="1"/>
    <col min="7945" max="7945" width="14" style="358" customWidth="1"/>
    <col min="7946" max="7946" width="13.5703125" style="358" customWidth="1"/>
    <col min="7947" max="7947" width="12.28515625" style="358" customWidth="1"/>
    <col min="7948" max="7948" width="12.140625" style="358" customWidth="1"/>
    <col min="7949" max="7949" width="12.28515625" style="358" bestFit="1" customWidth="1"/>
    <col min="7950" max="7954" width="9.140625" style="358"/>
    <col min="7955" max="7955" width="10.5703125" style="358" bestFit="1" customWidth="1"/>
    <col min="7956" max="7956" width="16.7109375" style="358" customWidth="1"/>
    <col min="7957" max="7957" width="27.7109375" style="358" customWidth="1"/>
    <col min="7958" max="7958" width="26" style="358" bestFit="1" customWidth="1"/>
    <col min="7959" max="8197" width="9.140625" style="358"/>
    <col min="8198" max="8198" width="21.42578125" style="358" customWidth="1"/>
    <col min="8199" max="8199" width="16.42578125" style="358" customWidth="1"/>
    <col min="8200" max="8200" width="17.42578125" style="358" customWidth="1"/>
    <col min="8201" max="8201" width="14" style="358" customWidth="1"/>
    <col min="8202" max="8202" width="13.5703125" style="358" customWidth="1"/>
    <col min="8203" max="8203" width="12.28515625" style="358" customWidth="1"/>
    <col min="8204" max="8204" width="12.140625" style="358" customWidth="1"/>
    <col min="8205" max="8205" width="12.28515625" style="358" bestFit="1" customWidth="1"/>
    <col min="8206" max="8210" width="9.140625" style="358"/>
    <col min="8211" max="8211" width="10.5703125" style="358" bestFit="1" customWidth="1"/>
    <col min="8212" max="8212" width="16.7109375" style="358" customWidth="1"/>
    <col min="8213" max="8213" width="27.7109375" style="358" customWidth="1"/>
    <col min="8214" max="8214" width="26" style="358" bestFit="1" customWidth="1"/>
    <col min="8215" max="8453" width="9.140625" style="358"/>
    <col min="8454" max="8454" width="21.42578125" style="358" customWidth="1"/>
    <col min="8455" max="8455" width="16.42578125" style="358" customWidth="1"/>
    <col min="8456" max="8456" width="17.42578125" style="358" customWidth="1"/>
    <col min="8457" max="8457" width="14" style="358" customWidth="1"/>
    <col min="8458" max="8458" width="13.5703125" style="358" customWidth="1"/>
    <col min="8459" max="8459" width="12.28515625" style="358" customWidth="1"/>
    <col min="8460" max="8460" width="12.140625" style="358" customWidth="1"/>
    <col min="8461" max="8461" width="12.28515625" style="358" bestFit="1" customWidth="1"/>
    <col min="8462" max="8466" width="9.140625" style="358"/>
    <col min="8467" max="8467" width="10.5703125" style="358" bestFit="1" customWidth="1"/>
    <col min="8468" max="8468" width="16.7109375" style="358" customWidth="1"/>
    <col min="8469" max="8469" width="27.7109375" style="358" customWidth="1"/>
    <col min="8470" max="8470" width="26" style="358" bestFit="1" customWidth="1"/>
    <col min="8471" max="8709" width="9.140625" style="358"/>
    <col min="8710" max="8710" width="21.42578125" style="358" customWidth="1"/>
    <col min="8711" max="8711" width="16.42578125" style="358" customWidth="1"/>
    <col min="8712" max="8712" width="17.42578125" style="358" customWidth="1"/>
    <col min="8713" max="8713" width="14" style="358" customWidth="1"/>
    <col min="8714" max="8714" width="13.5703125" style="358" customWidth="1"/>
    <col min="8715" max="8715" width="12.28515625" style="358" customWidth="1"/>
    <col min="8716" max="8716" width="12.140625" style="358" customWidth="1"/>
    <col min="8717" max="8717" width="12.28515625" style="358" bestFit="1" customWidth="1"/>
    <col min="8718" max="8722" width="9.140625" style="358"/>
    <col min="8723" max="8723" width="10.5703125" style="358" bestFit="1" customWidth="1"/>
    <col min="8724" max="8724" width="16.7109375" style="358" customWidth="1"/>
    <col min="8725" max="8725" width="27.7109375" style="358" customWidth="1"/>
    <col min="8726" max="8726" width="26" style="358" bestFit="1" customWidth="1"/>
    <col min="8727" max="8965" width="9.140625" style="358"/>
    <col min="8966" max="8966" width="21.42578125" style="358" customWidth="1"/>
    <col min="8967" max="8967" width="16.42578125" style="358" customWidth="1"/>
    <col min="8968" max="8968" width="17.42578125" style="358" customWidth="1"/>
    <col min="8969" max="8969" width="14" style="358" customWidth="1"/>
    <col min="8970" max="8970" width="13.5703125" style="358" customWidth="1"/>
    <col min="8971" max="8971" width="12.28515625" style="358" customWidth="1"/>
    <col min="8972" max="8972" width="12.140625" style="358" customWidth="1"/>
    <col min="8973" max="8973" width="12.28515625" style="358" bestFit="1" customWidth="1"/>
    <col min="8974" max="8978" width="9.140625" style="358"/>
    <col min="8979" max="8979" width="10.5703125" style="358" bestFit="1" customWidth="1"/>
    <col min="8980" max="8980" width="16.7109375" style="358" customWidth="1"/>
    <col min="8981" max="8981" width="27.7109375" style="358" customWidth="1"/>
    <col min="8982" max="8982" width="26" style="358" bestFit="1" customWidth="1"/>
    <col min="8983" max="9221" width="9.140625" style="358"/>
    <col min="9222" max="9222" width="21.42578125" style="358" customWidth="1"/>
    <col min="9223" max="9223" width="16.42578125" style="358" customWidth="1"/>
    <col min="9224" max="9224" width="17.42578125" style="358" customWidth="1"/>
    <col min="9225" max="9225" width="14" style="358" customWidth="1"/>
    <col min="9226" max="9226" width="13.5703125" style="358" customWidth="1"/>
    <col min="9227" max="9227" width="12.28515625" style="358" customWidth="1"/>
    <col min="9228" max="9228" width="12.140625" style="358" customWidth="1"/>
    <col min="9229" max="9229" width="12.28515625" style="358" bestFit="1" customWidth="1"/>
    <col min="9230" max="9234" width="9.140625" style="358"/>
    <col min="9235" max="9235" width="10.5703125" style="358" bestFit="1" customWidth="1"/>
    <col min="9236" max="9236" width="16.7109375" style="358" customWidth="1"/>
    <col min="9237" max="9237" width="27.7109375" style="358" customWidth="1"/>
    <col min="9238" max="9238" width="26" style="358" bestFit="1" customWidth="1"/>
    <col min="9239" max="9477" width="9.140625" style="358"/>
    <col min="9478" max="9478" width="21.42578125" style="358" customWidth="1"/>
    <col min="9479" max="9479" width="16.42578125" style="358" customWidth="1"/>
    <col min="9480" max="9480" width="17.42578125" style="358" customWidth="1"/>
    <col min="9481" max="9481" width="14" style="358" customWidth="1"/>
    <col min="9482" max="9482" width="13.5703125" style="358" customWidth="1"/>
    <col min="9483" max="9483" width="12.28515625" style="358" customWidth="1"/>
    <col min="9484" max="9484" width="12.140625" style="358" customWidth="1"/>
    <col min="9485" max="9485" width="12.28515625" style="358" bestFit="1" customWidth="1"/>
    <col min="9486" max="9490" width="9.140625" style="358"/>
    <col min="9491" max="9491" width="10.5703125" style="358" bestFit="1" customWidth="1"/>
    <col min="9492" max="9492" width="16.7109375" style="358" customWidth="1"/>
    <col min="9493" max="9493" width="27.7109375" style="358" customWidth="1"/>
    <col min="9494" max="9494" width="26" style="358" bestFit="1" customWidth="1"/>
    <col min="9495" max="9733" width="9.140625" style="358"/>
    <col min="9734" max="9734" width="21.42578125" style="358" customWidth="1"/>
    <col min="9735" max="9735" width="16.42578125" style="358" customWidth="1"/>
    <col min="9736" max="9736" width="17.42578125" style="358" customWidth="1"/>
    <col min="9737" max="9737" width="14" style="358" customWidth="1"/>
    <col min="9738" max="9738" width="13.5703125" style="358" customWidth="1"/>
    <col min="9739" max="9739" width="12.28515625" style="358" customWidth="1"/>
    <col min="9740" max="9740" width="12.140625" style="358" customWidth="1"/>
    <col min="9741" max="9741" width="12.28515625" style="358" bestFit="1" customWidth="1"/>
    <col min="9742" max="9746" width="9.140625" style="358"/>
    <col min="9747" max="9747" width="10.5703125" style="358" bestFit="1" customWidth="1"/>
    <col min="9748" max="9748" width="16.7109375" style="358" customWidth="1"/>
    <col min="9749" max="9749" width="27.7109375" style="358" customWidth="1"/>
    <col min="9750" max="9750" width="26" style="358" bestFit="1" customWidth="1"/>
    <col min="9751" max="9989" width="9.140625" style="358"/>
    <col min="9990" max="9990" width="21.42578125" style="358" customWidth="1"/>
    <col min="9991" max="9991" width="16.42578125" style="358" customWidth="1"/>
    <col min="9992" max="9992" width="17.42578125" style="358" customWidth="1"/>
    <col min="9993" max="9993" width="14" style="358" customWidth="1"/>
    <col min="9994" max="9994" width="13.5703125" style="358" customWidth="1"/>
    <col min="9995" max="9995" width="12.28515625" style="358" customWidth="1"/>
    <col min="9996" max="9996" width="12.140625" style="358" customWidth="1"/>
    <col min="9997" max="9997" width="12.28515625" style="358" bestFit="1" customWidth="1"/>
    <col min="9998" max="10002" width="9.140625" style="358"/>
    <col min="10003" max="10003" width="10.5703125" style="358" bestFit="1" customWidth="1"/>
    <col min="10004" max="10004" width="16.7109375" style="358" customWidth="1"/>
    <col min="10005" max="10005" width="27.7109375" style="358" customWidth="1"/>
    <col min="10006" max="10006" width="26" style="358" bestFit="1" customWidth="1"/>
    <col min="10007" max="10245" width="9.140625" style="358"/>
    <col min="10246" max="10246" width="21.42578125" style="358" customWidth="1"/>
    <col min="10247" max="10247" width="16.42578125" style="358" customWidth="1"/>
    <col min="10248" max="10248" width="17.42578125" style="358" customWidth="1"/>
    <col min="10249" max="10249" width="14" style="358" customWidth="1"/>
    <col min="10250" max="10250" width="13.5703125" style="358" customWidth="1"/>
    <col min="10251" max="10251" width="12.28515625" style="358" customWidth="1"/>
    <col min="10252" max="10252" width="12.140625" style="358" customWidth="1"/>
    <col min="10253" max="10253" width="12.28515625" style="358" bestFit="1" customWidth="1"/>
    <col min="10254" max="10258" width="9.140625" style="358"/>
    <col min="10259" max="10259" width="10.5703125" style="358" bestFit="1" customWidth="1"/>
    <col min="10260" max="10260" width="16.7109375" style="358" customWidth="1"/>
    <col min="10261" max="10261" width="27.7109375" style="358" customWidth="1"/>
    <col min="10262" max="10262" width="26" style="358" bestFit="1" customWidth="1"/>
    <col min="10263" max="10501" width="9.140625" style="358"/>
    <col min="10502" max="10502" width="21.42578125" style="358" customWidth="1"/>
    <col min="10503" max="10503" width="16.42578125" style="358" customWidth="1"/>
    <col min="10504" max="10504" width="17.42578125" style="358" customWidth="1"/>
    <col min="10505" max="10505" width="14" style="358" customWidth="1"/>
    <col min="10506" max="10506" width="13.5703125" style="358" customWidth="1"/>
    <col min="10507" max="10507" width="12.28515625" style="358" customWidth="1"/>
    <col min="10508" max="10508" width="12.140625" style="358" customWidth="1"/>
    <col min="10509" max="10509" width="12.28515625" style="358" bestFit="1" customWidth="1"/>
    <col min="10510" max="10514" width="9.140625" style="358"/>
    <col min="10515" max="10515" width="10.5703125" style="358" bestFit="1" customWidth="1"/>
    <col min="10516" max="10516" width="16.7109375" style="358" customWidth="1"/>
    <col min="10517" max="10517" width="27.7109375" style="358" customWidth="1"/>
    <col min="10518" max="10518" width="26" style="358" bestFit="1" customWidth="1"/>
    <col min="10519" max="10757" width="9.140625" style="358"/>
    <col min="10758" max="10758" width="21.42578125" style="358" customWidth="1"/>
    <col min="10759" max="10759" width="16.42578125" style="358" customWidth="1"/>
    <col min="10760" max="10760" width="17.42578125" style="358" customWidth="1"/>
    <col min="10761" max="10761" width="14" style="358" customWidth="1"/>
    <col min="10762" max="10762" width="13.5703125" style="358" customWidth="1"/>
    <col min="10763" max="10763" width="12.28515625" style="358" customWidth="1"/>
    <col min="10764" max="10764" width="12.140625" style="358" customWidth="1"/>
    <col min="10765" max="10765" width="12.28515625" style="358" bestFit="1" customWidth="1"/>
    <col min="10766" max="10770" width="9.140625" style="358"/>
    <col min="10771" max="10771" width="10.5703125" style="358" bestFit="1" customWidth="1"/>
    <col min="10772" max="10772" width="16.7109375" style="358" customWidth="1"/>
    <col min="10773" max="10773" width="27.7109375" style="358" customWidth="1"/>
    <col min="10774" max="10774" width="26" style="358" bestFit="1" customWidth="1"/>
    <col min="10775" max="11013" width="9.140625" style="358"/>
    <col min="11014" max="11014" width="21.42578125" style="358" customWidth="1"/>
    <col min="11015" max="11015" width="16.42578125" style="358" customWidth="1"/>
    <col min="11016" max="11016" width="17.42578125" style="358" customWidth="1"/>
    <col min="11017" max="11017" width="14" style="358" customWidth="1"/>
    <col min="11018" max="11018" width="13.5703125" style="358" customWidth="1"/>
    <col min="11019" max="11019" width="12.28515625" style="358" customWidth="1"/>
    <col min="11020" max="11020" width="12.140625" style="358" customWidth="1"/>
    <col min="11021" max="11021" width="12.28515625" style="358" bestFit="1" customWidth="1"/>
    <col min="11022" max="11026" width="9.140625" style="358"/>
    <col min="11027" max="11027" width="10.5703125" style="358" bestFit="1" customWidth="1"/>
    <col min="11028" max="11028" width="16.7109375" style="358" customWidth="1"/>
    <col min="11029" max="11029" width="27.7109375" style="358" customWidth="1"/>
    <col min="11030" max="11030" width="26" style="358" bestFit="1" customWidth="1"/>
    <col min="11031" max="11269" width="9.140625" style="358"/>
    <col min="11270" max="11270" width="21.42578125" style="358" customWidth="1"/>
    <col min="11271" max="11271" width="16.42578125" style="358" customWidth="1"/>
    <col min="11272" max="11272" width="17.42578125" style="358" customWidth="1"/>
    <col min="11273" max="11273" width="14" style="358" customWidth="1"/>
    <col min="11274" max="11274" width="13.5703125" style="358" customWidth="1"/>
    <col min="11275" max="11275" width="12.28515625" style="358" customWidth="1"/>
    <col min="11276" max="11276" width="12.140625" style="358" customWidth="1"/>
    <col min="11277" max="11277" width="12.28515625" style="358" bestFit="1" customWidth="1"/>
    <col min="11278" max="11282" width="9.140625" style="358"/>
    <col min="11283" max="11283" width="10.5703125" style="358" bestFit="1" customWidth="1"/>
    <col min="11284" max="11284" width="16.7109375" style="358" customWidth="1"/>
    <col min="11285" max="11285" width="27.7109375" style="358" customWidth="1"/>
    <col min="11286" max="11286" width="26" style="358" bestFit="1" customWidth="1"/>
    <col min="11287" max="11525" width="9.140625" style="358"/>
    <col min="11526" max="11526" width="21.42578125" style="358" customWidth="1"/>
    <col min="11527" max="11527" width="16.42578125" style="358" customWidth="1"/>
    <col min="11528" max="11528" width="17.42578125" style="358" customWidth="1"/>
    <col min="11529" max="11529" width="14" style="358" customWidth="1"/>
    <col min="11530" max="11530" width="13.5703125" style="358" customWidth="1"/>
    <col min="11531" max="11531" width="12.28515625" style="358" customWidth="1"/>
    <col min="11532" max="11532" width="12.140625" style="358" customWidth="1"/>
    <col min="11533" max="11533" width="12.28515625" style="358" bestFit="1" customWidth="1"/>
    <col min="11534" max="11538" width="9.140625" style="358"/>
    <col min="11539" max="11539" width="10.5703125" style="358" bestFit="1" customWidth="1"/>
    <col min="11540" max="11540" width="16.7109375" style="358" customWidth="1"/>
    <col min="11541" max="11541" width="27.7109375" style="358" customWidth="1"/>
    <col min="11542" max="11542" width="26" style="358" bestFit="1" customWidth="1"/>
    <col min="11543" max="11781" width="9.140625" style="358"/>
    <col min="11782" max="11782" width="21.42578125" style="358" customWidth="1"/>
    <col min="11783" max="11783" width="16.42578125" style="358" customWidth="1"/>
    <col min="11784" max="11784" width="17.42578125" style="358" customWidth="1"/>
    <col min="11785" max="11785" width="14" style="358" customWidth="1"/>
    <col min="11786" max="11786" width="13.5703125" style="358" customWidth="1"/>
    <col min="11787" max="11787" width="12.28515625" style="358" customWidth="1"/>
    <col min="11788" max="11788" width="12.140625" style="358" customWidth="1"/>
    <col min="11789" max="11789" width="12.28515625" style="358" bestFit="1" customWidth="1"/>
    <col min="11790" max="11794" width="9.140625" style="358"/>
    <col min="11795" max="11795" width="10.5703125" style="358" bestFit="1" customWidth="1"/>
    <col min="11796" max="11796" width="16.7109375" style="358" customWidth="1"/>
    <col min="11797" max="11797" width="27.7109375" style="358" customWidth="1"/>
    <col min="11798" max="11798" width="26" style="358" bestFit="1" customWidth="1"/>
    <col min="11799" max="12037" width="9.140625" style="358"/>
    <col min="12038" max="12038" width="21.42578125" style="358" customWidth="1"/>
    <col min="12039" max="12039" width="16.42578125" style="358" customWidth="1"/>
    <col min="12040" max="12040" width="17.42578125" style="358" customWidth="1"/>
    <col min="12041" max="12041" width="14" style="358" customWidth="1"/>
    <col min="12042" max="12042" width="13.5703125" style="358" customWidth="1"/>
    <col min="12043" max="12043" width="12.28515625" style="358" customWidth="1"/>
    <col min="12044" max="12044" width="12.140625" style="358" customWidth="1"/>
    <col min="12045" max="12045" width="12.28515625" style="358" bestFit="1" customWidth="1"/>
    <col min="12046" max="12050" width="9.140625" style="358"/>
    <col min="12051" max="12051" width="10.5703125" style="358" bestFit="1" customWidth="1"/>
    <col min="12052" max="12052" width="16.7109375" style="358" customWidth="1"/>
    <col min="12053" max="12053" width="27.7109375" style="358" customWidth="1"/>
    <col min="12054" max="12054" width="26" style="358" bestFit="1" customWidth="1"/>
    <col min="12055" max="12293" width="9.140625" style="358"/>
    <col min="12294" max="12294" width="21.42578125" style="358" customWidth="1"/>
    <col min="12295" max="12295" width="16.42578125" style="358" customWidth="1"/>
    <col min="12296" max="12296" width="17.42578125" style="358" customWidth="1"/>
    <col min="12297" max="12297" width="14" style="358" customWidth="1"/>
    <col min="12298" max="12298" width="13.5703125" style="358" customWidth="1"/>
    <col min="12299" max="12299" width="12.28515625" style="358" customWidth="1"/>
    <col min="12300" max="12300" width="12.140625" style="358" customWidth="1"/>
    <col min="12301" max="12301" width="12.28515625" style="358" bestFit="1" customWidth="1"/>
    <col min="12302" max="12306" width="9.140625" style="358"/>
    <col min="12307" max="12307" width="10.5703125" style="358" bestFit="1" customWidth="1"/>
    <col min="12308" max="12308" width="16.7109375" style="358" customWidth="1"/>
    <col min="12309" max="12309" width="27.7109375" style="358" customWidth="1"/>
    <col min="12310" max="12310" width="26" style="358" bestFit="1" customWidth="1"/>
    <col min="12311" max="12549" width="9.140625" style="358"/>
    <col min="12550" max="12550" width="21.42578125" style="358" customWidth="1"/>
    <col min="12551" max="12551" width="16.42578125" style="358" customWidth="1"/>
    <col min="12552" max="12552" width="17.42578125" style="358" customWidth="1"/>
    <col min="12553" max="12553" width="14" style="358" customWidth="1"/>
    <col min="12554" max="12554" width="13.5703125" style="358" customWidth="1"/>
    <col min="12555" max="12555" width="12.28515625" style="358" customWidth="1"/>
    <col min="12556" max="12556" width="12.140625" style="358" customWidth="1"/>
    <col min="12557" max="12557" width="12.28515625" style="358" bestFit="1" customWidth="1"/>
    <col min="12558" max="12562" width="9.140625" style="358"/>
    <col min="12563" max="12563" width="10.5703125" style="358" bestFit="1" customWidth="1"/>
    <col min="12564" max="12564" width="16.7109375" style="358" customWidth="1"/>
    <col min="12565" max="12565" width="27.7109375" style="358" customWidth="1"/>
    <col min="12566" max="12566" width="26" style="358" bestFit="1" customWidth="1"/>
    <col min="12567" max="12805" width="9.140625" style="358"/>
    <col min="12806" max="12806" width="21.42578125" style="358" customWidth="1"/>
    <col min="12807" max="12807" width="16.42578125" style="358" customWidth="1"/>
    <col min="12808" max="12808" width="17.42578125" style="358" customWidth="1"/>
    <col min="12809" max="12809" width="14" style="358" customWidth="1"/>
    <col min="12810" max="12810" width="13.5703125" style="358" customWidth="1"/>
    <col min="12811" max="12811" width="12.28515625" style="358" customWidth="1"/>
    <col min="12812" max="12812" width="12.140625" style="358" customWidth="1"/>
    <col min="12813" max="12813" width="12.28515625" style="358" bestFit="1" customWidth="1"/>
    <col min="12814" max="12818" width="9.140625" style="358"/>
    <col min="12819" max="12819" width="10.5703125" style="358" bestFit="1" customWidth="1"/>
    <col min="12820" max="12820" width="16.7109375" style="358" customWidth="1"/>
    <col min="12821" max="12821" width="27.7109375" style="358" customWidth="1"/>
    <col min="12822" max="12822" width="26" style="358" bestFit="1" customWidth="1"/>
    <col min="12823" max="13061" width="9.140625" style="358"/>
    <col min="13062" max="13062" width="21.42578125" style="358" customWidth="1"/>
    <col min="13063" max="13063" width="16.42578125" style="358" customWidth="1"/>
    <col min="13064" max="13064" width="17.42578125" style="358" customWidth="1"/>
    <col min="13065" max="13065" width="14" style="358" customWidth="1"/>
    <col min="13066" max="13066" width="13.5703125" style="358" customWidth="1"/>
    <col min="13067" max="13067" width="12.28515625" style="358" customWidth="1"/>
    <col min="13068" max="13068" width="12.140625" style="358" customWidth="1"/>
    <col min="13069" max="13069" width="12.28515625" style="358" bestFit="1" customWidth="1"/>
    <col min="13070" max="13074" width="9.140625" style="358"/>
    <col min="13075" max="13075" width="10.5703125" style="358" bestFit="1" customWidth="1"/>
    <col min="13076" max="13076" width="16.7109375" style="358" customWidth="1"/>
    <col min="13077" max="13077" width="27.7109375" style="358" customWidth="1"/>
    <col min="13078" max="13078" width="26" style="358" bestFit="1" customWidth="1"/>
    <col min="13079" max="13317" width="9.140625" style="358"/>
    <col min="13318" max="13318" width="21.42578125" style="358" customWidth="1"/>
    <col min="13319" max="13319" width="16.42578125" style="358" customWidth="1"/>
    <col min="13320" max="13320" width="17.42578125" style="358" customWidth="1"/>
    <col min="13321" max="13321" width="14" style="358" customWidth="1"/>
    <col min="13322" max="13322" width="13.5703125" style="358" customWidth="1"/>
    <col min="13323" max="13323" width="12.28515625" style="358" customWidth="1"/>
    <col min="13324" max="13324" width="12.140625" style="358" customWidth="1"/>
    <col min="13325" max="13325" width="12.28515625" style="358" bestFit="1" customWidth="1"/>
    <col min="13326" max="13330" width="9.140625" style="358"/>
    <col min="13331" max="13331" width="10.5703125" style="358" bestFit="1" customWidth="1"/>
    <col min="13332" max="13332" width="16.7109375" style="358" customWidth="1"/>
    <col min="13333" max="13333" width="27.7109375" style="358" customWidth="1"/>
    <col min="13334" max="13334" width="26" style="358" bestFit="1" customWidth="1"/>
    <col min="13335" max="13573" width="9.140625" style="358"/>
    <col min="13574" max="13574" width="21.42578125" style="358" customWidth="1"/>
    <col min="13575" max="13575" width="16.42578125" style="358" customWidth="1"/>
    <col min="13576" max="13576" width="17.42578125" style="358" customWidth="1"/>
    <col min="13577" max="13577" width="14" style="358" customWidth="1"/>
    <col min="13578" max="13578" width="13.5703125" style="358" customWidth="1"/>
    <col min="13579" max="13579" width="12.28515625" style="358" customWidth="1"/>
    <col min="13580" max="13580" width="12.140625" style="358" customWidth="1"/>
    <col min="13581" max="13581" width="12.28515625" style="358" bestFit="1" customWidth="1"/>
    <col min="13582" max="13586" width="9.140625" style="358"/>
    <col min="13587" max="13587" width="10.5703125" style="358" bestFit="1" customWidth="1"/>
    <col min="13588" max="13588" width="16.7109375" style="358" customWidth="1"/>
    <col min="13589" max="13589" width="27.7109375" style="358" customWidth="1"/>
    <col min="13590" max="13590" width="26" style="358" bestFit="1" customWidth="1"/>
    <col min="13591" max="13829" width="9.140625" style="358"/>
    <col min="13830" max="13830" width="21.42578125" style="358" customWidth="1"/>
    <col min="13831" max="13831" width="16.42578125" style="358" customWidth="1"/>
    <col min="13832" max="13832" width="17.42578125" style="358" customWidth="1"/>
    <col min="13833" max="13833" width="14" style="358" customWidth="1"/>
    <col min="13834" max="13834" width="13.5703125" style="358" customWidth="1"/>
    <col min="13835" max="13835" width="12.28515625" style="358" customWidth="1"/>
    <col min="13836" max="13836" width="12.140625" style="358" customWidth="1"/>
    <col min="13837" max="13837" width="12.28515625" style="358" bestFit="1" customWidth="1"/>
    <col min="13838" max="13842" width="9.140625" style="358"/>
    <col min="13843" max="13843" width="10.5703125" style="358" bestFit="1" customWidth="1"/>
    <col min="13844" max="13844" width="16.7109375" style="358" customWidth="1"/>
    <col min="13845" max="13845" width="27.7109375" style="358" customWidth="1"/>
    <col min="13846" max="13846" width="26" style="358" bestFit="1" customWidth="1"/>
    <col min="13847" max="14085" width="9.140625" style="358"/>
    <col min="14086" max="14086" width="21.42578125" style="358" customWidth="1"/>
    <col min="14087" max="14087" width="16.42578125" style="358" customWidth="1"/>
    <col min="14088" max="14088" width="17.42578125" style="358" customWidth="1"/>
    <col min="14089" max="14089" width="14" style="358" customWidth="1"/>
    <col min="14090" max="14090" width="13.5703125" style="358" customWidth="1"/>
    <col min="14091" max="14091" width="12.28515625" style="358" customWidth="1"/>
    <col min="14092" max="14092" width="12.140625" style="358" customWidth="1"/>
    <col min="14093" max="14093" width="12.28515625" style="358" bestFit="1" customWidth="1"/>
    <col min="14094" max="14098" width="9.140625" style="358"/>
    <col min="14099" max="14099" width="10.5703125" style="358" bestFit="1" customWidth="1"/>
    <col min="14100" max="14100" width="16.7109375" style="358" customWidth="1"/>
    <col min="14101" max="14101" width="27.7109375" style="358" customWidth="1"/>
    <col min="14102" max="14102" width="26" style="358" bestFit="1" customWidth="1"/>
    <col min="14103" max="14341" width="9.140625" style="358"/>
    <col min="14342" max="14342" width="21.42578125" style="358" customWidth="1"/>
    <col min="14343" max="14343" width="16.42578125" style="358" customWidth="1"/>
    <col min="14344" max="14344" width="17.42578125" style="358" customWidth="1"/>
    <col min="14345" max="14345" width="14" style="358" customWidth="1"/>
    <col min="14346" max="14346" width="13.5703125" style="358" customWidth="1"/>
    <col min="14347" max="14347" width="12.28515625" style="358" customWidth="1"/>
    <col min="14348" max="14348" width="12.140625" style="358" customWidth="1"/>
    <col min="14349" max="14349" width="12.28515625" style="358" bestFit="1" customWidth="1"/>
    <col min="14350" max="14354" width="9.140625" style="358"/>
    <col min="14355" max="14355" width="10.5703125" style="358" bestFit="1" customWidth="1"/>
    <col min="14356" max="14356" width="16.7109375" style="358" customWidth="1"/>
    <col min="14357" max="14357" width="27.7109375" style="358" customWidth="1"/>
    <col min="14358" max="14358" width="26" style="358" bestFit="1" customWidth="1"/>
    <col min="14359" max="14597" width="9.140625" style="358"/>
    <col min="14598" max="14598" width="21.42578125" style="358" customWidth="1"/>
    <col min="14599" max="14599" width="16.42578125" style="358" customWidth="1"/>
    <col min="14600" max="14600" width="17.42578125" style="358" customWidth="1"/>
    <col min="14601" max="14601" width="14" style="358" customWidth="1"/>
    <col min="14602" max="14602" width="13.5703125" style="358" customWidth="1"/>
    <col min="14603" max="14603" width="12.28515625" style="358" customWidth="1"/>
    <col min="14604" max="14604" width="12.140625" style="358" customWidth="1"/>
    <col min="14605" max="14605" width="12.28515625" style="358" bestFit="1" customWidth="1"/>
    <col min="14606" max="14610" width="9.140625" style="358"/>
    <col min="14611" max="14611" width="10.5703125" style="358" bestFit="1" customWidth="1"/>
    <col min="14612" max="14612" width="16.7109375" style="358" customWidth="1"/>
    <col min="14613" max="14613" width="27.7109375" style="358" customWidth="1"/>
    <col min="14614" max="14614" width="26" style="358" bestFit="1" customWidth="1"/>
    <col min="14615" max="14853" width="9.140625" style="358"/>
    <col min="14854" max="14854" width="21.42578125" style="358" customWidth="1"/>
    <col min="14855" max="14855" width="16.42578125" style="358" customWidth="1"/>
    <col min="14856" max="14856" width="17.42578125" style="358" customWidth="1"/>
    <col min="14857" max="14857" width="14" style="358" customWidth="1"/>
    <col min="14858" max="14858" width="13.5703125" style="358" customWidth="1"/>
    <col min="14859" max="14859" width="12.28515625" style="358" customWidth="1"/>
    <col min="14860" max="14860" width="12.140625" style="358" customWidth="1"/>
    <col min="14861" max="14861" width="12.28515625" style="358" bestFit="1" customWidth="1"/>
    <col min="14862" max="14866" width="9.140625" style="358"/>
    <col min="14867" max="14867" width="10.5703125" style="358" bestFit="1" customWidth="1"/>
    <col min="14868" max="14868" width="16.7109375" style="358" customWidth="1"/>
    <col min="14869" max="14869" width="27.7109375" style="358" customWidth="1"/>
    <col min="14870" max="14870" width="26" style="358" bestFit="1" customWidth="1"/>
    <col min="14871" max="15109" width="9.140625" style="358"/>
    <col min="15110" max="15110" width="21.42578125" style="358" customWidth="1"/>
    <col min="15111" max="15111" width="16.42578125" style="358" customWidth="1"/>
    <col min="15112" max="15112" width="17.42578125" style="358" customWidth="1"/>
    <col min="15113" max="15113" width="14" style="358" customWidth="1"/>
    <col min="15114" max="15114" width="13.5703125" style="358" customWidth="1"/>
    <col min="15115" max="15115" width="12.28515625" style="358" customWidth="1"/>
    <col min="15116" max="15116" width="12.140625" style="358" customWidth="1"/>
    <col min="15117" max="15117" width="12.28515625" style="358" bestFit="1" customWidth="1"/>
    <col min="15118" max="15122" width="9.140625" style="358"/>
    <col min="15123" max="15123" width="10.5703125" style="358" bestFit="1" customWidth="1"/>
    <col min="15124" max="15124" width="16.7109375" style="358" customWidth="1"/>
    <col min="15125" max="15125" width="27.7109375" style="358" customWidth="1"/>
    <col min="15126" max="15126" width="26" style="358" bestFit="1" customWidth="1"/>
    <col min="15127" max="15365" width="9.140625" style="358"/>
    <col min="15366" max="15366" width="21.42578125" style="358" customWidth="1"/>
    <col min="15367" max="15367" width="16.42578125" style="358" customWidth="1"/>
    <col min="15368" max="15368" width="17.42578125" style="358" customWidth="1"/>
    <col min="15369" max="15369" width="14" style="358" customWidth="1"/>
    <col min="15370" max="15370" width="13.5703125" style="358" customWidth="1"/>
    <col min="15371" max="15371" width="12.28515625" style="358" customWidth="1"/>
    <col min="15372" max="15372" width="12.140625" style="358" customWidth="1"/>
    <col min="15373" max="15373" width="12.28515625" style="358" bestFit="1" customWidth="1"/>
    <col min="15374" max="15378" width="9.140625" style="358"/>
    <col min="15379" max="15379" width="10.5703125" style="358" bestFit="1" customWidth="1"/>
    <col min="15380" max="15380" width="16.7109375" style="358" customWidth="1"/>
    <col min="15381" max="15381" width="27.7109375" style="358" customWidth="1"/>
    <col min="15382" max="15382" width="26" style="358" bestFit="1" customWidth="1"/>
    <col min="15383" max="15621" width="9.140625" style="358"/>
    <col min="15622" max="15622" width="21.42578125" style="358" customWidth="1"/>
    <col min="15623" max="15623" width="16.42578125" style="358" customWidth="1"/>
    <col min="15624" max="15624" width="17.42578125" style="358" customWidth="1"/>
    <col min="15625" max="15625" width="14" style="358" customWidth="1"/>
    <col min="15626" max="15626" width="13.5703125" style="358" customWidth="1"/>
    <col min="15627" max="15627" width="12.28515625" style="358" customWidth="1"/>
    <col min="15628" max="15628" width="12.140625" style="358" customWidth="1"/>
    <col min="15629" max="15629" width="12.28515625" style="358" bestFit="1" customWidth="1"/>
    <col min="15630" max="15634" width="9.140625" style="358"/>
    <col min="15635" max="15635" width="10.5703125" style="358" bestFit="1" customWidth="1"/>
    <col min="15636" max="15636" width="16.7109375" style="358" customWidth="1"/>
    <col min="15637" max="15637" width="27.7109375" style="358" customWidth="1"/>
    <col min="15638" max="15638" width="26" style="358" bestFit="1" customWidth="1"/>
    <col min="15639" max="15877" width="9.140625" style="358"/>
    <col min="15878" max="15878" width="21.42578125" style="358" customWidth="1"/>
    <col min="15879" max="15879" width="16.42578125" style="358" customWidth="1"/>
    <col min="15880" max="15880" width="17.42578125" style="358" customWidth="1"/>
    <col min="15881" max="15881" width="14" style="358" customWidth="1"/>
    <col min="15882" max="15882" width="13.5703125" style="358" customWidth="1"/>
    <col min="15883" max="15883" width="12.28515625" style="358" customWidth="1"/>
    <col min="15884" max="15884" width="12.140625" style="358" customWidth="1"/>
    <col min="15885" max="15885" width="12.28515625" style="358" bestFit="1" customWidth="1"/>
    <col min="15886" max="15890" width="9.140625" style="358"/>
    <col min="15891" max="15891" width="10.5703125" style="358" bestFit="1" customWidth="1"/>
    <col min="15892" max="15892" width="16.7109375" style="358" customWidth="1"/>
    <col min="15893" max="15893" width="27.7109375" style="358" customWidth="1"/>
    <col min="15894" max="15894" width="26" style="358" bestFit="1" customWidth="1"/>
    <col min="15895" max="16133" width="9.140625" style="358"/>
    <col min="16134" max="16134" width="21.42578125" style="358" customWidth="1"/>
    <col min="16135" max="16135" width="16.42578125" style="358" customWidth="1"/>
    <col min="16136" max="16136" width="17.42578125" style="358" customWidth="1"/>
    <col min="16137" max="16137" width="14" style="358" customWidth="1"/>
    <col min="16138" max="16138" width="13.5703125" style="358" customWidth="1"/>
    <col min="16139" max="16139" width="12.28515625" style="358" customWidth="1"/>
    <col min="16140" max="16140" width="12.140625" style="358" customWidth="1"/>
    <col min="16141" max="16141" width="12.28515625" style="358" bestFit="1" customWidth="1"/>
    <col min="16142" max="16146" width="9.140625" style="358"/>
    <col min="16147" max="16147" width="10.5703125" style="358" bestFit="1" customWidth="1"/>
    <col min="16148" max="16148" width="16.7109375" style="358" customWidth="1"/>
    <col min="16149" max="16149" width="27.7109375" style="358" customWidth="1"/>
    <col min="16150" max="16150" width="26" style="358" bestFit="1" customWidth="1"/>
    <col min="16151" max="16384" width="9.140625" style="358"/>
  </cols>
  <sheetData>
    <row r="2" spans="1:24" ht="15.75" x14ac:dyDescent="0.3">
      <c r="A2" s="516" t="s">
        <v>0</v>
      </c>
      <c r="B2" s="517"/>
      <c r="C2" s="517"/>
      <c r="D2" s="517"/>
      <c r="E2" s="517"/>
      <c r="F2" s="518"/>
      <c r="G2" s="343"/>
      <c r="H2" s="343"/>
    </row>
    <row r="3" spans="1:24" ht="15.75" x14ac:dyDescent="0.3">
      <c r="A3" s="481"/>
      <c r="B3" s="481"/>
      <c r="C3" s="481"/>
      <c r="D3" s="519" t="s">
        <v>1</v>
      </c>
      <c r="E3" s="519"/>
      <c r="F3" s="519"/>
      <c r="G3" s="343"/>
      <c r="H3" s="343"/>
      <c r="S3" s="332"/>
      <c r="T3" s="15"/>
      <c r="U3" s="15"/>
      <c r="V3" s="15"/>
    </row>
    <row r="4" spans="1:24" ht="45.75" thickBot="1" x14ac:dyDescent="0.3">
      <c r="A4" s="338" t="s">
        <v>2</v>
      </c>
      <c r="B4" s="339" t="s">
        <v>3</v>
      </c>
      <c r="C4" s="340" t="s">
        <v>4</v>
      </c>
      <c r="D4" s="433" t="s">
        <v>5</v>
      </c>
      <c r="E4" s="434" t="s">
        <v>6</v>
      </c>
      <c r="F4" s="435" t="s">
        <v>7</v>
      </c>
      <c r="G4" s="388" t="s">
        <v>253</v>
      </c>
      <c r="H4" s="386" t="s">
        <v>254</v>
      </c>
      <c r="I4" s="277" t="s">
        <v>214</v>
      </c>
      <c r="S4" s="489"/>
      <c r="T4" s="489"/>
      <c r="U4" s="7"/>
      <c r="V4" s="7"/>
      <c r="W4" s="40"/>
      <c r="X4" s="40"/>
    </row>
    <row r="5" spans="1:24" ht="16.5" thickBot="1" x14ac:dyDescent="0.35">
      <c r="A5" s="299" t="s">
        <v>9</v>
      </c>
      <c r="B5" s="51">
        <v>727610.91</v>
      </c>
      <c r="C5" s="51">
        <v>81016.97</v>
      </c>
      <c r="D5" s="437">
        <v>20367</v>
      </c>
      <c r="E5" s="437">
        <v>3737</v>
      </c>
      <c r="F5" s="13">
        <f>D5+E5</f>
        <v>24104</v>
      </c>
      <c r="G5" s="432">
        <f t="shared" ref="G5:G12" si="0">(B5/B$64)*100</f>
        <v>7.730580389280159</v>
      </c>
      <c r="H5" s="389">
        <f>(F5/F$64)*100</f>
        <v>6.1410213295015641</v>
      </c>
      <c r="I5" s="279">
        <f t="shared" ref="I5:I33" si="1">B5/F5/3</f>
        <v>10.062104629936941</v>
      </c>
      <c r="J5" s="450">
        <f>F5/$F$64</f>
        <v>6.1410213295015642E-2</v>
      </c>
      <c r="K5" s="40">
        <f>B5/$B$64</f>
        <v>7.7305803892801589E-2</v>
      </c>
      <c r="S5" s="9"/>
      <c r="T5" s="10"/>
      <c r="U5" s="15"/>
      <c r="V5" s="20"/>
      <c r="W5" s="40"/>
      <c r="X5" s="40"/>
    </row>
    <row r="6" spans="1:24" ht="16.5" thickBot="1" x14ac:dyDescent="0.35">
      <c r="A6" s="299" t="s">
        <v>11</v>
      </c>
      <c r="B6" s="51">
        <v>2559710.5699999998</v>
      </c>
      <c r="C6" s="51">
        <v>1487242.97</v>
      </c>
      <c r="D6" s="437">
        <v>92919</v>
      </c>
      <c r="E6" s="437">
        <v>11841</v>
      </c>
      <c r="F6" s="13">
        <f t="shared" ref="F6:F63" si="2">D6+E6</f>
        <v>104760</v>
      </c>
      <c r="G6" s="432">
        <f t="shared" si="0"/>
        <v>27.195920323233107</v>
      </c>
      <c r="H6" s="389">
        <f t="shared" ref="H6:H63" si="3">(F6/F$64)*100</f>
        <v>26.689901861872876</v>
      </c>
      <c r="I6" s="279">
        <f t="shared" si="1"/>
        <v>8.1446817169403065</v>
      </c>
      <c r="J6" s="450">
        <f t="shared" ref="J6:J16" si="4">F6/$F$64</f>
        <v>0.26689901861872878</v>
      </c>
      <c r="K6" s="40">
        <f>B6/$B$64</f>
        <v>0.27195920323233108</v>
      </c>
      <c r="S6" s="9"/>
      <c r="T6" s="11"/>
      <c r="U6" s="15"/>
      <c r="V6" s="20"/>
      <c r="W6" s="40"/>
      <c r="X6" s="40"/>
    </row>
    <row r="7" spans="1:24" ht="15.75" thickBot="1" x14ac:dyDescent="0.3">
      <c r="A7" s="299" t="s">
        <v>13</v>
      </c>
      <c r="B7" s="60">
        <v>1665235</v>
      </c>
      <c r="C7" s="51">
        <v>364942</v>
      </c>
      <c r="D7" s="60">
        <v>70859</v>
      </c>
      <c r="E7" s="60">
        <v>691</v>
      </c>
      <c r="F7" s="13">
        <f t="shared" si="2"/>
        <v>71550</v>
      </c>
      <c r="G7" s="432">
        <f t="shared" si="0"/>
        <v>17.69246840257377</v>
      </c>
      <c r="H7" s="389">
        <f t="shared" si="3"/>
        <v>18.228927818031735</v>
      </c>
      <c r="I7" s="279">
        <f t="shared" si="1"/>
        <v>7.7579082226880969</v>
      </c>
      <c r="J7" s="450">
        <f t="shared" si="4"/>
        <v>0.18228927818031734</v>
      </c>
      <c r="K7" s="40">
        <f t="shared" ref="K6:K63" si="5">B7/$B$64</f>
        <v>0.17692468402573769</v>
      </c>
      <c r="L7" s="391">
        <f>B7/K7/3</f>
        <v>3137370.7766666673</v>
      </c>
      <c r="S7" s="9"/>
      <c r="T7" s="11"/>
      <c r="U7" s="15"/>
      <c r="V7" s="41"/>
      <c r="W7" s="40"/>
      <c r="X7" s="40"/>
    </row>
    <row r="8" spans="1:24" ht="15.75" thickBot="1" x14ac:dyDescent="0.3">
      <c r="A8" s="299" t="s">
        <v>161</v>
      </c>
      <c r="B8" s="51">
        <v>1549709.51</v>
      </c>
      <c r="C8" s="51">
        <v>42982</v>
      </c>
      <c r="D8" s="436">
        <v>103282</v>
      </c>
      <c r="E8" s="37">
        <v>3305</v>
      </c>
      <c r="F8" s="13">
        <f t="shared" si="2"/>
        <v>106587</v>
      </c>
      <c r="G8" s="432">
        <f t="shared" si="0"/>
        <v>16.465055405899516</v>
      </c>
      <c r="H8" s="389">
        <f t="shared" si="3"/>
        <v>27.155370081628909</v>
      </c>
      <c r="I8" s="368">
        <f t="shared" si="1"/>
        <v>4.8464619199964973</v>
      </c>
      <c r="J8" s="450">
        <f t="shared" si="4"/>
        <v>0.2715537008162891</v>
      </c>
      <c r="K8" s="40">
        <f t="shared" si="5"/>
        <v>0.16465055405899515</v>
      </c>
      <c r="S8" s="9"/>
      <c r="T8" s="11"/>
      <c r="U8" s="15"/>
      <c r="V8" s="41"/>
      <c r="W8" s="40"/>
      <c r="X8" s="40"/>
    </row>
    <row r="9" spans="1:24" ht="15.75" thickBot="1" x14ac:dyDescent="0.3">
      <c r="A9" s="299" t="s">
        <v>16</v>
      </c>
      <c r="B9" s="60">
        <v>4441</v>
      </c>
      <c r="C9" s="60">
        <v>5063.53</v>
      </c>
      <c r="D9" s="36">
        <v>400</v>
      </c>
      <c r="E9" s="35">
        <v>72</v>
      </c>
      <c r="F9" s="13">
        <f t="shared" si="2"/>
        <v>472</v>
      </c>
      <c r="G9" s="432">
        <f t="shared" si="0"/>
        <v>4.7183882260359709E-2</v>
      </c>
      <c r="H9" s="389">
        <f t="shared" si="3"/>
        <v>0.12025232606723939</v>
      </c>
      <c r="I9" s="280">
        <f t="shared" si="1"/>
        <v>3.1362994350282487</v>
      </c>
      <c r="J9" s="450">
        <f t="shared" si="4"/>
        <v>1.2025232606723939E-3</v>
      </c>
      <c r="K9" s="40">
        <f t="shared" si="5"/>
        <v>4.7183882260359709E-4</v>
      </c>
      <c r="S9" s="9"/>
      <c r="T9" s="11"/>
      <c r="U9" s="15"/>
      <c r="V9" s="9"/>
      <c r="W9" s="40"/>
      <c r="X9" s="40"/>
    </row>
    <row r="10" spans="1:24" ht="15.75" thickBot="1" x14ac:dyDescent="0.3">
      <c r="A10" s="449" t="s">
        <v>226</v>
      </c>
      <c r="B10" s="60">
        <v>19915.75</v>
      </c>
      <c r="C10" s="60">
        <v>4700</v>
      </c>
      <c r="D10" s="51">
        <v>660</v>
      </c>
      <c r="E10" s="35">
        <v>0</v>
      </c>
      <c r="F10" s="13">
        <f t="shared" si="2"/>
        <v>660</v>
      </c>
      <c r="G10" s="432">
        <f t="shared" si="0"/>
        <v>0.21159702840053118</v>
      </c>
      <c r="H10" s="389">
        <f t="shared" si="3"/>
        <v>0.16814943899232626</v>
      </c>
      <c r="I10" s="279">
        <f t="shared" si="1"/>
        <v>10.058459595959595</v>
      </c>
      <c r="J10" s="450">
        <f t="shared" si="4"/>
        <v>1.6814943899232627E-3</v>
      </c>
      <c r="K10" s="40">
        <f t="shared" si="5"/>
        <v>2.1159702840053119E-3</v>
      </c>
      <c r="L10" s="182"/>
      <c r="M10" s="182"/>
      <c r="S10" s="9"/>
      <c r="T10" s="11"/>
      <c r="U10" s="15"/>
      <c r="V10" s="9"/>
      <c r="W10" s="40"/>
      <c r="X10" s="40"/>
    </row>
    <row r="11" spans="1:24" ht="15.75" thickBot="1" x14ac:dyDescent="0.3">
      <c r="A11" s="299" t="s">
        <v>251</v>
      </c>
      <c r="B11" s="60">
        <v>692798.71</v>
      </c>
      <c r="C11" s="60">
        <v>254887</v>
      </c>
      <c r="D11" s="51">
        <v>16655</v>
      </c>
      <c r="E11" s="35">
        <v>937</v>
      </c>
      <c r="F11" s="13">
        <f>D11+E11</f>
        <v>17592</v>
      </c>
      <c r="G11" s="432">
        <f t="shared" si="0"/>
        <v>7.3607144253026542</v>
      </c>
      <c r="H11" s="389">
        <f t="shared" si="3"/>
        <v>4.481946864777278</v>
      </c>
      <c r="I11" s="279">
        <f t="shared" si="1"/>
        <v>13.127154577838411</v>
      </c>
      <c r="J11" s="450">
        <f>F11/$F$64</f>
        <v>4.4819468647772781E-2</v>
      </c>
      <c r="K11" s="40">
        <f t="shared" si="5"/>
        <v>7.3607144253026544E-2</v>
      </c>
      <c r="L11" s="182"/>
      <c r="M11" s="182"/>
      <c r="S11" s="332"/>
      <c r="T11" s="20"/>
      <c r="U11" s="15"/>
      <c r="V11" s="15"/>
      <c r="W11" s="40"/>
      <c r="X11" s="40"/>
    </row>
    <row r="12" spans="1:24" ht="15.75" thickBot="1" x14ac:dyDescent="0.3">
      <c r="A12" s="488" t="s">
        <v>19</v>
      </c>
      <c r="B12" s="60">
        <v>2800</v>
      </c>
      <c r="C12" s="51">
        <v>1764.02</v>
      </c>
      <c r="D12" s="36">
        <v>16</v>
      </c>
      <c r="E12" s="35">
        <v>0</v>
      </c>
      <c r="F12" s="13">
        <f t="shared" si="2"/>
        <v>16</v>
      </c>
      <c r="G12" s="432">
        <f t="shared" si="0"/>
        <v>2.9748901222474033E-2</v>
      </c>
      <c r="H12" s="389">
        <f t="shared" si="3"/>
        <v>4.0763500361776063E-3</v>
      </c>
      <c r="I12" s="279">
        <f t="shared" si="1"/>
        <v>58.333333333333336</v>
      </c>
      <c r="J12" s="450">
        <f t="shared" si="4"/>
        <v>4.0763500361776063E-5</v>
      </c>
      <c r="K12" s="40">
        <f t="shared" si="5"/>
        <v>2.9748901222474033E-4</v>
      </c>
      <c r="S12" s="332"/>
      <c r="T12" s="333"/>
      <c r="U12" s="15"/>
      <c r="V12" s="7"/>
      <c r="W12" s="40"/>
      <c r="X12" s="40"/>
    </row>
    <row r="13" spans="1:24" ht="15.75" thickBot="1" x14ac:dyDescent="0.3">
      <c r="A13" s="299" t="s">
        <v>255</v>
      </c>
      <c r="B13" s="362">
        <v>319552.12</v>
      </c>
      <c r="C13" s="365">
        <v>101112.99</v>
      </c>
      <c r="D13" s="51">
        <v>10098</v>
      </c>
      <c r="E13" s="51">
        <v>145</v>
      </c>
      <c r="F13" s="13">
        <f t="shared" si="2"/>
        <v>10243</v>
      </c>
      <c r="G13" s="432">
        <f t="shared" ref="G13:G63" si="6">(B13/B$64)*100</f>
        <v>3.3951158761829179</v>
      </c>
      <c r="H13" s="389">
        <f>(F13/F$64)*100</f>
        <v>2.6096283387854515</v>
      </c>
      <c r="I13" s="279">
        <f t="shared" si="1"/>
        <v>10.399040645644179</v>
      </c>
      <c r="J13" s="450">
        <f t="shared" si="4"/>
        <v>2.6096283387854514E-2</v>
      </c>
      <c r="K13" s="40">
        <f t="shared" si="5"/>
        <v>3.3951158761829178E-2</v>
      </c>
      <c r="S13" s="489"/>
      <c r="T13" s="489"/>
      <c r="U13" s="16"/>
      <c r="V13" s="20"/>
      <c r="W13" s="40"/>
      <c r="X13" s="40"/>
    </row>
    <row r="14" spans="1:24" ht="15.75" thickBot="1" x14ac:dyDescent="0.3">
      <c r="A14" s="449" t="s">
        <v>245</v>
      </c>
      <c r="B14" s="51">
        <v>8625</v>
      </c>
      <c r="C14" s="51">
        <v>156330</v>
      </c>
      <c r="D14" s="51">
        <v>1100</v>
      </c>
      <c r="E14" s="35">
        <v>80</v>
      </c>
      <c r="F14" s="13">
        <f t="shared" si="2"/>
        <v>1180</v>
      </c>
      <c r="G14" s="432">
        <f t="shared" si="6"/>
        <v>9.1637240372799481E-2</v>
      </c>
      <c r="H14" s="389">
        <f t="shared" si="3"/>
        <v>0.30063081516809848</v>
      </c>
      <c r="I14" s="279">
        <f t="shared" si="1"/>
        <v>2.4364406779661016</v>
      </c>
      <c r="J14" s="450">
        <f t="shared" si="4"/>
        <v>3.0063081516809847E-3</v>
      </c>
      <c r="K14" s="40">
        <f t="shared" si="5"/>
        <v>9.1637240372799487E-4</v>
      </c>
      <c r="S14" s="9"/>
      <c r="T14" s="11"/>
      <c r="U14" s="11"/>
      <c r="V14" s="42"/>
      <c r="W14" s="40"/>
    </row>
    <row r="15" spans="1:24" ht="15.75" thickBot="1" x14ac:dyDescent="0.3">
      <c r="A15" s="449" t="s">
        <v>229</v>
      </c>
      <c r="B15" s="51">
        <v>44522</v>
      </c>
      <c r="C15" s="51">
        <v>79172</v>
      </c>
      <c r="D15" s="51">
        <v>1099</v>
      </c>
      <c r="E15" s="35">
        <v>15</v>
      </c>
      <c r="F15" s="13">
        <f t="shared" si="2"/>
        <v>1114</v>
      </c>
      <c r="G15" s="432">
        <f t="shared" si="6"/>
        <v>0.4730287786524961</v>
      </c>
      <c r="H15" s="389">
        <f t="shared" si="3"/>
        <v>0.28381587126886587</v>
      </c>
      <c r="I15" s="368">
        <f t="shared" si="1"/>
        <v>13.321962896469181</v>
      </c>
      <c r="J15" s="450">
        <f t="shared" si="4"/>
        <v>2.8381587126886584E-3</v>
      </c>
      <c r="K15" s="40">
        <f t="shared" si="5"/>
        <v>4.7302877865249612E-3</v>
      </c>
      <c r="L15" s="182"/>
      <c r="M15" s="182"/>
      <c r="S15" s="9"/>
      <c r="T15" s="11"/>
      <c r="U15" s="11"/>
      <c r="V15" s="42"/>
      <c r="W15" s="40"/>
    </row>
    <row r="16" spans="1:24" ht="15.75" thickBot="1" x14ac:dyDescent="0.3">
      <c r="A16" s="299" t="s">
        <v>24</v>
      </c>
      <c r="B16" s="60">
        <v>841.53</v>
      </c>
      <c r="C16" s="51">
        <v>125</v>
      </c>
      <c r="D16" s="35"/>
      <c r="E16" s="35">
        <v>1</v>
      </c>
      <c r="F16" s="13">
        <f t="shared" si="2"/>
        <v>1</v>
      </c>
      <c r="G16" s="432">
        <f t="shared" si="6"/>
        <v>8.9409260163387759E-3</v>
      </c>
      <c r="H16" s="389">
        <f t="shared" si="3"/>
        <v>2.547718772611004E-4</v>
      </c>
      <c r="I16" s="279">
        <f t="shared" si="1"/>
        <v>280.51</v>
      </c>
      <c r="J16" s="450">
        <f t="shared" si="4"/>
        <v>2.5477187726110039E-6</v>
      </c>
      <c r="K16" s="40">
        <f t="shared" si="5"/>
        <v>8.9409260163387765E-5</v>
      </c>
      <c r="L16" s="109"/>
      <c r="M16" s="109"/>
      <c r="S16" s="9"/>
      <c r="T16" s="11"/>
      <c r="U16" s="11"/>
      <c r="V16" s="9"/>
      <c r="W16" s="40"/>
    </row>
    <row r="17" spans="1:23" ht="15.75" thickBot="1" x14ac:dyDescent="0.3">
      <c r="A17" s="100" t="s">
        <v>66</v>
      </c>
      <c r="B17" s="443"/>
      <c r="C17" s="442"/>
      <c r="D17" s="441"/>
      <c r="E17" s="441"/>
      <c r="F17" s="486">
        <f t="shared" si="2"/>
        <v>0</v>
      </c>
      <c r="G17" s="432">
        <f t="shared" si="6"/>
        <v>0</v>
      </c>
      <c r="H17" s="389">
        <f t="shared" si="3"/>
        <v>0</v>
      </c>
      <c r="I17" s="279" t="e">
        <f t="shared" si="1"/>
        <v>#DIV/0!</v>
      </c>
      <c r="J17" s="450" t="e">
        <f>F17/F76</f>
        <v>#DIV/0!</v>
      </c>
      <c r="K17" s="40">
        <f t="shared" si="5"/>
        <v>0</v>
      </c>
      <c r="L17" s="109"/>
      <c r="M17" s="109"/>
      <c r="S17" s="9"/>
      <c r="T17" s="11"/>
      <c r="U17" s="11"/>
      <c r="V17" s="9"/>
      <c r="W17" s="40"/>
    </row>
    <row r="18" spans="1:23" ht="15.75" thickBot="1" x14ac:dyDescent="0.3">
      <c r="A18" s="299" t="s">
        <v>247</v>
      </c>
      <c r="B18" s="60">
        <v>4430</v>
      </c>
      <c r="C18" s="68">
        <v>0</v>
      </c>
      <c r="D18" s="35">
        <v>61</v>
      </c>
      <c r="E18" s="35">
        <v>49</v>
      </c>
      <c r="F18" s="13">
        <f t="shared" si="2"/>
        <v>110</v>
      </c>
      <c r="G18" s="432">
        <f t="shared" si="6"/>
        <v>4.7067011576985701E-2</v>
      </c>
      <c r="H18" s="389">
        <f t="shared" si="3"/>
        <v>2.8024906498721042E-2</v>
      </c>
      <c r="I18" s="279">
        <f t="shared" si="1"/>
        <v>13.424242424242424</v>
      </c>
      <c r="J18" s="358" t="s">
        <v>257</v>
      </c>
      <c r="K18" s="40">
        <f t="shared" si="5"/>
        <v>4.7067011576985704E-4</v>
      </c>
      <c r="L18" s="109"/>
      <c r="M18" s="109"/>
      <c r="S18" s="332"/>
      <c r="T18" s="18"/>
      <c r="U18" s="15"/>
      <c r="V18" s="18"/>
    </row>
    <row r="19" spans="1:23" ht="15.75" thickBot="1" x14ac:dyDescent="0.3">
      <c r="A19" s="299" t="s">
        <v>246</v>
      </c>
      <c r="B19" s="60">
        <v>6770</v>
      </c>
      <c r="C19" s="35">
        <v>2858.32</v>
      </c>
      <c r="D19" s="35">
        <v>677</v>
      </c>
      <c r="E19" s="35">
        <v>94</v>
      </c>
      <c r="F19" s="13">
        <f t="shared" si="2"/>
        <v>771</v>
      </c>
      <c r="G19" s="432">
        <f t="shared" si="6"/>
        <v>7.1928593312910433E-2</v>
      </c>
      <c r="H19" s="389">
        <f t="shared" si="3"/>
        <v>0.19642911736830843</v>
      </c>
      <c r="I19" s="279">
        <f t="shared" si="1"/>
        <v>2.9269347168179856</v>
      </c>
      <c r="J19" s="358" t="s">
        <v>257</v>
      </c>
      <c r="K19" s="40">
        <f t="shared" si="5"/>
        <v>7.1928593312910432E-4</v>
      </c>
      <c r="L19" s="109"/>
      <c r="M19" s="109"/>
      <c r="S19" s="332"/>
      <c r="T19" s="18"/>
      <c r="U19" s="15"/>
      <c r="V19" s="18"/>
    </row>
    <row r="20" spans="1:23" ht="15.75" thickBot="1" x14ac:dyDescent="0.3">
      <c r="A20" s="100" t="s">
        <v>29</v>
      </c>
      <c r="B20" s="443"/>
      <c r="C20" s="440"/>
      <c r="D20" s="441"/>
      <c r="E20" s="441"/>
      <c r="F20" s="81">
        <f t="shared" si="2"/>
        <v>0</v>
      </c>
      <c r="G20" s="432">
        <f t="shared" si="6"/>
        <v>0</v>
      </c>
      <c r="H20" s="389">
        <f t="shared" si="3"/>
        <v>0</v>
      </c>
      <c r="I20" s="279" t="e">
        <f t="shared" si="1"/>
        <v>#DIV/0!</v>
      </c>
      <c r="K20" s="40">
        <f t="shared" si="5"/>
        <v>0</v>
      </c>
      <c r="S20" s="334"/>
      <c r="T20" s="480"/>
      <c r="U20" s="15"/>
      <c r="V20" s="7"/>
    </row>
    <row r="21" spans="1:23" ht="15.75" thickBot="1" x14ac:dyDescent="0.3">
      <c r="A21" s="299" t="s">
        <v>33</v>
      </c>
      <c r="B21" s="60">
        <v>199488.2</v>
      </c>
      <c r="C21" s="51">
        <v>0</v>
      </c>
      <c r="D21" s="35">
        <v>9133</v>
      </c>
      <c r="E21" s="35">
        <v>114</v>
      </c>
      <c r="F21" s="13">
        <f t="shared" si="2"/>
        <v>9247</v>
      </c>
      <c r="G21" s="432">
        <f t="shared" si="6"/>
        <v>2.1194838417318373</v>
      </c>
      <c r="H21" s="389">
        <f t="shared" si="3"/>
        <v>2.3558755490333954</v>
      </c>
      <c r="I21" s="279">
        <f t="shared" si="1"/>
        <v>7.1910962113838721</v>
      </c>
      <c r="J21" s="358" t="s">
        <v>257</v>
      </c>
      <c r="K21" s="40">
        <f t="shared" si="5"/>
        <v>2.1194838417318375E-2</v>
      </c>
      <c r="S21" s="480"/>
      <c r="T21" s="480"/>
      <c r="U21" s="15"/>
      <c r="V21" s="7"/>
    </row>
    <row r="22" spans="1:23" ht="15.75" thickBot="1" x14ac:dyDescent="0.3">
      <c r="A22" s="299" t="s">
        <v>34</v>
      </c>
      <c r="B22" s="60">
        <v>25200</v>
      </c>
      <c r="C22" s="51">
        <v>0</v>
      </c>
      <c r="D22" s="35">
        <v>550</v>
      </c>
      <c r="E22" s="35">
        <v>41</v>
      </c>
      <c r="F22" s="13">
        <f t="shared" si="2"/>
        <v>591</v>
      </c>
      <c r="G22" s="432">
        <f t="shared" si="6"/>
        <v>0.2677401110022663</v>
      </c>
      <c r="H22" s="389">
        <f t="shared" si="3"/>
        <v>0.15057017946131035</v>
      </c>
      <c r="I22" s="279">
        <f t="shared" si="1"/>
        <v>14.213197969543147</v>
      </c>
      <c r="J22" s="179" t="s">
        <v>257</v>
      </c>
      <c r="K22" s="40">
        <f t="shared" si="5"/>
        <v>2.6774011100226631E-3</v>
      </c>
      <c r="L22" s="109"/>
      <c r="M22" s="109"/>
      <c r="S22" s="480"/>
      <c r="T22" s="480"/>
      <c r="U22" s="15"/>
      <c r="V22" s="7"/>
    </row>
    <row r="23" spans="1:23" ht="15.75" thickBot="1" x14ac:dyDescent="0.3">
      <c r="A23" s="299" t="s">
        <v>210</v>
      </c>
      <c r="B23" s="60">
        <v>4500</v>
      </c>
      <c r="C23" s="51">
        <v>1000</v>
      </c>
      <c r="D23" s="35">
        <v>334</v>
      </c>
      <c r="E23" s="35">
        <v>0</v>
      </c>
      <c r="F23" s="13">
        <f t="shared" si="2"/>
        <v>334</v>
      </c>
      <c r="G23" s="432">
        <f t="shared" si="6"/>
        <v>4.7810734107547555E-2</v>
      </c>
      <c r="H23" s="389">
        <f t="shared" si="3"/>
        <v>8.5093807005207536E-2</v>
      </c>
      <c r="I23" s="281">
        <f t="shared" si="1"/>
        <v>4.4910179640718564</v>
      </c>
      <c r="J23" s="183" t="s">
        <v>257</v>
      </c>
      <c r="K23" s="40">
        <f t="shared" si="5"/>
        <v>4.7810734107547556E-4</v>
      </c>
      <c r="L23" s="184"/>
      <c r="M23" s="184"/>
      <c r="S23" s="480"/>
      <c r="T23" s="11"/>
      <c r="U23" s="15"/>
      <c r="V23" s="17"/>
    </row>
    <row r="24" spans="1:23" ht="15.75" thickBot="1" x14ac:dyDescent="0.3">
      <c r="A24" s="305" t="s">
        <v>35</v>
      </c>
      <c r="B24" s="60"/>
      <c r="C24" s="51"/>
      <c r="D24" s="35"/>
      <c r="E24" s="35"/>
      <c r="F24" s="13">
        <f t="shared" si="2"/>
        <v>0</v>
      </c>
      <c r="G24" s="432">
        <f t="shared" si="6"/>
        <v>0</v>
      </c>
      <c r="H24" s="389">
        <f t="shared" si="3"/>
        <v>0</v>
      </c>
      <c r="I24" s="280" t="e">
        <f t="shared" si="1"/>
        <v>#DIV/0!</v>
      </c>
      <c r="J24" s="183"/>
      <c r="K24" s="40">
        <f t="shared" si="5"/>
        <v>0</v>
      </c>
      <c r="L24" s="184"/>
      <c r="M24" s="184"/>
      <c r="S24" s="9"/>
      <c r="T24" s="11"/>
      <c r="U24" s="18"/>
      <c r="V24" s="17"/>
    </row>
    <row r="25" spans="1:23" ht="15.75" thickBot="1" x14ac:dyDescent="0.3">
      <c r="A25" s="299" t="s">
        <v>238</v>
      </c>
      <c r="B25" s="60">
        <v>22905</v>
      </c>
      <c r="C25" s="51">
        <v>0</v>
      </c>
      <c r="D25" s="35">
        <v>430</v>
      </c>
      <c r="E25" s="35">
        <v>0</v>
      </c>
      <c r="F25" s="13">
        <f t="shared" si="2"/>
        <v>430</v>
      </c>
      <c r="G25" s="432">
        <f t="shared" si="6"/>
        <v>0.24335663660741708</v>
      </c>
      <c r="H25" s="389">
        <f t="shared" si="3"/>
        <v>0.10955190722227318</v>
      </c>
      <c r="I25" s="279">
        <f t="shared" si="1"/>
        <v>17.755813953488374</v>
      </c>
      <c r="J25" s="358" t="s">
        <v>257</v>
      </c>
      <c r="K25" s="40">
        <f t="shared" si="5"/>
        <v>2.4335663660741708E-3</v>
      </c>
      <c r="S25" s="480"/>
      <c r="T25" s="480"/>
      <c r="U25" s="15"/>
      <c r="V25" s="7"/>
    </row>
    <row r="26" spans="1:23" ht="15.75" thickBot="1" x14ac:dyDescent="0.3">
      <c r="A26" s="439" t="s">
        <v>231</v>
      </c>
      <c r="B26" s="371"/>
      <c r="C26" s="442"/>
      <c r="D26" s="441"/>
      <c r="E26" s="441"/>
      <c r="F26" s="81">
        <f t="shared" si="2"/>
        <v>0</v>
      </c>
      <c r="G26" s="432">
        <f t="shared" si="6"/>
        <v>0</v>
      </c>
      <c r="H26" s="389">
        <f t="shared" si="3"/>
        <v>0</v>
      </c>
      <c r="I26" s="280" t="e">
        <f t="shared" si="1"/>
        <v>#DIV/0!</v>
      </c>
      <c r="J26" s="183"/>
      <c r="K26" s="40">
        <f t="shared" si="5"/>
        <v>0</v>
      </c>
      <c r="L26" s="184"/>
      <c r="M26" s="184"/>
      <c r="S26" s="9"/>
      <c r="T26" s="11"/>
      <c r="U26" s="18"/>
      <c r="V26" s="17"/>
    </row>
    <row r="27" spans="1:23" ht="15.75" thickBot="1" x14ac:dyDescent="0.3">
      <c r="A27" s="100" t="s">
        <v>36</v>
      </c>
      <c r="B27" s="371"/>
      <c r="C27" s="442"/>
      <c r="D27" s="441"/>
      <c r="E27" s="441"/>
      <c r="F27" s="81">
        <f t="shared" si="2"/>
        <v>0</v>
      </c>
      <c r="G27" s="432">
        <f t="shared" si="6"/>
        <v>0</v>
      </c>
      <c r="H27" s="389">
        <f t="shared" si="3"/>
        <v>0</v>
      </c>
      <c r="I27" s="279" t="e">
        <f t="shared" si="1"/>
        <v>#DIV/0!</v>
      </c>
      <c r="J27" s="179" t="s">
        <v>257</v>
      </c>
      <c r="K27" s="40">
        <f t="shared" si="5"/>
        <v>0</v>
      </c>
      <c r="L27" s="109"/>
      <c r="M27" s="109"/>
      <c r="S27" s="9"/>
      <c r="T27" s="11"/>
      <c r="U27" s="18"/>
      <c r="V27" s="23"/>
    </row>
    <row r="28" spans="1:23" ht="15.75" thickBot="1" x14ac:dyDescent="0.3">
      <c r="A28" s="299" t="s">
        <v>232</v>
      </c>
      <c r="B28" s="60">
        <v>1190</v>
      </c>
      <c r="C28" s="51">
        <v>0</v>
      </c>
      <c r="D28" s="35">
        <v>43</v>
      </c>
      <c r="E28" s="35">
        <v>7</v>
      </c>
      <c r="F28" s="13">
        <f t="shared" si="2"/>
        <v>50</v>
      </c>
      <c r="G28" s="432">
        <f t="shared" si="6"/>
        <v>1.2643283019551466E-2</v>
      </c>
      <c r="H28" s="389">
        <f t="shared" si="3"/>
        <v>1.2738593863055019E-2</v>
      </c>
      <c r="I28" s="279">
        <f t="shared" si="1"/>
        <v>7.9333333333333336</v>
      </c>
      <c r="J28" s="179" t="s">
        <v>257</v>
      </c>
      <c r="K28" s="40">
        <f t="shared" si="5"/>
        <v>1.2643283019551465E-4</v>
      </c>
      <c r="L28" s="109"/>
      <c r="M28" s="109"/>
      <c r="S28" s="9"/>
      <c r="T28" s="11"/>
      <c r="U28" s="18"/>
      <c r="V28" s="23"/>
    </row>
    <row r="29" spans="1:23" ht="15.75" thickBot="1" x14ac:dyDescent="0.3">
      <c r="A29" s="449" t="s">
        <v>74</v>
      </c>
      <c r="B29" s="60">
        <v>22121</v>
      </c>
      <c r="C29" s="51">
        <v>6390</v>
      </c>
      <c r="D29" s="35">
        <v>737</v>
      </c>
      <c r="E29" s="35">
        <v>0</v>
      </c>
      <c r="F29" s="13">
        <f t="shared" si="2"/>
        <v>737</v>
      </c>
      <c r="G29" s="432">
        <f t="shared" si="6"/>
        <v>0.23502694426512433</v>
      </c>
      <c r="H29" s="389">
        <f t="shared" si="3"/>
        <v>0.18776687354143101</v>
      </c>
      <c r="I29" s="279">
        <f t="shared" si="1"/>
        <v>10.00497512437811</v>
      </c>
      <c r="J29" s="179" t="s">
        <v>257</v>
      </c>
      <c r="K29" s="40">
        <f t="shared" si="5"/>
        <v>2.3502694426512432E-3</v>
      </c>
      <c r="L29" s="109"/>
      <c r="M29" s="109"/>
      <c r="S29" s="9"/>
      <c r="T29" s="11"/>
      <c r="U29" s="18"/>
      <c r="V29" s="17"/>
    </row>
    <row r="30" spans="1:23" ht="16.5" thickBot="1" x14ac:dyDescent="0.35">
      <c r="A30" s="449" t="s">
        <v>37</v>
      </c>
      <c r="B30" s="51">
        <v>28197</v>
      </c>
      <c r="C30" s="51">
        <v>2925</v>
      </c>
      <c r="D30" s="35">
        <v>950</v>
      </c>
      <c r="E30" s="35">
        <v>0</v>
      </c>
      <c r="F30" s="13">
        <f t="shared" si="2"/>
        <v>950</v>
      </c>
      <c r="G30" s="432">
        <f t="shared" si="6"/>
        <v>0.299582059917893</v>
      </c>
      <c r="H30" s="389">
        <f t="shared" si="3"/>
        <v>0.24203328339804539</v>
      </c>
      <c r="I30" s="369">
        <f t="shared" si="1"/>
        <v>9.893684210526315</v>
      </c>
      <c r="J30" s="179" t="s">
        <v>257</v>
      </c>
      <c r="K30" s="40">
        <f t="shared" si="5"/>
        <v>2.9958205991789297E-3</v>
      </c>
      <c r="L30" s="110"/>
      <c r="S30" s="335"/>
      <c r="T30" s="18"/>
      <c r="U30" s="24"/>
      <c r="V30" s="19"/>
    </row>
    <row r="31" spans="1:23" ht="15.75" thickBot="1" x14ac:dyDescent="0.3">
      <c r="A31" s="449" t="s">
        <v>38</v>
      </c>
      <c r="B31" s="363">
        <v>4550</v>
      </c>
      <c r="C31" s="51">
        <v>2500</v>
      </c>
      <c r="D31" s="35">
        <v>450</v>
      </c>
      <c r="E31" s="35">
        <v>5</v>
      </c>
      <c r="F31" s="13">
        <f t="shared" si="2"/>
        <v>455</v>
      </c>
      <c r="G31" s="432">
        <f t="shared" si="6"/>
        <v>4.8341964486520311E-2</v>
      </c>
      <c r="H31" s="389">
        <f t="shared" si="3"/>
        <v>0.11592120415380069</v>
      </c>
      <c r="I31" s="279">
        <f t="shared" si="1"/>
        <v>3.3333333333333335</v>
      </c>
      <c r="K31" s="40">
        <f t="shared" si="5"/>
        <v>4.8341964486520308E-4</v>
      </c>
      <c r="S31" s="335"/>
      <c r="T31" s="15"/>
      <c r="U31" s="15"/>
      <c r="V31" s="15"/>
    </row>
    <row r="32" spans="1:23" ht="15.75" thickBot="1" x14ac:dyDescent="0.3">
      <c r="A32" s="449" t="s">
        <v>225</v>
      </c>
      <c r="B32" s="363">
        <v>28015</v>
      </c>
      <c r="C32" s="51">
        <v>0</v>
      </c>
      <c r="D32" s="51">
        <v>1376</v>
      </c>
      <c r="E32" s="35">
        <v>81</v>
      </c>
      <c r="F32" s="13">
        <f t="shared" si="2"/>
        <v>1457</v>
      </c>
      <c r="G32" s="432">
        <f t="shared" si="6"/>
        <v>0.29764838133843219</v>
      </c>
      <c r="H32" s="389">
        <f t="shared" si="3"/>
        <v>0.37120262516942332</v>
      </c>
      <c r="I32" s="369">
        <f t="shared" si="1"/>
        <v>6.4092884923358504</v>
      </c>
      <c r="K32" s="40">
        <f t="shared" si="5"/>
        <v>2.976483813384322E-3</v>
      </c>
    </row>
    <row r="33" spans="1:19" ht="15.75" thickBot="1" x14ac:dyDescent="0.3">
      <c r="A33" s="460" t="s">
        <v>39</v>
      </c>
      <c r="B33" s="60"/>
      <c r="C33" s="51"/>
      <c r="D33" s="35"/>
      <c r="E33" s="35"/>
      <c r="F33" s="13">
        <f t="shared" si="2"/>
        <v>0</v>
      </c>
      <c r="G33" s="432">
        <f t="shared" si="6"/>
        <v>0</v>
      </c>
      <c r="H33" s="389">
        <f t="shared" si="3"/>
        <v>0</v>
      </c>
      <c r="I33" s="279" t="e">
        <f t="shared" si="1"/>
        <v>#DIV/0!</v>
      </c>
      <c r="K33" s="40">
        <f t="shared" si="5"/>
        <v>0</v>
      </c>
    </row>
    <row r="34" spans="1:19" ht="15.75" thickBot="1" x14ac:dyDescent="0.3">
      <c r="A34" s="299" t="s">
        <v>248</v>
      </c>
      <c r="B34" s="60">
        <v>9457.35</v>
      </c>
      <c r="C34" s="51">
        <v>0</v>
      </c>
      <c r="D34" s="35">
        <v>115</v>
      </c>
      <c r="E34" s="35">
        <v>9</v>
      </c>
      <c r="F34" s="13">
        <f t="shared" si="2"/>
        <v>124</v>
      </c>
      <c r="G34" s="432">
        <f t="shared" si="6"/>
        <v>0.10048063249155886</v>
      </c>
      <c r="H34" s="389">
        <f t="shared" si="3"/>
        <v>3.1591712780376452E-2</v>
      </c>
      <c r="I34" s="279"/>
      <c r="K34" s="40">
        <f t="shared" si="5"/>
        <v>1.0048063249155886E-3</v>
      </c>
    </row>
    <row r="35" spans="1:19" ht="15.75" thickBot="1" x14ac:dyDescent="0.3">
      <c r="A35" s="299" t="s">
        <v>41</v>
      </c>
      <c r="B35" s="60">
        <v>8350</v>
      </c>
      <c r="C35" s="51">
        <v>0</v>
      </c>
      <c r="D35" s="35">
        <v>42</v>
      </c>
      <c r="E35" s="35">
        <v>0</v>
      </c>
      <c r="F35" s="13">
        <f t="shared" si="2"/>
        <v>42</v>
      </c>
      <c r="G35" s="432">
        <f t="shared" si="6"/>
        <v>8.8715473288449351E-2</v>
      </c>
      <c r="H35" s="389">
        <f t="shared" si="3"/>
        <v>1.0700418844966217E-2</v>
      </c>
      <c r="I35" s="279">
        <f t="shared" ref="I35:I48" si="7">B35/F35/3</f>
        <v>66.269841269841265</v>
      </c>
      <c r="J35" s="179"/>
      <c r="K35" s="40">
        <f t="shared" si="5"/>
        <v>8.8715473288449357E-4</v>
      </c>
      <c r="L35" s="182"/>
      <c r="M35" s="182"/>
    </row>
    <row r="36" spans="1:19" ht="15.75" thickBot="1" x14ac:dyDescent="0.3">
      <c r="A36" s="299" t="s">
        <v>234</v>
      </c>
      <c r="B36" s="60"/>
      <c r="C36" s="51"/>
      <c r="D36" s="35"/>
      <c r="E36" s="35"/>
      <c r="F36" s="13">
        <f t="shared" si="2"/>
        <v>0</v>
      </c>
      <c r="G36" s="432">
        <f t="shared" si="6"/>
        <v>0</v>
      </c>
      <c r="H36" s="389">
        <f t="shared" si="3"/>
        <v>0</v>
      </c>
      <c r="I36" s="279" t="e">
        <f t="shared" si="7"/>
        <v>#DIV/0!</v>
      </c>
      <c r="J36" s="179"/>
      <c r="K36" s="40">
        <f t="shared" si="5"/>
        <v>0</v>
      </c>
      <c r="L36" s="182"/>
      <c r="M36" s="182"/>
    </row>
    <row r="37" spans="1:19" ht="15.75" thickBot="1" x14ac:dyDescent="0.3">
      <c r="A37" s="299" t="s">
        <v>81</v>
      </c>
      <c r="B37" s="60">
        <v>41943</v>
      </c>
      <c r="C37" s="51">
        <v>24526</v>
      </c>
      <c r="D37" s="35">
        <v>1480</v>
      </c>
      <c r="E37" s="35">
        <v>0</v>
      </c>
      <c r="F37" s="13">
        <f t="shared" si="2"/>
        <v>1480</v>
      </c>
      <c r="G37" s="432">
        <f t="shared" si="6"/>
        <v>0.44562791570508153</v>
      </c>
      <c r="H37" s="389">
        <f t="shared" si="3"/>
        <v>0.37706237834642858</v>
      </c>
      <c r="I37" s="279">
        <f t="shared" si="7"/>
        <v>9.4466216216216221</v>
      </c>
      <c r="K37" s="40">
        <f t="shared" si="5"/>
        <v>4.4562791570508156E-3</v>
      </c>
    </row>
    <row r="38" spans="1:19" ht="15.75" thickBot="1" x14ac:dyDescent="0.3">
      <c r="A38" s="100" t="s">
        <v>44</v>
      </c>
      <c r="B38" s="371"/>
      <c r="C38" s="440"/>
      <c r="D38" s="441"/>
      <c r="E38" s="441"/>
      <c r="F38" s="81">
        <f t="shared" si="2"/>
        <v>0</v>
      </c>
      <c r="G38" s="432">
        <f t="shared" si="6"/>
        <v>0</v>
      </c>
      <c r="H38" s="389">
        <f t="shared" si="3"/>
        <v>0</v>
      </c>
      <c r="I38" s="279" t="e">
        <f t="shared" si="7"/>
        <v>#DIV/0!</v>
      </c>
      <c r="K38" s="40">
        <f t="shared" si="5"/>
        <v>0</v>
      </c>
    </row>
    <row r="39" spans="1:19" ht="15.75" thickBot="1" x14ac:dyDescent="0.3">
      <c r="A39" s="299" t="s">
        <v>45</v>
      </c>
      <c r="B39" s="60">
        <v>5075</v>
      </c>
      <c r="C39" s="51">
        <v>384.5</v>
      </c>
      <c r="D39" s="35">
        <v>167</v>
      </c>
      <c r="E39" s="35">
        <v>0</v>
      </c>
      <c r="F39" s="13">
        <f t="shared" si="2"/>
        <v>167</v>
      </c>
      <c r="G39" s="432">
        <f t="shared" si="6"/>
        <v>5.3919883465734189E-2</v>
      </c>
      <c r="H39" s="389">
        <f t="shared" si="3"/>
        <v>4.2546903502603768E-2</v>
      </c>
      <c r="I39" s="281">
        <f t="shared" si="7"/>
        <v>10.129740518962075</v>
      </c>
      <c r="J39" s="179"/>
      <c r="K39" s="40">
        <f t="shared" si="5"/>
        <v>5.391988346573419E-4</v>
      </c>
      <c r="L39" s="109"/>
      <c r="M39" s="109"/>
    </row>
    <row r="40" spans="1:19" ht="15.75" thickBot="1" x14ac:dyDescent="0.3">
      <c r="A40" s="299" t="s">
        <v>82</v>
      </c>
      <c r="B40" s="60">
        <v>4220</v>
      </c>
      <c r="C40" s="51">
        <v>0</v>
      </c>
      <c r="D40" s="35">
        <v>44</v>
      </c>
      <c r="E40" s="35">
        <v>74</v>
      </c>
      <c r="F40" s="13">
        <f t="shared" si="2"/>
        <v>118</v>
      </c>
      <c r="G40" s="432">
        <f t="shared" si="6"/>
        <v>4.4835843985300154E-2</v>
      </c>
      <c r="H40" s="389">
        <f t="shared" si="3"/>
        <v>3.0063081516809847E-2</v>
      </c>
      <c r="I40" s="279">
        <f t="shared" si="7"/>
        <v>11.920903954802261</v>
      </c>
      <c r="J40" s="25"/>
      <c r="K40" s="40">
        <f t="shared" si="5"/>
        <v>4.4835843985300156E-4</v>
      </c>
    </row>
    <row r="41" spans="1:19" ht="15.75" thickBot="1" x14ac:dyDescent="0.3">
      <c r="A41" s="299" t="s">
        <v>47</v>
      </c>
      <c r="B41" s="60">
        <v>66847</v>
      </c>
      <c r="C41" s="44">
        <v>9118.6299999999992</v>
      </c>
      <c r="D41" s="35">
        <v>5085</v>
      </c>
      <c r="E41" s="35">
        <v>15</v>
      </c>
      <c r="F41" s="13">
        <f t="shared" si="2"/>
        <v>5100</v>
      </c>
      <c r="G41" s="432">
        <f t="shared" si="6"/>
        <v>0.71022314286382926</v>
      </c>
      <c r="H41" s="389">
        <f t="shared" si="3"/>
        <v>1.2993365740316121</v>
      </c>
      <c r="I41" s="279">
        <f t="shared" si="7"/>
        <v>4.3690849673202612</v>
      </c>
      <c r="K41" s="40">
        <f t="shared" si="5"/>
        <v>7.102231428638292E-3</v>
      </c>
    </row>
    <row r="42" spans="1:19" ht="15.75" thickBot="1" x14ac:dyDescent="0.3">
      <c r="A42" s="100" t="s">
        <v>48</v>
      </c>
      <c r="B42" s="371"/>
      <c r="C42" s="440"/>
      <c r="D42" s="487"/>
      <c r="E42" s="487"/>
      <c r="F42" s="81">
        <f t="shared" si="2"/>
        <v>0</v>
      </c>
      <c r="G42" s="432">
        <f t="shared" si="6"/>
        <v>0</v>
      </c>
      <c r="H42" s="389">
        <f t="shared" si="3"/>
        <v>0</v>
      </c>
      <c r="I42" s="279" t="e">
        <f t="shared" si="7"/>
        <v>#DIV/0!</v>
      </c>
      <c r="K42" s="40">
        <f t="shared" si="5"/>
        <v>0</v>
      </c>
    </row>
    <row r="43" spans="1:19" ht="15.75" thickBot="1" x14ac:dyDescent="0.3">
      <c r="A43" s="299" t="s">
        <v>49</v>
      </c>
      <c r="B43" s="45">
        <v>96555</v>
      </c>
      <c r="C43" s="44">
        <v>31480</v>
      </c>
      <c r="D43" s="35">
        <v>1789</v>
      </c>
      <c r="E43" s="35">
        <v>121</v>
      </c>
      <c r="F43" s="13">
        <f t="shared" si="2"/>
        <v>1910</v>
      </c>
      <c r="G43" s="432">
        <f t="shared" si="6"/>
        <v>1.0258589848342787</v>
      </c>
      <c r="H43" s="389">
        <f t="shared" si="3"/>
        <v>0.48661428556870179</v>
      </c>
      <c r="I43" s="369">
        <f t="shared" si="7"/>
        <v>16.850785340314136</v>
      </c>
      <c r="K43" s="40">
        <f t="shared" si="5"/>
        <v>1.0258589848342787E-2</v>
      </c>
    </row>
    <row r="44" spans="1:19" ht="15.75" thickBot="1" x14ac:dyDescent="0.3">
      <c r="A44" s="100" t="s">
        <v>228</v>
      </c>
      <c r="B44" s="444"/>
      <c r="C44" s="445"/>
      <c r="D44" s="445"/>
      <c r="E44" s="446"/>
      <c r="F44" s="81">
        <f t="shared" si="2"/>
        <v>0</v>
      </c>
      <c r="G44" s="432">
        <f t="shared" si="6"/>
        <v>0</v>
      </c>
      <c r="H44" s="389">
        <f t="shared" si="3"/>
        <v>0</v>
      </c>
      <c r="I44" s="279" t="e">
        <f t="shared" si="7"/>
        <v>#DIV/0!</v>
      </c>
      <c r="K44" s="40">
        <f t="shared" si="5"/>
        <v>0</v>
      </c>
    </row>
    <row r="45" spans="1:19" ht="15.75" thickBot="1" x14ac:dyDescent="0.3">
      <c r="A45" s="449" t="s">
        <v>83</v>
      </c>
      <c r="B45" s="80">
        <v>225740.07</v>
      </c>
      <c r="C45" s="80">
        <v>0</v>
      </c>
      <c r="D45" s="80">
        <v>6159</v>
      </c>
      <c r="E45" s="39">
        <v>357</v>
      </c>
      <c r="F45" s="13">
        <f t="shared" si="2"/>
        <v>6516</v>
      </c>
      <c r="G45" s="432">
        <f t="shared" si="6"/>
        <v>2.3983996587087053</v>
      </c>
      <c r="H45" s="389">
        <f t="shared" si="3"/>
        <v>1.6600935522333302</v>
      </c>
      <c r="I45" s="279">
        <f t="shared" si="7"/>
        <v>11.547988029465932</v>
      </c>
      <c r="K45" s="40">
        <f t="shared" si="5"/>
        <v>2.3983996587087053E-2</v>
      </c>
    </row>
    <row r="46" spans="1:19" ht="15.75" thickBot="1" x14ac:dyDescent="0.3">
      <c r="A46" s="299" t="s">
        <v>52</v>
      </c>
      <c r="B46" s="51">
        <v>1476</v>
      </c>
      <c r="C46" s="44">
        <v>0</v>
      </c>
      <c r="D46" s="36">
        <v>40</v>
      </c>
      <c r="E46" s="35">
        <v>0</v>
      </c>
      <c r="F46" s="13">
        <f t="shared" si="2"/>
        <v>40</v>
      </c>
      <c r="G46" s="432">
        <f t="shared" si="6"/>
        <v>1.5681920787275601E-2</v>
      </c>
      <c r="H46" s="389">
        <f t="shared" si="3"/>
        <v>1.0190875090444017E-2</v>
      </c>
      <c r="I46" s="279">
        <f t="shared" si="7"/>
        <v>12.299999999999999</v>
      </c>
      <c r="K46" s="40">
        <f t="shared" si="5"/>
        <v>1.56819207872756E-4</v>
      </c>
    </row>
    <row r="47" spans="1:19" ht="15.75" thickBot="1" x14ac:dyDescent="0.3">
      <c r="A47" s="100" t="s">
        <v>239</v>
      </c>
      <c r="B47" s="442"/>
      <c r="C47" s="440"/>
      <c r="D47" s="441"/>
      <c r="E47" s="441"/>
      <c r="F47" s="81">
        <f t="shared" si="2"/>
        <v>0</v>
      </c>
      <c r="G47" s="432">
        <f t="shared" si="6"/>
        <v>0</v>
      </c>
      <c r="H47" s="389">
        <f t="shared" si="3"/>
        <v>0</v>
      </c>
      <c r="I47" s="279" t="e">
        <f t="shared" si="7"/>
        <v>#DIV/0!</v>
      </c>
      <c r="K47" s="40">
        <f t="shared" si="5"/>
        <v>0</v>
      </c>
    </row>
    <row r="48" spans="1:19" s="181" customFormat="1" ht="15.75" thickBot="1" x14ac:dyDescent="0.3">
      <c r="A48" s="449" t="s">
        <v>187</v>
      </c>
      <c r="B48" s="60">
        <v>22258.47</v>
      </c>
      <c r="C48" s="51">
        <v>0</v>
      </c>
      <c r="D48" s="51">
        <v>458</v>
      </c>
      <c r="E48" s="35">
        <v>0</v>
      </c>
      <c r="F48" s="13">
        <f t="shared" si="2"/>
        <v>458</v>
      </c>
      <c r="G48" s="432">
        <f t="shared" si="6"/>
        <v>0.23648750906907204</v>
      </c>
      <c r="H48" s="389">
        <f t="shared" si="3"/>
        <v>0.11668551978558399</v>
      </c>
      <c r="I48" s="279">
        <f t="shared" si="7"/>
        <v>16.199759825327511</v>
      </c>
      <c r="K48" s="40">
        <f t="shared" si="5"/>
        <v>2.3648750906907203E-3</v>
      </c>
      <c r="L48" s="182"/>
      <c r="M48" s="182"/>
      <c r="S48" s="358"/>
    </row>
    <row r="49" spans="1:19" ht="15.75" thickBot="1" x14ac:dyDescent="0.3">
      <c r="A49" s="449" t="s">
        <v>227</v>
      </c>
      <c r="B49" s="46"/>
      <c r="C49" s="60"/>
      <c r="D49" s="36"/>
      <c r="E49" s="35"/>
      <c r="F49" s="13">
        <f t="shared" si="2"/>
        <v>0</v>
      </c>
      <c r="G49" s="432">
        <f t="shared" si="6"/>
        <v>0</v>
      </c>
      <c r="H49" s="389">
        <f t="shared" si="3"/>
        <v>0</v>
      </c>
      <c r="I49" s="279"/>
      <c r="K49" s="40">
        <f t="shared" si="5"/>
        <v>0</v>
      </c>
      <c r="S49" s="181"/>
    </row>
    <row r="50" spans="1:19" ht="15.75" thickBot="1" x14ac:dyDescent="0.3">
      <c r="A50" s="449" t="s">
        <v>53</v>
      </c>
      <c r="B50" s="46">
        <v>18279.66</v>
      </c>
      <c r="C50" s="60">
        <v>1579.79</v>
      </c>
      <c r="D50" s="36">
        <v>1438</v>
      </c>
      <c r="E50" s="35">
        <v>0</v>
      </c>
      <c r="F50" s="13">
        <f t="shared" si="2"/>
        <v>1438</v>
      </c>
      <c r="G50" s="432">
        <f t="shared" si="6"/>
        <v>0.19421421418586063</v>
      </c>
      <c r="H50" s="389">
        <f t="shared" si="3"/>
        <v>0.36636195950146239</v>
      </c>
      <c r="I50" s="280">
        <f t="shared" ref="I50:I60" si="8">B50/F50/3</f>
        <v>4.2372878998609176</v>
      </c>
      <c r="K50" s="40">
        <f t="shared" si="5"/>
        <v>1.9421421418586062E-3</v>
      </c>
    </row>
    <row r="51" spans="1:19" ht="15.75" thickBot="1" x14ac:dyDescent="0.3">
      <c r="A51" s="100" t="s">
        <v>55</v>
      </c>
      <c r="B51" s="371"/>
      <c r="C51" s="443"/>
      <c r="D51" s="447"/>
      <c r="E51" s="441"/>
      <c r="F51" s="81">
        <f t="shared" si="2"/>
        <v>0</v>
      </c>
      <c r="G51" s="432">
        <f t="shared" si="6"/>
        <v>0</v>
      </c>
      <c r="H51" s="389">
        <f t="shared" si="3"/>
        <v>0</v>
      </c>
      <c r="I51" s="279" t="e">
        <f t="shared" si="8"/>
        <v>#DIV/0!</v>
      </c>
      <c r="K51" s="40">
        <f t="shared" si="5"/>
        <v>0</v>
      </c>
    </row>
    <row r="52" spans="1:19" ht="15.75" thickBot="1" x14ac:dyDescent="0.3">
      <c r="A52" s="449" t="s">
        <v>240</v>
      </c>
      <c r="B52" s="60">
        <v>57850.52</v>
      </c>
      <c r="C52" s="60">
        <v>26531.06</v>
      </c>
      <c r="D52" s="36">
        <v>1293</v>
      </c>
      <c r="E52" s="35">
        <v>13</v>
      </c>
      <c r="F52" s="13">
        <f t="shared" si="2"/>
        <v>1306</v>
      </c>
      <c r="G52" s="432">
        <f t="shared" si="6"/>
        <v>0.61463907326741374</v>
      </c>
      <c r="H52" s="389">
        <f t="shared" si="3"/>
        <v>0.33273207170299712</v>
      </c>
      <c r="I52" s="279">
        <f t="shared" si="8"/>
        <v>14.765319040326697</v>
      </c>
      <c r="K52" s="40">
        <f t="shared" si="5"/>
        <v>6.1463907326741373E-3</v>
      </c>
    </row>
    <row r="53" spans="1:19" ht="15.75" thickBot="1" x14ac:dyDescent="0.3">
      <c r="A53" s="111" t="s">
        <v>230</v>
      </c>
      <c r="B53" s="371"/>
      <c r="C53" s="448"/>
      <c r="D53" s="447"/>
      <c r="E53" s="441"/>
      <c r="F53" s="81">
        <f t="shared" si="2"/>
        <v>0</v>
      </c>
      <c r="G53" s="432">
        <f t="shared" si="6"/>
        <v>0</v>
      </c>
      <c r="H53" s="389">
        <f t="shared" si="3"/>
        <v>0</v>
      </c>
      <c r="I53" s="279" t="e">
        <f t="shared" si="8"/>
        <v>#DIV/0!</v>
      </c>
      <c r="J53" s="179"/>
      <c r="K53" s="40">
        <f t="shared" si="5"/>
        <v>0</v>
      </c>
    </row>
    <row r="54" spans="1:19" ht="15.75" thickBot="1" x14ac:dyDescent="0.3">
      <c r="A54" s="299" t="s">
        <v>59</v>
      </c>
      <c r="B54" s="45">
        <v>158955.67000000001</v>
      </c>
      <c r="C54" s="45">
        <v>97961.33</v>
      </c>
      <c r="D54" s="36">
        <v>5905</v>
      </c>
      <c r="E54" s="35">
        <v>162</v>
      </c>
      <c r="F54" s="13">
        <f t="shared" si="2"/>
        <v>6067</v>
      </c>
      <c r="G54" s="432">
        <f t="shared" si="6"/>
        <v>1.68884161627935</v>
      </c>
      <c r="H54" s="389">
        <f t="shared" si="3"/>
        <v>1.5457009793430962</v>
      </c>
      <c r="I54" s="279">
        <f t="shared" si="8"/>
        <v>8.7333481676830953</v>
      </c>
      <c r="J54" s="179"/>
      <c r="K54" s="40">
        <f t="shared" si="5"/>
        <v>1.6888416162793501E-2</v>
      </c>
      <c r="L54" s="182"/>
      <c r="M54" s="182"/>
      <c r="N54" s="181"/>
      <c r="O54" s="181"/>
    </row>
    <row r="55" spans="1:19" ht="15.75" thickBot="1" x14ac:dyDescent="0.3">
      <c r="A55" s="449" t="s">
        <v>79</v>
      </c>
      <c r="B55" s="60">
        <v>568146.23</v>
      </c>
      <c r="C55" s="60">
        <v>42554.28</v>
      </c>
      <c r="D55" s="60">
        <v>5510</v>
      </c>
      <c r="E55" s="35">
        <v>761</v>
      </c>
      <c r="F55" s="13">
        <f t="shared" si="2"/>
        <v>6271</v>
      </c>
      <c r="G55" s="432">
        <f>(B55/B$64)*100</f>
        <v>6.0363307414967906</v>
      </c>
      <c r="H55" s="389">
        <f t="shared" si="3"/>
        <v>1.5976744423043607</v>
      </c>
      <c r="I55" s="280">
        <f t="shared" si="8"/>
        <v>30.199661404348053</v>
      </c>
      <c r="J55" s="179"/>
      <c r="K55" s="40">
        <f t="shared" si="5"/>
        <v>6.0363307414967905E-2</v>
      </c>
      <c r="L55" s="182"/>
      <c r="M55" s="182"/>
      <c r="N55" s="181"/>
      <c r="O55" s="181"/>
    </row>
    <row r="56" spans="1:19" ht="15.75" thickBot="1" x14ac:dyDescent="0.3">
      <c r="A56" s="449" t="s">
        <v>60</v>
      </c>
      <c r="B56" s="60">
        <v>30887.25</v>
      </c>
      <c r="C56" s="60">
        <v>2519.44</v>
      </c>
      <c r="D56" s="36">
        <v>1221</v>
      </c>
      <c r="E56" s="35">
        <v>0</v>
      </c>
      <c r="F56" s="454">
        <f t="shared" si="2"/>
        <v>1221</v>
      </c>
      <c r="G56" s="455">
        <f t="shared" si="6"/>
        <v>0.32816491045852181</v>
      </c>
      <c r="H56" s="389">
        <f t="shared" si="3"/>
        <v>0.31107646213580359</v>
      </c>
      <c r="I56" s="279">
        <f t="shared" si="8"/>
        <v>8.4322276822276816</v>
      </c>
      <c r="K56" s="40">
        <f t="shared" si="5"/>
        <v>3.2816491045852183E-3</v>
      </c>
    </row>
    <row r="57" spans="1:19" ht="15.75" thickBot="1" x14ac:dyDescent="0.3">
      <c r="A57" s="449" t="s">
        <v>218</v>
      </c>
      <c r="B57" s="60">
        <v>15050</v>
      </c>
      <c r="C57" s="60">
        <v>0</v>
      </c>
      <c r="D57" s="60">
        <v>610</v>
      </c>
      <c r="E57" s="35">
        <v>2</v>
      </c>
      <c r="F57" s="13">
        <f t="shared" si="2"/>
        <v>612</v>
      </c>
      <c r="G57" s="457">
        <f t="shared" si="6"/>
        <v>0.15990034407079792</v>
      </c>
      <c r="H57" s="389">
        <f t="shared" si="3"/>
        <v>0.15592038888379345</v>
      </c>
      <c r="I57" s="279">
        <f t="shared" si="8"/>
        <v>8.1971677559912859</v>
      </c>
      <c r="K57" s="40">
        <f t="shared" si="5"/>
        <v>1.5990034407079793E-3</v>
      </c>
    </row>
    <row r="58" spans="1:19" ht="15.75" thickBot="1" x14ac:dyDescent="0.3">
      <c r="A58" s="449" t="s">
        <v>80</v>
      </c>
      <c r="B58" s="45">
        <v>908</v>
      </c>
      <c r="C58" s="60">
        <v>350</v>
      </c>
      <c r="D58" s="36">
        <v>75</v>
      </c>
      <c r="E58" s="35">
        <v>0</v>
      </c>
      <c r="F58" s="13">
        <f t="shared" si="2"/>
        <v>75</v>
      </c>
      <c r="G58" s="457">
        <f t="shared" si="6"/>
        <v>9.6471436821451515E-3</v>
      </c>
      <c r="H58" s="389">
        <f t="shared" si="3"/>
        <v>1.9107890794582531E-2</v>
      </c>
      <c r="I58" s="280">
        <f t="shared" si="8"/>
        <v>4.0355555555555558</v>
      </c>
      <c r="K58" s="40">
        <f t="shared" si="5"/>
        <v>9.647143682145152E-5</v>
      </c>
    </row>
    <row r="59" spans="1:19" ht="15.75" thickBot="1" x14ac:dyDescent="0.3">
      <c r="A59" s="449" t="s">
        <v>63</v>
      </c>
      <c r="B59" s="60">
        <v>122000</v>
      </c>
      <c r="C59" s="60">
        <v>41200</v>
      </c>
      <c r="D59" s="60">
        <v>4295</v>
      </c>
      <c r="E59" s="35">
        <v>291</v>
      </c>
      <c r="F59" s="13">
        <f t="shared" si="2"/>
        <v>4586</v>
      </c>
      <c r="G59" s="457">
        <f t="shared" si="6"/>
        <v>1.2962021246935116</v>
      </c>
      <c r="H59" s="389">
        <f t="shared" si="3"/>
        <v>1.1683838291194066</v>
      </c>
      <c r="I59" s="279">
        <f t="shared" si="8"/>
        <v>8.86756796045937</v>
      </c>
      <c r="K59" s="40">
        <f t="shared" si="5"/>
        <v>1.2962021246935115E-2</v>
      </c>
    </row>
    <row r="60" spans="1:19" ht="15.75" thickBot="1" x14ac:dyDescent="0.3">
      <c r="A60" s="449" t="s">
        <v>129</v>
      </c>
      <c r="B60" s="60"/>
      <c r="C60" s="60"/>
      <c r="D60" s="60"/>
      <c r="E60" s="35"/>
      <c r="F60" s="13">
        <f t="shared" si="2"/>
        <v>0</v>
      </c>
      <c r="G60" s="457">
        <f t="shared" si="6"/>
        <v>0</v>
      </c>
      <c r="H60" s="389">
        <f t="shared" si="3"/>
        <v>0</v>
      </c>
      <c r="I60" s="279" t="e">
        <f t="shared" si="8"/>
        <v>#DIV/0!</v>
      </c>
      <c r="K60" s="40">
        <f t="shared" si="5"/>
        <v>0</v>
      </c>
    </row>
    <row r="61" spans="1:19" ht="15.75" thickBot="1" x14ac:dyDescent="0.3">
      <c r="A61" s="449" t="s">
        <v>252</v>
      </c>
      <c r="B61" s="60"/>
      <c r="C61" s="60"/>
      <c r="D61" s="60"/>
      <c r="E61" s="35"/>
      <c r="F61" s="13">
        <f t="shared" si="2"/>
        <v>0</v>
      </c>
      <c r="G61" s="458">
        <f t="shared" si="6"/>
        <v>0</v>
      </c>
      <c r="H61" s="389">
        <f t="shared" si="3"/>
        <v>0</v>
      </c>
      <c r="I61" s="279"/>
      <c r="K61" s="40">
        <f t="shared" si="5"/>
        <v>0</v>
      </c>
      <c r="L61" s="104">
        <v>18907250.18</v>
      </c>
    </row>
    <row r="62" spans="1:19" ht="15.75" thickBot="1" x14ac:dyDescent="0.3">
      <c r="A62" s="449" t="s">
        <v>260</v>
      </c>
      <c r="B62" s="60">
        <v>1121</v>
      </c>
      <c r="C62" s="60">
        <v>0</v>
      </c>
      <c r="D62" s="60">
        <v>1074</v>
      </c>
      <c r="E62" s="35">
        <v>47</v>
      </c>
      <c r="F62" s="13">
        <f t="shared" si="2"/>
        <v>1121</v>
      </c>
      <c r="G62" s="474"/>
      <c r="H62" s="389"/>
      <c r="I62" s="279"/>
      <c r="K62" s="40"/>
    </row>
    <row r="63" spans="1:19" ht="15.75" thickBot="1" x14ac:dyDescent="0.3">
      <c r="A63" s="449" t="s">
        <v>259</v>
      </c>
      <c r="B63" s="60">
        <v>13863.81</v>
      </c>
      <c r="C63" s="60">
        <v>11231.74</v>
      </c>
      <c r="D63" s="60">
        <v>432</v>
      </c>
      <c r="E63" s="35">
        <v>13</v>
      </c>
      <c r="F63" s="13">
        <f t="shared" si="2"/>
        <v>445</v>
      </c>
      <c r="G63" s="474">
        <f t="shared" si="6"/>
        <v>0.1472975408061242</v>
      </c>
      <c r="H63" s="389">
        <f t="shared" si="3"/>
        <v>0.11337348538118967</v>
      </c>
      <c r="I63" s="279"/>
      <c r="K63" s="40">
        <f t="shared" si="5"/>
        <v>1.472975408061242E-3</v>
      </c>
    </row>
    <row r="64" spans="1:19" x14ac:dyDescent="0.25">
      <c r="A64" s="336" t="s">
        <v>64</v>
      </c>
      <c r="B64" s="337">
        <f t="shared" ref="B64:H64" si="9">SUM(B5:B63)</f>
        <v>9412112.3300000019</v>
      </c>
      <c r="C64" s="337">
        <f t="shared" si="9"/>
        <v>2884448.57</v>
      </c>
      <c r="D64" s="337">
        <f t="shared" si="9"/>
        <v>369428</v>
      </c>
      <c r="E64" s="337">
        <f t="shared" si="9"/>
        <v>23080</v>
      </c>
      <c r="F64" s="438">
        <f t="shared" si="9"/>
        <v>392508</v>
      </c>
      <c r="G64" s="456">
        <f t="shared" si="9"/>
        <v>99.988089814903404</v>
      </c>
      <c r="H64" s="337">
        <f t="shared" si="9"/>
        <v>99.714400725590352</v>
      </c>
      <c r="I64" s="279">
        <f>B64/F64/3</f>
        <v>7.9931384243548349</v>
      </c>
      <c r="L64" s="104">
        <f>L61/2</f>
        <v>9453625.0899999999</v>
      </c>
    </row>
    <row r="65" spans="1:21" x14ac:dyDescent="0.25">
      <c r="A65" s="26"/>
      <c r="B65" s="28">
        <f>SUM(B9:B61)-B55-B46-B43-B12</f>
        <v>2225884.3000000003</v>
      </c>
      <c r="C65" s="28">
        <f>SUM(C9:C60)</f>
        <v>897032.89</v>
      </c>
      <c r="D65" s="28">
        <f>SUM(D9:D60)</f>
        <v>80495</v>
      </c>
      <c r="E65" s="28">
        <f>SUM(E9:E60)</f>
        <v>3446</v>
      </c>
      <c r="F65" s="478">
        <f>F64-F5-F6-F7-F8-F11-F13-F21-F45-F54-F55-F59</f>
        <v>24985</v>
      </c>
      <c r="G65" s="199"/>
      <c r="H65" s="199"/>
      <c r="I65" s="86"/>
    </row>
    <row r="66" spans="1:21" x14ac:dyDescent="0.25">
      <c r="A66" s="178" t="s">
        <v>65</v>
      </c>
      <c r="B66" s="29"/>
      <c r="C66" s="29"/>
      <c r="E66" s="32"/>
      <c r="F66" s="21">
        <f>F65/F64</f>
        <v>6.3654753533685937E-2</v>
      </c>
      <c r="G66" s="21"/>
      <c r="H66" s="479">
        <f>H64-H5-H6-H7-H8-H11-H13</f>
        <v>14.407604430992524</v>
      </c>
    </row>
    <row r="67" spans="1:21" x14ac:dyDescent="0.25">
      <c r="A67" s="180"/>
      <c r="B67" s="260">
        <f>B64*2</f>
        <v>18824224.660000004</v>
      </c>
      <c r="C67" s="201">
        <f>C64*2</f>
        <v>5768897.1399999997</v>
      </c>
      <c r="D67" s="263"/>
      <c r="E67" s="263"/>
      <c r="F67" s="264">
        <f>F64-342862</f>
        <v>49646</v>
      </c>
      <c r="G67" s="264"/>
      <c r="H67" s="266"/>
      <c r="L67" s="104">
        <v>383763</v>
      </c>
      <c r="M67" s="392">
        <v>6279381</v>
      </c>
    </row>
    <row r="68" spans="1:21" x14ac:dyDescent="0.25">
      <c r="A68" s="180"/>
      <c r="B68" s="33"/>
      <c r="C68" s="29"/>
      <c r="F68" s="34"/>
      <c r="G68" s="34"/>
      <c r="H68" s="34"/>
      <c r="J68" s="14"/>
      <c r="L68" s="392">
        <v>356637</v>
      </c>
      <c r="M68" s="392">
        <v>5672361</v>
      </c>
    </row>
    <row r="69" spans="1:21" x14ac:dyDescent="0.25">
      <c r="A69" s="180"/>
      <c r="B69" s="461"/>
      <c r="C69" s="462"/>
      <c r="D69" s="463"/>
      <c r="E69" s="463"/>
      <c r="F69" s="464"/>
      <c r="G69" s="464"/>
      <c r="H69" s="465"/>
      <c r="J69" s="29"/>
      <c r="K69" s="40"/>
      <c r="L69" s="106">
        <f>L67/L68</f>
        <v>1.0760605321377199</v>
      </c>
      <c r="M69" s="106">
        <f>M67/M68</f>
        <v>1.1070136403518747</v>
      </c>
      <c r="N69" s="40"/>
    </row>
    <row r="70" spans="1:21" x14ac:dyDescent="0.25">
      <c r="A70" s="180"/>
      <c r="B70" s="461"/>
      <c r="C70" s="461"/>
      <c r="D70" s="463"/>
      <c r="E70" s="463"/>
      <c r="F70" s="466"/>
      <c r="G70" s="466"/>
      <c r="H70" s="465"/>
    </row>
    <row r="71" spans="1:21" x14ac:dyDescent="0.25">
      <c r="A71" s="180"/>
      <c r="B71" s="461"/>
      <c r="C71" s="461"/>
      <c r="D71" s="463"/>
      <c r="E71" s="463"/>
      <c r="F71" s="465"/>
      <c r="G71" s="465"/>
      <c r="H71" s="465"/>
    </row>
    <row r="72" spans="1:21" x14ac:dyDescent="0.25">
      <c r="A72" s="180"/>
      <c r="B72" s="461"/>
      <c r="C72" s="461"/>
      <c r="D72" s="463"/>
      <c r="E72" s="463"/>
      <c r="F72" s="465"/>
      <c r="G72" s="465"/>
      <c r="H72" s="465"/>
      <c r="L72" s="104">
        <v>453053</v>
      </c>
    </row>
    <row r="73" spans="1:21" x14ac:dyDescent="0.25">
      <c r="A73" s="180"/>
      <c r="B73" s="467"/>
      <c r="C73" s="467"/>
      <c r="D73" s="463"/>
      <c r="E73" s="463"/>
      <c r="F73" s="466"/>
      <c r="G73" s="466"/>
      <c r="H73" s="466"/>
      <c r="K73" s="50"/>
      <c r="L73" s="107">
        <v>2</v>
      </c>
      <c r="M73" s="107"/>
      <c r="N73" s="50"/>
    </row>
    <row r="74" spans="1:21" x14ac:dyDescent="0.25">
      <c r="A74" s="180"/>
      <c r="B74" s="468"/>
      <c r="C74" s="469"/>
      <c r="D74" s="463"/>
      <c r="E74" s="463"/>
      <c r="F74" s="461"/>
      <c r="G74" s="461"/>
      <c r="H74" s="465"/>
      <c r="L74" s="396">
        <f>L72/L73</f>
        <v>226526.5</v>
      </c>
    </row>
    <row r="75" spans="1:21" x14ac:dyDescent="0.25">
      <c r="A75" s="180"/>
      <c r="B75" s="465"/>
      <c r="C75" s="462"/>
      <c r="D75" s="463"/>
      <c r="E75" s="463"/>
      <c r="F75" s="470"/>
      <c r="G75" s="471"/>
      <c r="H75" s="471"/>
      <c r="K75" s="358" t="s">
        <v>4</v>
      </c>
    </row>
    <row r="76" spans="1:21" x14ac:dyDescent="0.25">
      <c r="A76" s="180"/>
      <c r="E76" s="49"/>
      <c r="F76" s="82"/>
      <c r="G76" s="82"/>
      <c r="H76" s="85"/>
      <c r="K76" s="358">
        <v>3167.65</v>
      </c>
      <c r="N76" s="482">
        <v>1076558.3999999999</v>
      </c>
    </row>
    <row r="77" spans="1:21" x14ac:dyDescent="0.25">
      <c r="A77" s="180"/>
      <c r="F77" s="34"/>
      <c r="G77" s="34"/>
      <c r="H77" s="34"/>
      <c r="K77" s="358">
        <v>8574.44</v>
      </c>
      <c r="N77" s="400">
        <v>21205530</v>
      </c>
    </row>
    <row r="78" spans="1:21" x14ac:dyDescent="0.25">
      <c r="A78" s="180"/>
      <c r="C78" s="29"/>
      <c r="K78" s="358">
        <v>87165</v>
      </c>
      <c r="N78" s="358">
        <v>4.0999999999999996</v>
      </c>
    </row>
    <row r="79" spans="1:21" ht="15.75" thickBot="1" x14ac:dyDescent="0.3">
      <c r="A79" s="179"/>
      <c r="K79" s="358">
        <v>234990</v>
      </c>
      <c r="N79" s="400">
        <v>187236</v>
      </c>
      <c r="U79" s="480"/>
    </row>
    <row r="80" spans="1:21" ht="15.75" thickBot="1" x14ac:dyDescent="0.3">
      <c r="A80" s="372" t="s">
        <v>217</v>
      </c>
      <c r="B80" s="60"/>
      <c r="C80" s="51"/>
      <c r="D80" s="51"/>
      <c r="E80" s="35"/>
      <c r="F80" s="268">
        <f>D80+E80</f>
        <v>0</v>
      </c>
      <c r="G80" s="268"/>
      <c r="H80" s="269"/>
      <c r="I80" s="280" t="e">
        <f>B80/F80/3</f>
        <v>#DIV/0!</v>
      </c>
      <c r="K80" s="358">
        <v>195281</v>
      </c>
      <c r="N80" s="400">
        <v>8657083</v>
      </c>
    </row>
    <row r="81" spans="6:21" x14ac:dyDescent="0.25">
      <c r="F81" s="21"/>
      <c r="G81" s="21"/>
      <c r="H81" s="21"/>
      <c r="K81" s="358">
        <v>3244026</v>
      </c>
      <c r="N81" s="482">
        <f>SUM(N76:N80)</f>
        <v>31126411.5</v>
      </c>
      <c r="T81" s="9"/>
      <c r="U81" s="11"/>
    </row>
    <row r="82" spans="6:21" x14ac:dyDescent="0.25">
      <c r="K82" s="399">
        <f>SUM(K76:K81)</f>
        <v>3773204.09</v>
      </c>
      <c r="N82" s="483">
        <v>35907823.090000004</v>
      </c>
      <c r="O82" s="400">
        <v>30034830</v>
      </c>
      <c r="T82" s="9"/>
      <c r="U82" s="11"/>
    </row>
    <row r="83" spans="6:21" x14ac:dyDescent="0.25">
      <c r="F83" s="384">
        <v>1815</v>
      </c>
      <c r="G83" s="384"/>
      <c r="N83" s="484">
        <f>N81/N82</f>
        <v>0.8668420645268361</v>
      </c>
      <c r="O83" s="358">
        <f>N82/O82</f>
        <v>1.1955394150724343</v>
      </c>
      <c r="T83" s="9"/>
      <c r="U83" s="11"/>
    </row>
    <row r="84" spans="6:21" ht="15.75" thickBot="1" x14ac:dyDescent="0.3">
      <c r="F84" s="29">
        <f>F64-'TM3 2020'!G61</f>
        <v>31819</v>
      </c>
      <c r="T84" s="9"/>
    </row>
    <row r="85" spans="6:21" ht="15.75" thickBot="1" x14ac:dyDescent="0.3">
      <c r="K85" s="401">
        <v>872760</v>
      </c>
      <c r="M85" s="392">
        <v>187236</v>
      </c>
      <c r="N85" s="482">
        <v>251373.4</v>
      </c>
      <c r="O85" s="400">
        <v>254654</v>
      </c>
    </row>
    <row r="86" spans="6:21" ht="15.75" thickBot="1" x14ac:dyDescent="0.3">
      <c r="K86" s="402">
        <v>19453790</v>
      </c>
      <c r="N86" s="104">
        <f>M85/N85</f>
        <v>0.74485208060996111</v>
      </c>
      <c r="O86" s="358">
        <f>M85/O85</f>
        <v>0.73525646563572533</v>
      </c>
    </row>
    <row r="87" spans="6:21" ht="15.75" thickBot="1" x14ac:dyDescent="0.3">
      <c r="F87" s="385"/>
      <c r="G87" s="385"/>
      <c r="K87" s="403">
        <v>3.28</v>
      </c>
      <c r="N87" s="358">
        <v>1</v>
      </c>
      <c r="O87" s="358">
        <v>1</v>
      </c>
    </row>
    <row r="88" spans="6:21" ht="15.75" thickBot="1" x14ac:dyDescent="0.3">
      <c r="K88" s="404">
        <v>254654</v>
      </c>
      <c r="N88" s="358">
        <f>N87-N86</f>
        <v>0.25514791939003889</v>
      </c>
      <c r="O88" s="358">
        <f>O87-O86</f>
        <v>0.26474353436427467</v>
      </c>
    </row>
    <row r="89" spans="6:21" ht="15.75" thickBot="1" x14ac:dyDescent="0.3">
      <c r="K89" s="405">
        <v>9453623</v>
      </c>
    </row>
    <row r="90" spans="6:21" ht="15.75" thickBot="1" x14ac:dyDescent="0.3">
      <c r="K90" s="400">
        <f>SUM(K85:K89)</f>
        <v>30034830.280000001</v>
      </c>
      <c r="M90" s="104">
        <v>4.0999999999999996</v>
      </c>
      <c r="N90" s="358">
        <v>4.57</v>
      </c>
      <c r="O90" s="358">
        <v>3.28</v>
      </c>
      <c r="U90" s="72"/>
    </row>
    <row r="91" spans="6:21" ht="15.75" thickBot="1" x14ac:dyDescent="0.3">
      <c r="N91" s="358">
        <f>M90/N90</f>
        <v>0.89715536105032812</v>
      </c>
      <c r="O91" s="358">
        <f>M90/O90</f>
        <v>1.25</v>
      </c>
      <c r="T91" s="71"/>
    </row>
    <row r="92" spans="6:21" x14ac:dyDescent="0.25">
      <c r="N92" s="358">
        <v>1</v>
      </c>
      <c r="O92" s="358">
        <v>1</v>
      </c>
    </row>
    <row r="93" spans="6:21" x14ac:dyDescent="0.25">
      <c r="N93" s="358">
        <f>N92-N91</f>
        <v>0.10284463894967188</v>
      </c>
      <c r="O93" s="485">
        <f>O92-O91</f>
        <v>-0.25</v>
      </c>
    </row>
  </sheetData>
  <mergeCells count="4">
    <mergeCell ref="A2:F2"/>
    <mergeCell ref="D3:F3"/>
    <mergeCell ref="S4:T4"/>
    <mergeCell ref="S13:T13"/>
  </mergeCells>
  <hyperlinks>
    <hyperlink ref="A12" r:id="rId1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93"/>
  <sheetViews>
    <sheetView topLeftCell="A40" workbookViewId="0">
      <selection activeCell="F62" sqref="F62"/>
    </sheetView>
  </sheetViews>
  <sheetFormatPr defaultRowHeight="15" x14ac:dyDescent="0.25"/>
  <cols>
    <col min="1" max="1" width="21.42578125" customWidth="1"/>
    <col min="2" max="2" width="25.85546875" style="30" bestFit="1" customWidth="1"/>
    <col min="3" max="3" width="31.42578125" style="30" bestFit="1" customWidth="1"/>
    <col min="4" max="4" width="16.140625" style="31" bestFit="1" customWidth="1"/>
    <col min="5" max="5" width="15.28515625" style="31" bestFit="1" customWidth="1"/>
    <col min="6" max="6" width="12.28515625" style="30" customWidth="1"/>
    <col min="7" max="7" width="13.42578125" customWidth="1"/>
    <col min="8" max="8" width="12.28515625" bestFit="1" customWidth="1"/>
    <col min="9" max="9" width="9.5703125" customWidth="1"/>
    <col min="10" max="10" width="25.42578125" style="104" customWidth="1"/>
    <col min="11" max="11" width="19" style="104" customWidth="1"/>
    <col min="12" max="12" width="18.85546875" customWidth="1"/>
    <col min="17" max="17" width="18.5703125" customWidth="1"/>
    <col min="18" max="18" width="16.7109375" customWidth="1"/>
    <col min="19" max="19" width="25.28515625" customWidth="1"/>
    <col min="20" max="20" width="26" bestFit="1" customWidth="1"/>
    <col min="22" max="22" width="13.28515625" customWidth="1"/>
    <col min="260" max="260" width="21.42578125" customWidth="1"/>
    <col min="261" max="261" width="16.42578125" customWidth="1"/>
    <col min="262" max="262" width="17.42578125" customWidth="1"/>
    <col min="263" max="263" width="14" customWidth="1"/>
    <col min="264" max="264" width="13.5703125" customWidth="1"/>
    <col min="265" max="265" width="12.28515625" customWidth="1"/>
    <col min="266" max="266" width="12.140625" customWidth="1"/>
    <col min="267" max="267" width="12.28515625" bestFit="1" customWidth="1"/>
    <col min="273" max="273" width="10.5703125" bestFit="1" customWidth="1"/>
    <col min="274" max="274" width="16.7109375" customWidth="1"/>
    <col min="275" max="275" width="27.7109375" customWidth="1"/>
    <col min="276" max="276" width="26" bestFit="1" customWidth="1"/>
    <col min="516" max="516" width="21.42578125" customWidth="1"/>
    <col min="517" max="517" width="16.42578125" customWidth="1"/>
    <col min="518" max="518" width="17.42578125" customWidth="1"/>
    <col min="519" max="519" width="14" customWidth="1"/>
    <col min="520" max="520" width="13.5703125" customWidth="1"/>
    <col min="521" max="521" width="12.28515625" customWidth="1"/>
    <col min="522" max="522" width="12.140625" customWidth="1"/>
    <col min="523" max="523" width="12.28515625" bestFit="1" customWidth="1"/>
    <col min="529" max="529" width="10.5703125" bestFit="1" customWidth="1"/>
    <col min="530" max="530" width="16.7109375" customWidth="1"/>
    <col min="531" max="531" width="27.7109375" customWidth="1"/>
    <col min="532" max="532" width="26" bestFit="1" customWidth="1"/>
    <col min="772" max="772" width="21.42578125" customWidth="1"/>
    <col min="773" max="773" width="16.42578125" customWidth="1"/>
    <col min="774" max="774" width="17.42578125" customWidth="1"/>
    <col min="775" max="775" width="14" customWidth="1"/>
    <col min="776" max="776" width="13.5703125" customWidth="1"/>
    <col min="777" max="777" width="12.28515625" customWidth="1"/>
    <col min="778" max="778" width="12.140625" customWidth="1"/>
    <col min="779" max="779" width="12.28515625" bestFit="1" customWidth="1"/>
    <col min="785" max="785" width="10.5703125" bestFit="1" customWidth="1"/>
    <col min="786" max="786" width="16.7109375" customWidth="1"/>
    <col min="787" max="787" width="27.7109375" customWidth="1"/>
    <col min="788" max="788" width="26" bestFit="1" customWidth="1"/>
    <col min="1028" max="1028" width="21.42578125" customWidth="1"/>
    <col min="1029" max="1029" width="16.42578125" customWidth="1"/>
    <col min="1030" max="1030" width="17.42578125" customWidth="1"/>
    <col min="1031" max="1031" width="14" customWidth="1"/>
    <col min="1032" max="1032" width="13.5703125" customWidth="1"/>
    <col min="1033" max="1033" width="12.28515625" customWidth="1"/>
    <col min="1034" max="1034" width="12.140625" customWidth="1"/>
    <col min="1035" max="1035" width="12.28515625" bestFit="1" customWidth="1"/>
    <col min="1041" max="1041" width="10.5703125" bestFit="1" customWidth="1"/>
    <col min="1042" max="1042" width="16.7109375" customWidth="1"/>
    <col min="1043" max="1043" width="27.7109375" customWidth="1"/>
    <col min="1044" max="1044" width="26" bestFit="1" customWidth="1"/>
    <col min="1284" max="1284" width="21.42578125" customWidth="1"/>
    <col min="1285" max="1285" width="16.42578125" customWidth="1"/>
    <col min="1286" max="1286" width="17.42578125" customWidth="1"/>
    <col min="1287" max="1287" width="14" customWidth="1"/>
    <col min="1288" max="1288" width="13.5703125" customWidth="1"/>
    <col min="1289" max="1289" width="12.28515625" customWidth="1"/>
    <col min="1290" max="1290" width="12.140625" customWidth="1"/>
    <col min="1291" max="1291" width="12.28515625" bestFit="1" customWidth="1"/>
    <col min="1297" max="1297" width="10.5703125" bestFit="1" customWidth="1"/>
    <col min="1298" max="1298" width="16.7109375" customWidth="1"/>
    <col min="1299" max="1299" width="27.7109375" customWidth="1"/>
    <col min="1300" max="1300" width="26" bestFit="1" customWidth="1"/>
    <col min="1540" max="1540" width="21.42578125" customWidth="1"/>
    <col min="1541" max="1541" width="16.42578125" customWidth="1"/>
    <col min="1542" max="1542" width="17.42578125" customWidth="1"/>
    <col min="1543" max="1543" width="14" customWidth="1"/>
    <col min="1544" max="1544" width="13.5703125" customWidth="1"/>
    <col min="1545" max="1545" width="12.28515625" customWidth="1"/>
    <col min="1546" max="1546" width="12.140625" customWidth="1"/>
    <col min="1547" max="1547" width="12.28515625" bestFit="1" customWidth="1"/>
    <col min="1553" max="1553" width="10.5703125" bestFit="1" customWidth="1"/>
    <col min="1554" max="1554" width="16.7109375" customWidth="1"/>
    <col min="1555" max="1555" width="27.7109375" customWidth="1"/>
    <col min="1556" max="1556" width="26" bestFit="1" customWidth="1"/>
    <col min="1796" max="1796" width="21.42578125" customWidth="1"/>
    <col min="1797" max="1797" width="16.42578125" customWidth="1"/>
    <col min="1798" max="1798" width="17.42578125" customWidth="1"/>
    <col min="1799" max="1799" width="14" customWidth="1"/>
    <col min="1800" max="1800" width="13.5703125" customWidth="1"/>
    <col min="1801" max="1801" width="12.28515625" customWidth="1"/>
    <col min="1802" max="1802" width="12.140625" customWidth="1"/>
    <col min="1803" max="1803" width="12.28515625" bestFit="1" customWidth="1"/>
    <col min="1809" max="1809" width="10.5703125" bestFit="1" customWidth="1"/>
    <col min="1810" max="1810" width="16.7109375" customWidth="1"/>
    <col min="1811" max="1811" width="27.7109375" customWidth="1"/>
    <col min="1812" max="1812" width="26" bestFit="1" customWidth="1"/>
    <col min="2052" max="2052" width="21.42578125" customWidth="1"/>
    <col min="2053" max="2053" width="16.42578125" customWidth="1"/>
    <col min="2054" max="2054" width="17.42578125" customWidth="1"/>
    <col min="2055" max="2055" width="14" customWidth="1"/>
    <col min="2056" max="2056" width="13.5703125" customWidth="1"/>
    <col min="2057" max="2057" width="12.28515625" customWidth="1"/>
    <col min="2058" max="2058" width="12.140625" customWidth="1"/>
    <col min="2059" max="2059" width="12.28515625" bestFit="1" customWidth="1"/>
    <col min="2065" max="2065" width="10.5703125" bestFit="1" customWidth="1"/>
    <col min="2066" max="2066" width="16.7109375" customWidth="1"/>
    <col min="2067" max="2067" width="27.7109375" customWidth="1"/>
    <col min="2068" max="2068" width="26" bestFit="1" customWidth="1"/>
    <col min="2308" max="2308" width="21.42578125" customWidth="1"/>
    <col min="2309" max="2309" width="16.42578125" customWidth="1"/>
    <col min="2310" max="2310" width="17.42578125" customWidth="1"/>
    <col min="2311" max="2311" width="14" customWidth="1"/>
    <col min="2312" max="2312" width="13.5703125" customWidth="1"/>
    <col min="2313" max="2313" width="12.28515625" customWidth="1"/>
    <col min="2314" max="2314" width="12.140625" customWidth="1"/>
    <col min="2315" max="2315" width="12.28515625" bestFit="1" customWidth="1"/>
    <col min="2321" max="2321" width="10.5703125" bestFit="1" customWidth="1"/>
    <col min="2322" max="2322" width="16.7109375" customWidth="1"/>
    <col min="2323" max="2323" width="27.7109375" customWidth="1"/>
    <col min="2324" max="2324" width="26" bestFit="1" customWidth="1"/>
    <col min="2564" max="2564" width="21.42578125" customWidth="1"/>
    <col min="2565" max="2565" width="16.42578125" customWidth="1"/>
    <col min="2566" max="2566" width="17.42578125" customWidth="1"/>
    <col min="2567" max="2567" width="14" customWidth="1"/>
    <col min="2568" max="2568" width="13.5703125" customWidth="1"/>
    <col min="2569" max="2569" width="12.28515625" customWidth="1"/>
    <col min="2570" max="2570" width="12.140625" customWidth="1"/>
    <col min="2571" max="2571" width="12.28515625" bestFit="1" customWidth="1"/>
    <col min="2577" max="2577" width="10.5703125" bestFit="1" customWidth="1"/>
    <col min="2578" max="2578" width="16.7109375" customWidth="1"/>
    <col min="2579" max="2579" width="27.7109375" customWidth="1"/>
    <col min="2580" max="2580" width="26" bestFit="1" customWidth="1"/>
    <col min="2820" max="2820" width="21.42578125" customWidth="1"/>
    <col min="2821" max="2821" width="16.42578125" customWidth="1"/>
    <col min="2822" max="2822" width="17.42578125" customWidth="1"/>
    <col min="2823" max="2823" width="14" customWidth="1"/>
    <col min="2824" max="2824" width="13.5703125" customWidth="1"/>
    <col min="2825" max="2825" width="12.28515625" customWidth="1"/>
    <col min="2826" max="2826" width="12.140625" customWidth="1"/>
    <col min="2827" max="2827" width="12.28515625" bestFit="1" customWidth="1"/>
    <col min="2833" max="2833" width="10.5703125" bestFit="1" customWidth="1"/>
    <col min="2834" max="2834" width="16.7109375" customWidth="1"/>
    <col min="2835" max="2835" width="27.7109375" customWidth="1"/>
    <col min="2836" max="2836" width="26" bestFit="1" customWidth="1"/>
    <col min="3076" max="3076" width="21.42578125" customWidth="1"/>
    <col min="3077" max="3077" width="16.42578125" customWidth="1"/>
    <col min="3078" max="3078" width="17.42578125" customWidth="1"/>
    <col min="3079" max="3079" width="14" customWidth="1"/>
    <col min="3080" max="3080" width="13.5703125" customWidth="1"/>
    <col min="3081" max="3081" width="12.28515625" customWidth="1"/>
    <col min="3082" max="3082" width="12.140625" customWidth="1"/>
    <col min="3083" max="3083" width="12.28515625" bestFit="1" customWidth="1"/>
    <col min="3089" max="3089" width="10.5703125" bestFit="1" customWidth="1"/>
    <col min="3090" max="3090" width="16.7109375" customWidth="1"/>
    <col min="3091" max="3091" width="27.7109375" customWidth="1"/>
    <col min="3092" max="3092" width="26" bestFit="1" customWidth="1"/>
    <col min="3332" max="3332" width="21.42578125" customWidth="1"/>
    <col min="3333" max="3333" width="16.42578125" customWidth="1"/>
    <col min="3334" max="3334" width="17.42578125" customWidth="1"/>
    <col min="3335" max="3335" width="14" customWidth="1"/>
    <col min="3336" max="3336" width="13.5703125" customWidth="1"/>
    <col min="3337" max="3337" width="12.28515625" customWidth="1"/>
    <col min="3338" max="3338" width="12.140625" customWidth="1"/>
    <col min="3339" max="3339" width="12.28515625" bestFit="1" customWidth="1"/>
    <col min="3345" max="3345" width="10.5703125" bestFit="1" customWidth="1"/>
    <col min="3346" max="3346" width="16.7109375" customWidth="1"/>
    <col min="3347" max="3347" width="27.7109375" customWidth="1"/>
    <col min="3348" max="3348" width="26" bestFit="1" customWidth="1"/>
    <col min="3588" max="3588" width="21.42578125" customWidth="1"/>
    <col min="3589" max="3589" width="16.42578125" customWidth="1"/>
    <col min="3590" max="3590" width="17.42578125" customWidth="1"/>
    <col min="3591" max="3591" width="14" customWidth="1"/>
    <col min="3592" max="3592" width="13.5703125" customWidth="1"/>
    <col min="3593" max="3593" width="12.28515625" customWidth="1"/>
    <col min="3594" max="3594" width="12.140625" customWidth="1"/>
    <col min="3595" max="3595" width="12.28515625" bestFit="1" customWidth="1"/>
    <col min="3601" max="3601" width="10.5703125" bestFit="1" customWidth="1"/>
    <col min="3602" max="3602" width="16.7109375" customWidth="1"/>
    <col min="3603" max="3603" width="27.7109375" customWidth="1"/>
    <col min="3604" max="3604" width="26" bestFit="1" customWidth="1"/>
    <col min="3844" max="3844" width="21.42578125" customWidth="1"/>
    <col min="3845" max="3845" width="16.42578125" customWidth="1"/>
    <col min="3846" max="3846" width="17.42578125" customWidth="1"/>
    <col min="3847" max="3847" width="14" customWidth="1"/>
    <col min="3848" max="3848" width="13.5703125" customWidth="1"/>
    <col min="3849" max="3849" width="12.28515625" customWidth="1"/>
    <col min="3850" max="3850" width="12.140625" customWidth="1"/>
    <col min="3851" max="3851" width="12.28515625" bestFit="1" customWidth="1"/>
    <col min="3857" max="3857" width="10.5703125" bestFit="1" customWidth="1"/>
    <col min="3858" max="3858" width="16.7109375" customWidth="1"/>
    <col min="3859" max="3859" width="27.7109375" customWidth="1"/>
    <col min="3860" max="3860" width="26" bestFit="1" customWidth="1"/>
    <col min="4100" max="4100" width="21.42578125" customWidth="1"/>
    <col min="4101" max="4101" width="16.42578125" customWidth="1"/>
    <col min="4102" max="4102" width="17.42578125" customWidth="1"/>
    <col min="4103" max="4103" width="14" customWidth="1"/>
    <col min="4104" max="4104" width="13.5703125" customWidth="1"/>
    <col min="4105" max="4105" width="12.28515625" customWidth="1"/>
    <col min="4106" max="4106" width="12.140625" customWidth="1"/>
    <col min="4107" max="4107" width="12.28515625" bestFit="1" customWidth="1"/>
    <col min="4113" max="4113" width="10.5703125" bestFit="1" customWidth="1"/>
    <col min="4114" max="4114" width="16.7109375" customWidth="1"/>
    <col min="4115" max="4115" width="27.7109375" customWidth="1"/>
    <col min="4116" max="4116" width="26" bestFit="1" customWidth="1"/>
    <col min="4356" max="4356" width="21.42578125" customWidth="1"/>
    <col min="4357" max="4357" width="16.42578125" customWidth="1"/>
    <col min="4358" max="4358" width="17.42578125" customWidth="1"/>
    <col min="4359" max="4359" width="14" customWidth="1"/>
    <col min="4360" max="4360" width="13.5703125" customWidth="1"/>
    <col min="4361" max="4361" width="12.28515625" customWidth="1"/>
    <col min="4362" max="4362" width="12.140625" customWidth="1"/>
    <col min="4363" max="4363" width="12.28515625" bestFit="1" customWidth="1"/>
    <col min="4369" max="4369" width="10.5703125" bestFit="1" customWidth="1"/>
    <col min="4370" max="4370" width="16.7109375" customWidth="1"/>
    <col min="4371" max="4371" width="27.7109375" customWidth="1"/>
    <col min="4372" max="4372" width="26" bestFit="1" customWidth="1"/>
    <col min="4612" max="4612" width="21.42578125" customWidth="1"/>
    <col min="4613" max="4613" width="16.42578125" customWidth="1"/>
    <col min="4614" max="4614" width="17.42578125" customWidth="1"/>
    <col min="4615" max="4615" width="14" customWidth="1"/>
    <col min="4616" max="4616" width="13.5703125" customWidth="1"/>
    <col min="4617" max="4617" width="12.28515625" customWidth="1"/>
    <col min="4618" max="4618" width="12.140625" customWidth="1"/>
    <col min="4619" max="4619" width="12.28515625" bestFit="1" customWidth="1"/>
    <col min="4625" max="4625" width="10.5703125" bestFit="1" customWidth="1"/>
    <col min="4626" max="4626" width="16.7109375" customWidth="1"/>
    <col min="4627" max="4627" width="27.7109375" customWidth="1"/>
    <col min="4628" max="4628" width="26" bestFit="1" customWidth="1"/>
    <col min="4868" max="4868" width="21.42578125" customWidth="1"/>
    <col min="4869" max="4869" width="16.42578125" customWidth="1"/>
    <col min="4870" max="4870" width="17.42578125" customWidth="1"/>
    <col min="4871" max="4871" width="14" customWidth="1"/>
    <col min="4872" max="4872" width="13.5703125" customWidth="1"/>
    <col min="4873" max="4873" width="12.28515625" customWidth="1"/>
    <col min="4874" max="4874" width="12.140625" customWidth="1"/>
    <col min="4875" max="4875" width="12.28515625" bestFit="1" customWidth="1"/>
    <col min="4881" max="4881" width="10.5703125" bestFit="1" customWidth="1"/>
    <col min="4882" max="4882" width="16.7109375" customWidth="1"/>
    <col min="4883" max="4883" width="27.7109375" customWidth="1"/>
    <col min="4884" max="4884" width="26" bestFit="1" customWidth="1"/>
    <col min="5124" max="5124" width="21.42578125" customWidth="1"/>
    <col min="5125" max="5125" width="16.42578125" customWidth="1"/>
    <col min="5126" max="5126" width="17.42578125" customWidth="1"/>
    <col min="5127" max="5127" width="14" customWidth="1"/>
    <col min="5128" max="5128" width="13.5703125" customWidth="1"/>
    <col min="5129" max="5129" width="12.28515625" customWidth="1"/>
    <col min="5130" max="5130" width="12.140625" customWidth="1"/>
    <col min="5131" max="5131" width="12.28515625" bestFit="1" customWidth="1"/>
    <col min="5137" max="5137" width="10.5703125" bestFit="1" customWidth="1"/>
    <col min="5138" max="5138" width="16.7109375" customWidth="1"/>
    <col min="5139" max="5139" width="27.7109375" customWidth="1"/>
    <col min="5140" max="5140" width="26" bestFit="1" customWidth="1"/>
    <col min="5380" max="5380" width="21.42578125" customWidth="1"/>
    <col min="5381" max="5381" width="16.42578125" customWidth="1"/>
    <col min="5382" max="5382" width="17.42578125" customWidth="1"/>
    <col min="5383" max="5383" width="14" customWidth="1"/>
    <col min="5384" max="5384" width="13.5703125" customWidth="1"/>
    <col min="5385" max="5385" width="12.28515625" customWidth="1"/>
    <col min="5386" max="5386" width="12.140625" customWidth="1"/>
    <col min="5387" max="5387" width="12.28515625" bestFit="1" customWidth="1"/>
    <col min="5393" max="5393" width="10.5703125" bestFit="1" customWidth="1"/>
    <col min="5394" max="5394" width="16.7109375" customWidth="1"/>
    <col min="5395" max="5395" width="27.7109375" customWidth="1"/>
    <col min="5396" max="5396" width="26" bestFit="1" customWidth="1"/>
    <col min="5636" max="5636" width="21.42578125" customWidth="1"/>
    <col min="5637" max="5637" width="16.42578125" customWidth="1"/>
    <col min="5638" max="5638" width="17.42578125" customWidth="1"/>
    <col min="5639" max="5639" width="14" customWidth="1"/>
    <col min="5640" max="5640" width="13.5703125" customWidth="1"/>
    <col min="5641" max="5641" width="12.28515625" customWidth="1"/>
    <col min="5642" max="5642" width="12.140625" customWidth="1"/>
    <col min="5643" max="5643" width="12.28515625" bestFit="1" customWidth="1"/>
    <col min="5649" max="5649" width="10.5703125" bestFit="1" customWidth="1"/>
    <col min="5650" max="5650" width="16.7109375" customWidth="1"/>
    <col min="5651" max="5651" width="27.7109375" customWidth="1"/>
    <col min="5652" max="5652" width="26" bestFit="1" customWidth="1"/>
    <col min="5892" max="5892" width="21.42578125" customWidth="1"/>
    <col min="5893" max="5893" width="16.42578125" customWidth="1"/>
    <col min="5894" max="5894" width="17.42578125" customWidth="1"/>
    <col min="5895" max="5895" width="14" customWidth="1"/>
    <col min="5896" max="5896" width="13.5703125" customWidth="1"/>
    <col min="5897" max="5897" width="12.28515625" customWidth="1"/>
    <col min="5898" max="5898" width="12.140625" customWidth="1"/>
    <col min="5899" max="5899" width="12.28515625" bestFit="1" customWidth="1"/>
    <col min="5905" max="5905" width="10.5703125" bestFit="1" customWidth="1"/>
    <col min="5906" max="5906" width="16.7109375" customWidth="1"/>
    <col min="5907" max="5907" width="27.7109375" customWidth="1"/>
    <col min="5908" max="5908" width="26" bestFit="1" customWidth="1"/>
    <col min="6148" max="6148" width="21.42578125" customWidth="1"/>
    <col min="6149" max="6149" width="16.42578125" customWidth="1"/>
    <col min="6150" max="6150" width="17.42578125" customWidth="1"/>
    <col min="6151" max="6151" width="14" customWidth="1"/>
    <col min="6152" max="6152" width="13.5703125" customWidth="1"/>
    <col min="6153" max="6153" width="12.28515625" customWidth="1"/>
    <col min="6154" max="6154" width="12.140625" customWidth="1"/>
    <col min="6155" max="6155" width="12.28515625" bestFit="1" customWidth="1"/>
    <col min="6161" max="6161" width="10.5703125" bestFit="1" customWidth="1"/>
    <col min="6162" max="6162" width="16.7109375" customWidth="1"/>
    <col min="6163" max="6163" width="27.7109375" customWidth="1"/>
    <col min="6164" max="6164" width="26" bestFit="1" customWidth="1"/>
    <col min="6404" max="6404" width="21.42578125" customWidth="1"/>
    <col min="6405" max="6405" width="16.42578125" customWidth="1"/>
    <col min="6406" max="6406" width="17.42578125" customWidth="1"/>
    <col min="6407" max="6407" width="14" customWidth="1"/>
    <col min="6408" max="6408" width="13.5703125" customWidth="1"/>
    <col min="6409" max="6409" width="12.28515625" customWidth="1"/>
    <col min="6410" max="6410" width="12.140625" customWidth="1"/>
    <col min="6411" max="6411" width="12.28515625" bestFit="1" customWidth="1"/>
    <col min="6417" max="6417" width="10.5703125" bestFit="1" customWidth="1"/>
    <col min="6418" max="6418" width="16.7109375" customWidth="1"/>
    <col min="6419" max="6419" width="27.7109375" customWidth="1"/>
    <col min="6420" max="6420" width="26" bestFit="1" customWidth="1"/>
    <col min="6660" max="6660" width="21.42578125" customWidth="1"/>
    <col min="6661" max="6661" width="16.42578125" customWidth="1"/>
    <col min="6662" max="6662" width="17.42578125" customWidth="1"/>
    <col min="6663" max="6663" width="14" customWidth="1"/>
    <col min="6664" max="6664" width="13.5703125" customWidth="1"/>
    <col min="6665" max="6665" width="12.28515625" customWidth="1"/>
    <col min="6666" max="6666" width="12.140625" customWidth="1"/>
    <col min="6667" max="6667" width="12.28515625" bestFit="1" customWidth="1"/>
    <col min="6673" max="6673" width="10.5703125" bestFit="1" customWidth="1"/>
    <col min="6674" max="6674" width="16.7109375" customWidth="1"/>
    <col min="6675" max="6675" width="27.7109375" customWidth="1"/>
    <col min="6676" max="6676" width="26" bestFit="1" customWidth="1"/>
    <col min="6916" max="6916" width="21.42578125" customWidth="1"/>
    <col min="6917" max="6917" width="16.42578125" customWidth="1"/>
    <col min="6918" max="6918" width="17.42578125" customWidth="1"/>
    <col min="6919" max="6919" width="14" customWidth="1"/>
    <col min="6920" max="6920" width="13.5703125" customWidth="1"/>
    <col min="6921" max="6921" width="12.28515625" customWidth="1"/>
    <col min="6922" max="6922" width="12.140625" customWidth="1"/>
    <col min="6923" max="6923" width="12.28515625" bestFit="1" customWidth="1"/>
    <col min="6929" max="6929" width="10.5703125" bestFit="1" customWidth="1"/>
    <col min="6930" max="6930" width="16.7109375" customWidth="1"/>
    <col min="6931" max="6931" width="27.7109375" customWidth="1"/>
    <col min="6932" max="6932" width="26" bestFit="1" customWidth="1"/>
    <col min="7172" max="7172" width="21.42578125" customWidth="1"/>
    <col min="7173" max="7173" width="16.42578125" customWidth="1"/>
    <col min="7174" max="7174" width="17.42578125" customWidth="1"/>
    <col min="7175" max="7175" width="14" customWidth="1"/>
    <col min="7176" max="7176" width="13.5703125" customWidth="1"/>
    <col min="7177" max="7177" width="12.28515625" customWidth="1"/>
    <col min="7178" max="7178" width="12.140625" customWidth="1"/>
    <col min="7179" max="7179" width="12.28515625" bestFit="1" customWidth="1"/>
    <col min="7185" max="7185" width="10.5703125" bestFit="1" customWidth="1"/>
    <col min="7186" max="7186" width="16.7109375" customWidth="1"/>
    <col min="7187" max="7187" width="27.7109375" customWidth="1"/>
    <col min="7188" max="7188" width="26" bestFit="1" customWidth="1"/>
    <col min="7428" max="7428" width="21.42578125" customWidth="1"/>
    <col min="7429" max="7429" width="16.42578125" customWidth="1"/>
    <col min="7430" max="7430" width="17.42578125" customWidth="1"/>
    <col min="7431" max="7431" width="14" customWidth="1"/>
    <col min="7432" max="7432" width="13.5703125" customWidth="1"/>
    <col min="7433" max="7433" width="12.28515625" customWidth="1"/>
    <col min="7434" max="7434" width="12.140625" customWidth="1"/>
    <col min="7435" max="7435" width="12.28515625" bestFit="1" customWidth="1"/>
    <col min="7441" max="7441" width="10.5703125" bestFit="1" customWidth="1"/>
    <col min="7442" max="7442" width="16.7109375" customWidth="1"/>
    <col min="7443" max="7443" width="27.7109375" customWidth="1"/>
    <col min="7444" max="7444" width="26" bestFit="1" customWidth="1"/>
    <col min="7684" max="7684" width="21.42578125" customWidth="1"/>
    <col min="7685" max="7685" width="16.42578125" customWidth="1"/>
    <col min="7686" max="7686" width="17.42578125" customWidth="1"/>
    <col min="7687" max="7687" width="14" customWidth="1"/>
    <col min="7688" max="7688" width="13.5703125" customWidth="1"/>
    <col min="7689" max="7689" width="12.28515625" customWidth="1"/>
    <col min="7690" max="7690" width="12.140625" customWidth="1"/>
    <col min="7691" max="7691" width="12.28515625" bestFit="1" customWidth="1"/>
    <col min="7697" max="7697" width="10.5703125" bestFit="1" customWidth="1"/>
    <col min="7698" max="7698" width="16.7109375" customWidth="1"/>
    <col min="7699" max="7699" width="27.7109375" customWidth="1"/>
    <col min="7700" max="7700" width="26" bestFit="1" customWidth="1"/>
    <col min="7940" max="7940" width="21.42578125" customWidth="1"/>
    <col min="7941" max="7941" width="16.42578125" customWidth="1"/>
    <col min="7942" max="7942" width="17.42578125" customWidth="1"/>
    <col min="7943" max="7943" width="14" customWidth="1"/>
    <col min="7944" max="7944" width="13.5703125" customWidth="1"/>
    <col min="7945" max="7945" width="12.28515625" customWidth="1"/>
    <col min="7946" max="7946" width="12.140625" customWidth="1"/>
    <col min="7947" max="7947" width="12.28515625" bestFit="1" customWidth="1"/>
    <col min="7953" max="7953" width="10.5703125" bestFit="1" customWidth="1"/>
    <col min="7954" max="7954" width="16.7109375" customWidth="1"/>
    <col min="7955" max="7955" width="27.7109375" customWidth="1"/>
    <col min="7956" max="7956" width="26" bestFit="1" customWidth="1"/>
    <col min="8196" max="8196" width="21.42578125" customWidth="1"/>
    <col min="8197" max="8197" width="16.42578125" customWidth="1"/>
    <col min="8198" max="8198" width="17.42578125" customWidth="1"/>
    <col min="8199" max="8199" width="14" customWidth="1"/>
    <col min="8200" max="8200" width="13.5703125" customWidth="1"/>
    <col min="8201" max="8201" width="12.28515625" customWidth="1"/>
    <col min="8202" max="8202" width="12.140625" customWidth="1"/>
    <col min="8203" max="8203" width="12.28515625" bestFit="1" customWidth="1"/>
    <col min="8209" max="8209" width="10.5703125" bestFit="1" customWidth="1"/>
    <col min="8210" max="8210" width="16.7109375" customWidth="1"/>
    <col min="8211" max="8211" width="27.7109375" customWidth="1"/>
    <col min="8212" max="8212" width="26" bestFit="1" customWidth="1"/>
    <col min="8452" max="8452" width="21.42578125" customWidth="1"/>
    <col min="8453" max="8453" width="16.42578125" customWidth="1"/>
    <col min="8454" max="8454" width="17.42578125" customWidth="1"/>
    <col min="8455" max="8455" width="14" customWidth="1"/>
    <col min="8456" max="8456" width="13.5703125" customWidth="1"/>
    <col min="8457" max="8457" width="12.28515625" customWidth="1"/>
    <col min="8458" max="8458" width="12.140625" customWidth="1"/>
    <col min="8459" max="8459" width="12.28515625" bestFit="1" customWidth="1"/>
    <col min="8465" max="8465" width="10.5703125" bestFit="1" customWidth="1"/>
    <col min="8466" max="8466" width="16.7109375" customWidth="1"/>
    <col min="8467" max="8467" width="27.7109375" customWidth="1"/>
    <col min="8468" max="8468" width="26" bestFit="1" customWidth="1"/>
    <col min="8708" max="8708" width="21.42578125" customWidth="1"/>
    <col min="8709" max="8709" width="16.42578125" customWidth="1"/>
    <col min="8710" max="8710" width="17.42578125" customWidth="1"/>
    <col min="8711" max="8711" width="14" customWidth="1"/>
    <col min="8712" max="8712" width="13.5703125" customWidth="1"/>
    <col min="8713" max="8713" width="12.28515625" customWidth="1"/>
    <col min="8714" max="8714" width="12.140625" customWidth="1"/>
    <col min="8715" max="8715" width="12.28515625" bestFit="1" customWidth="1"/>
    <col min="8721" max="8721" width="10.5703125" bestFit="1" customWidth="1"/>
    <col min="8722" max="8722" width="16.7109375" customWidth="1"/>
    <col min="8723" max="8723" width="27.7109375" customWidth="1"/>
    <col min="8724" max="8724" width="26" bestFit="1" customWidth="1"/>
    <col min="8964" max="8964" width="21.42578125" customWidth="1"/>
    <col min="8965" max="8965" width="16.42578125" customWidth="1"/>
    <col min="8966" max="8966" width="17.42578125" customWidth="1"/>
    <col min="8967" max="8967" width="14" customWidth="1"/>
    <col min="8968" max="8968" width="13.5703125" customWidth="1"/>
    <col min="8969" max="8969" width="12.28515625" customWidth="1"/>
    <col min="8970" max="8970" width="12.140625" customWidth="1"/>
    <col min="8971" max="8971" width="12.28515625" bestFit="1" customWidth="1"/>
    <col min="8977" max="8977" width="10.5703125" bestFit="1" customWidth="1"/>
    <col min="8978" max="8978" width="16.7109375" customWidth="1"/>
    <col min="8979" max="8979" width="27.7109375" customWidth="1"/>
    <col min="8980" max="8980" width="26" bestFit="1" customWidth="1"/>
    <col min="9220" max="9220" width="21.42578125" customWidth="1"/>
    <col min="9221" max="9221" width="16.42578125" customWidth="1"/>
    <col min="9222" max="9222" width="17.42578125" customWidth="1"/>
    <col min="9223" max="9223" width="14" customWidth="1"/>
    <col min="9224" max="9224" width="13.5703125" customWidth="1"/>
    <col min="9225" max="9225" width="12.28515625" customWidth="1"/>
    <col min="9226" max="9226" width="12.140625" customWidth="1"/>
    <col min="9227" max="9227" width="12.28515625" bestFit="1" customWidth="1"/>
    <col min="9233" max="9233" width="10.5703125" bestFit="1" customWidth="1"/>
    <col min="9234" max="9234" width="16.7109375" customWidth="1"/>
    <col min="9235" max="9235" width="27.7109375" customWidth="1"/>
    <col min="9236" max="9236" width="26" bestFit="1" customWidth="1"/>
    <col min="9476" max="9476" width="21.42578125" customWidth="1"/>
    <col min="9477" max="9477" width="16.42578125" customWidth="1"/>
    <col min="9478" max="9478" width="17.42578125" customWidth="1"/>
    <col min="9479" max="9479" width="14" customWidth="1"/>
    <col min="9480" max="9480" width="13.5703125" customWidth="1"/>
    <col min="9481" max="9481" width="12.28515625" customWidth="1"/>
    <col min="9482" max="9482" width="12.140625" customWidth="1"/>
    <col min="9483" max="9483" width="12.28515625" bestFit="1" customWidth="1"/>
    <col min="9489" max="9489" width="10.5703125" bestFit="1" customWidth="1"/>
    <col min="9490" max="9490" width="16.7109375" customWidth="1"/>
    <col min="9491" max="9491" width="27.7109375" customWidth="1"/>
    <col min="9492" max="9492" width="26" bestFit="1" customWidth="1"/>
    <col min="9732" max="9732" width="21.42578125" customWidth="1"/>
    <col min="9733" max="9733" width="16.42578125" customWidth="1"/>
    <col min="9734" max="9734" width="17.42578125" customWidth="1"/>
    <col min="9735" max="9735" width="14" customWidth="1"/>
    <col min="9736" max="9736" width="13.5703125" customWidth="1"/>
    <col min="9737" max="9737" width="12.28515625" customWidth="1"/>
    <col min="9738" max="9738" width="12.140625" customWidth="1"/>
    <col min="9739" max="9739" width="12.28515625" bestFit="1" customWidth="1"/>
    <col min="9745" max="9745" width="10.5703125" bestFit="1" customWidth="1"/>
    <col min="9746" max="9746" width="16.7109375" customWidth="1"/>
    <col min="9747" max="9747" width="27.7109375" customWidth="1"/>
    <col min="9748" max="9748" width="26" bestFit="1" customWidth="1"/>
    <col min="9988" max="9988" width="21.42578125" customWidth="1"/>
    <col min="9989" max="9989" width="16.42578125" customWidth="1"/>
    <col min="9990" max="9990" width="17.42578125" customWidth="1"/>
    <col min="9991" max="9991" width="14" customWidth="1"/>
    <col min="9992" max="9992" width="13.5703125" customWidth="1"/>
    <col min="9993" max="9993" width="12.28515625" customWidth="1"/>
    <col min="9994" max="9994" width="12.140625" customWidth="1"/>
    <col min="9995" max="9995" width="12.28515625" bestFit="1" customWidth="1"/>
    <col min="10001" max="10001" width="10.5703125" bestFit="1" customWidth="1"/>
    <col min="10002" max="10002" width="16.7109375" customWidth="1"/>
    <col min="10003" max="10003" width="27.7109375" customWidth="1"/>
    <col min="10004" max="10004" width="26" bestFit="1" customWidth="1"/>
    <col min="10244" max="10244" width="21.42578125" customWidth="1"/>
    <col min="10245" max="10245" width="16.42578125" customWidth="1"/>
    <col min="10246" max="10246" width="17.42578125" customWidth="1"/>
    <col min="10247" max="10247" width="14" customWidth="1"/>
    <col min="10248" max="10248" width="13.5703125" customWidth="1"/>
    <col min="10249" max="10249" width="12.28515625" customWidth="1"/>
    <col min="10250" max="10250" width="12.140625" customWidth="1"/>
    <col min="10251" max="10251" width="12.28515625" bestFit="1" customWidth="1"/>
    <col min="10257" max="10257" width="10.5703125" bestFit="1" customWidth="1"/>
    <col min="10258" max="10258" width="16.7109375" customWidth="1"/>
    <col min="10259" max="10259" width="27.7109375" customWidth="1"/>
    <col min="10260" max="10260" width="26" bestFit="1" customWidth="1"/>
    <col min="10500" max="10500" width="21.42578125" customWidth="1"/>
    <col min="10501" max="10501" width="16.42578125" customWidth="1"/>
    <col min="10502" max="10502" width="17.42578125" customWidth="1"/>
    <col min="10503" max="10503" width="14" customWidth="1"/>
    <col min="10504" max="10504" width="13.5703125" customWidth="1"/>
    <col min="10505" max="10505" width="12.28515625" customWidth="1"/>
    <col min="10506" max="10506" width="12.140625" customWidth="1"/>
    <col min="10507" max="10507" width="12.28515625" bestFit="1" customWidth="1"/>
    <col min="10513" max="10513" width="10.5703125" bestFit="1" customWidth="1"/>
    <col min="10514" max="10514" width="16.7109375" customWidth="1"/>
    <col min="10515" max="10515" width="27.7109375" customWidth="1"/>
    <col min="10516" max="10516" width="26" bestFit="1" customWidth="1"/>
    <col min="10756" max="10756" width="21.42578125" customWidth="1"/>
    <col min="10757" max="10757" width="16.42578125" customWidth="1"/>
    <col min="10758" max="10758" width="17.42578125" customWidth="1"/>
    <col min="10759" max="10759" width="14" customWidth="1"/>
    <col min="10760" max="10760" width="13.5703125" customWidth="1"/>
    <col min="10761" max="10761" width="12.28515625" customWidth="1"/>
    <col min="10762" max="10762" width="12.140625" customWidth="1"/>
    <col min="10763" max="10763" width="12.28515625" bestFit="1" customWidth="1"/>
    <col min="10769" max="10769" width="10.5703125" bestFit="1" customWidth="1"/>
    <col min="10770" max="10770" width="16.7109375" customWidth="1"/>
    <col min="10771" max="10771" width="27.7109375" customWidth="1"/>
    <col min="10772" max="10772" width="26" bestFit="1" customWidth="1"/>
    <col min="11012" max="11012" width="21.42578125" customWidth="1"/>
    <col min="11013" max="11013" width="16.42578125" customWidth="1"/>
    <col min="11014" max="11014" width="17.42578125" customWidth="1"/>
    <col min="11015" max="11015" width="14" customWidth="1"/>
    <col min="11016" max="11016" width="13.5703125" customWidth="1"/>
    <col min="11017" max="11017" width="12.28515625" customWidth="1"/>
    <col min="11018" max="11018" width="12.140625" customWidth="1"/>
    <col min="11019" max="11019" width="12.28515625" bestFit="1" customWidth="1"/>
    <col min="11025" max="11025" width="10.5703125" bestFit="1" customWidth="1"/>
    <col min="11026" max="11026" width="16.7109375" customWidth="1"/>
    <col min="11027" max="11027" width="27.7109375" customWidth="1"/>
    <col min="11028" max="11028" width="26" bestFit="1" customWidth="1"/>
    <col min="11268" max="11268" width="21.42578125" customWidth="1"/>
    <col min="11269" max="11269" width="16.42578125" customWidth="1"/>
    <col min="11270" max="11270" width="17.42578125" customWidth="1"/>
    <col min="11271" max="11271" width="14" customWidth="1"/>
    <col min="11272" max="11272" width="13.5703125" customWidth="1"/>
    <col min="11273" max="11273" width="12.28515625" customWidth="1"/>
    <col min="11274" max="11274" width="12.140625" customWidth="1"/>
    <col min="11275" max="11275" width="12.28515625" bestFit="1" customWidth="1"/>
    <col min="11281" max="11281" width="10.5703125" bestFit="1" customWidth="1"/>
    <col min="11282" max="11282" width="16.7109375" customWidth="1"/>
    <col min="11283" max="11283" width="27.7109375" customWidth="1"/>
    <col min="11284" max="11284" width="26" bestFit="1" customWidth="1"/>
    <col min="11524" max="11524" width="21.42578125" customWidth="1"/>
    <col min="11525" max="11525" width="16.42578125" customWidth="1"/>
    <col min="11526" max="11526" width="17.42578125" customWidth="1"/>
    <col min="11527" max="11527" width="14" customWidth="1"/>
    <col min="11528" max="11528" width="13.5703125" customWidth="1"/>
    <col min="11529" max="11529" width="12.28515625" customWidth="1"/>
    <col min="11530" max="11530" width="12.140625" customWidth="1"/>
    <col min="11531" max="11531" width="12.28515625" bestFit="1" customWidth="1"/>
    <col min="11537" max="11537" width="10.5703125" bestFit="1" customWidth="1"/>
    <col min="11538" max="11538" width="16.7109375" customWidth="1"/>
    <col min="11539" max="11539" width="27.7109375" customWidth="1"/>
    <col min="11540" max="11540" width="26" bestFit="1" customWidth="1"/>
    <col min="11780" max="11780" width="21.42578125" customWidth="1"/>
    <col min="11781" max="11781" width="16.42578125" customWidth="1"/>
    <col min="11782" max="11782" width="17.42578125" customWidth="1"/>
    <col min="11783" max="11783" width="14" customWidth="1"/>
    <col min="11784" max="11784" width="13.5703125" customWidth="1"/>
    <col min="11785" max="11785" width="12.28515625" customWidth="1"/>
    <col min="11786" max="11786" width="12.140625" customWidth="1"/>
    <col min="11787" max="11787" width="12.28515625" bestFit="1" customWidth="1"/>
    <col min="11793" max="11793" width="10.5703125" bestFit="1" customWidth="1"/>
    <col min="11794" max="11794" width="16.7109375" customWidth="1"/>
    <col min="11795" max="11795" width="27.7109375" customWidth="1"/>
    <col min="11796" max="11796" width="26" bestFit="1" customWidth="1"/>
    <col min="12036" max="12036" width="21.42578125" customWidth="1"/>
    <col min="12037" max="12037" width="16.42578125" customWidth="1"/>
    <col min="12038" max="12038" width="17.42578125" customWidth="1"/>
    <col min="12039" max="12039" width="14" customWidth="1"/>
    <col min="12040" max="12040" width="13.5703125" customWidth="1"/>
    <col min="12041" max="12041" width="12.28515625" customWidth="1"/>
    <col min="12042" max="12042" width="12.140625" customWidth="1"/>
    <col min="12043" max="12043" width="12.28515625" bestFit="1" customWidth="1"/>
    <col min="12049" max="12049" width="10.5703125" bestFit="1" customWidth="1"/>
    <col min="12050" max="12050" width="16.7109375" customWidth="1"/>
    <col min="12051" max="12051" width="27.7109375" customWidth="1"/>
    <col min="12052" max="12052" width="26" bestFit="1" customWidth="1"/>
    <col min="12292" max="12292" width="21.42578125" customWidth="1"/>
    <col min="12293" max="12293" width="16.42578125" customWidth="1"/>
    <col min="12294" max="12294" width="17.42578125" customWidth="1"/>
    <col min="12295" max="12295" width="14" customWidth="1"/>
    <col min="12296" max="12296" width="13.5703125" customWidth="1"/>
    <col min="12297" max="12297" width="12.28515625" customWidth="1"/>
    <col min="12298" max="12298" width="12.140625" customWidth="1"/>
    <col min="12299" max="12299" width="12.28515625" bestFit="1" customWidth="1"/>
    <col min="12305" max="12305" width="10.5703125" bestFit="1" customWidth="1"/>
    <col min="12306" max="12306" width="16.7109375" customWidth="1"/>
    <col min="12307" max="12307" width="27.7109375" customWidth="1"/>
    <col min="12308" max="12308" width="26" bestFit="1" customWidth="1"/>
    <col min="12548" max="12548" width="21.42578125" customWidth="1"/>
    <col min="12549" max="12549" width="16.42578125" customWidth="1"/>
    <col min="12550" max="12550" width="17.42578125" customWidth="1"/>
    <col min="12551" max="12551" width="14" customWidth="1"/>
    <col min="12552" max="12552" width="13.5703125" customWidth="1"/>
    <col min="12553" max="12553" width="12.28515625" customWidth="1"/>
    <col min="12554" max="12554" width="12.140625" customWidth="1"/>
    <col min="12555" max="12555" width="12.28515625" bestFit="1" customWidth="1"/>
    <col min="12561" max="12561" width="10.5703125" bestFit="1" customWidth="1"/>
    <col min="12562" max="12562" width="16.7109375" customWidth="1"/>
    <col min="12563" max="12563" width="27.7109375" customWidth="1"/>
    <col min="12564" max="12564" width="26" bestFit="1" customWidth="1"/>
    <col min="12804" max="12804" width="21.42578125" customWidth="1"/>
    <col min="12805" max="12805" width="16.42578125" customWidth="1"/>
    <col min="12806" max="12806" width="17.42578125" customWidth="1"/>
    <col min="12807" max="12807" width="14" customWidth="1"/>
    <col min="12808" max="12808" width="13.5703125" customWidth="1"/>
    <col min="12809" max="12809" width="12.28515625" customWidth="1"/>
    <col min="12810" max="12810" width="12.140625" customWidth="1"/>
    <col min="12811" max="12811" width="12.28515625" bestFit="1" customWidth="1"/>
    <col min="12817" max="12817" width="10.5703125" bestFit="1" customWidth="1"/>
    <col min="12818" max="12818" width="16.7109375" customWidth="1"/>
    <col min="12819" max="12819" width="27.7109375" customWidth="1"/>
    <col min="12820" max="12820" width="26" bestFit="1" customWidth="1"/>
    <col min="13060" max="13060" width="21.42578125" customWidth="1"/>
    <col min="13061" max="13061" width="16.42578125" customWidth="1"/>
    <col min="13062" max="13062" width="17.42578125" customWidth="1"/>
    <col min="13063" max="13063" width="14" customWidth="1"/>
    <col min="13064" max="13064" width="13.5703125" customWidth="1"/>
    <col min="13065" max="13065" width="12.28515625" customWidth="1"/>
    <col min="13066" max="13066" width="12.140625" customWidth="1"/>
    <col min="13067" max="13067" width="12.28515625" bestFit="1" customWidth="1"/>
    <col min="13073" max="13073" width="10.5703125" bestFit="1" customWidth="1"/>
    <col min="13074" max="13074" width="16.7109375" customWidth="1"/>
    <col min="13075" max="13075" width="27.7109375" customWidth="1"/>
    <col min="13076" max="13076" width="26" bestFit="1" customWidth="1"/>
    <col min="13316" max="13316" width="21.42578125" customWidth="1"/>
    <col min="13317" max="13317" width="16.42578125" customWidth="1"/>
    <col min="13318" max="13318" width="17.42578125" customWidth="1"/>
    <col min="13319" max="13319" width="14" customWidth="1"/>
    <col min="13320" max="13320" width="13.5703125" customWidth="1"/>
    <col min="13321" max="13321" width="12.28515625" customWidth="1"/>
    <col min="13322" max="13322" width="12.140625" customWidth="1"/>
    <col min="13323" max="13323" width="12.28515625" bestFit="1" customWidth="1"/>
    <col min="13329" max="13329" width="10.5703125" bestFit="1" customWidth="1"/>
    <col min="13330" max="13330" width="16.7109375" customWidth="1"/>
    <col min="13331" max="13331" width="27.7109375" customWidth="1"/>
    <col min="13332" max="13332" width="26" bestFit="1" customWidth="1"/>
    <col min="13572" max="13572" width="21.42578125" customWidth="1"/>
    <col min="13573" max="13573" width="16.42578125" customWidth="1"/>
    <col min="13574" max="13574" width="17.42578125" customWidth="1"/>
    <col min="13575" max="13575" width="14" customWidth="1"/>
    <col min="13576" max="13576" width="13.5703125" customWidth="1"/>
    <col min="13577" max="13577" width="12.28515625" customWidth="1"/>
    <col min="13578" max="13578" width="12.140625" customWidth="1"/>
    <col min="13579" max="13579" width="12.28515625" bestFit="1" customWidth="1"/>
    <col min="13585" max="13585" width="10.5703125" bestFit="1" customWidth="1"/>
    <col min="13586" max="13586" width="16.7109375" customWidth="1"/>
    <col min="13587" max="13587" width="27.7109375" customWidth="1"/>
    <col min="13588" max="13588" width="26" bestFit="1" customWidth="1"/>
    <col min="13828" max="13828" width="21.42578125" customWidth="1"/>
    <col min="13829" max="13829" width="16.42578125" customWidth="1"/>
    <col min="13830" max="13830" width="17.42578125" customWidth="1"/>
    <col min="13831" max="13831" width="14" customWidth="1"/>
    <col min="13832" max="13832" width="13.5703125" customWidth="1"/>
    <col min="13833" max="13833" width="12.28515625" customWidth="1"/>
    <col min="13834" max="13834" width="12.140625" customWidth="1"/>
    <col min="13835" max="13835" width="12.28515625" bestFit="1" customWidth="1"/>
    <col min="13841" max="13841" width="10.5703125" bestFit="1" customWidth="1"/>
    <col min="13842" max="13842" width="16.7109375" customWidth="1"/>
    <col min="13843" max="13843" width="27.7109375" customWidth="1"/>
    <col min="13844" max="13844" width="26" bestFit="1" customWidth="1"/>
    <col min="14084" max="14084" width="21.42578125" customWidth="1"/>
    <col min="14085" max="14085" width="16.42578125" customWidth="1"/>
    <col min="14086" max="14086" width="17.42578125" customWidth="1"/>
    <col min="14087" max="14087" width="14" customWidth="1"/>
    <col min="14088" max="14088" width="13.5703125" customWidth="1"/>
    <col min="14089" max="14089" width="12.28515625" customWidth="1"/>
    <col min="14090" max="14090" width="12.140625" customWidth="1"/>
    <col min="14091" max="14091" width="12.28515625" bestFit="1" customWidth="1"/>
    <col min="14097" max="14097" width="10.5703125" bestFit="1" customWidth="1"/>
    <col min="14098" max="14098" width="16.7109375" customWidth="1"/>
    <col min="14099" max="14099" width="27.7109375" customWidth="1"/>
    <col min="14100" max="14100" width="26" bestFit="1" customWidth="1"/>
    <col min="14340" max="14340" width="21.42578125" customWidth="1"/>
    <col min="14341" max="14341" width="16.42578125" customWidth="1"/>
    <col min="14342" max="14342" width="17.42578125" customWidth="1"/>
    <col min="14343" max="14343" width="14" customWidth="1"/>
    <col min="14344" max="14344" width="13.5703125" customWidth="1"/>
    <col min="14345" max="14345" width="12.28515625" customWidth="1"/>
    <col min="14346" max="14346" width="12.140625" customWidth="1"/>
    <col min="14347" max="14347" width="12.28515625" bestFit="1" customWidth="1"/>
    <col min="14353" max="14353" width="10.5703125" bestFit="1" customWidth="1"/>
    <col min="14354" max="14354" width="16.7109375" customWidth="1"/>
    <col min="14355" max="14355" width="27.7109375" customWidth="1"/>
    <col min="14356" max="14356" width="26" bestFit="1" customWidth="1"/>
    <col min="14596" max="14596" width="21.42578125" customWidth="1"/>
    <col min="14597" max="14597" width="16.42578125" customWidth="1"/>
    <col min="14598" max="14598" width="17.42578125" customWidth="1"/>
    <col min="14599" max="14599" width="14" customWidth="1"/>
    <col min="14600" max="14600" width="13.5703125" customWidth="1"/>
    <col min="14601" max="14601" width="12.28515625" customWidth="1"/>
    <col min="14602" max="14602" width="12.140625" customWidth="1"/>
    <col min="14603" max="14603" width="12.28515625" bestFit="1" customWidth="1"/>
    <col min="14609" max="14609" width="10.5703125" bestFit="1" customWidth="1"/>
    <col min="14610" max="14610" width="16.7109375" customWidth="1"/>
    <col min="14611" max="14611" width="27.7109375" customWidth="1"/>
    <col min="14612" max="14612" width="26" bestFit="1" customWidth="1"/>
    <col min="14852" max="14852" width="21.42578125" customWidth="1"/>
    <col min="14853" max="14853" width="16.42578125" customWidth="1"/>
    <col min="14854" max="14854" width="17.42578125" customWidth="1"/>
    <col min="14855" max="14855" width="14" customWidth="1"/>
    <col min="14856" max="14856" width="13.5703125" customWidth="1"/>
    <col min="14857" max="14857" width="12.28515625" customWidth="1"/>
    <col min="14858" max="14858" width="12.140625" customWidth="1"/>
    <col min="14859" max="14859" width="12.28515625" bestFit="1" customWidth="1"/>
    <col min="14865" max="14865" width="10.5703125" bestFit="1" customWidth="1"/>
    <col min="14866" max="14866" width="16.7109375" customWidth="1"/>
    <col min="14867" max="14867" width="27.7109375" customWidth="1"/>
    <col min="14868" max="14868" width="26" bestFit="1" customWidth="1"/>
    <col min="15108" max="15108" width="21.42578125" customWidth="1"/>
    <col min="15109" max="15109" width="16.42578125" customWidth="1"/>
    <col min="15110" max="15110" width="17.42578125" customWidth="1"/>
    <col min="15111" max="15111" width="14" customWidth="1"/>
    <col min="15112" max="15112" width="13.5703125" customWidth="1"/>
    <col min="15113" max="15113" width="12.28515625" customWidth="1"/>
    <col min="15114" max="15114" width="12.140625" customWidth="1"/>
    <col min="15115" max="15115" width="12.28515625" bestFit="1" customWidth="1"/>
    <col min="15121" max="15121" width="10.5703125" bestFit="1" customWidth="1"/>
    <col min="15122" max="15122" width="16.7109375" customWidth="1"/>
    <col min="15123" max="15123" width="27.7109375" customWidth="1"/>
    <col min="15124" max="15124" width="26" bestFit="1" customWidth="1"/>
    <col min="15364" max="15364" width="21.42578125" customWidth="1"/>
    <col min="15365" max="15365" width="16.42578125" customWidth="1"/>
    <col min="15366" max="15366" width="17.42578125" customWidth="1"/>
    <col min="15367" max="15367" width="14" customWidth="1"/>
    <col min="15368" max="15368" width="13.5703125" customWidth="1"/>
    <col min="15369" max="15369" width="12.28515625" customWidth="1"/>
    <col min="15370" max="15370" width="12.140625" customWidth="1"/>
    <col min="15371" max="15371" width="12.28515625" bestFit="1" customWidth="1"/>
    <col min="15377" max="15377" width="10.5703125" bestFit="1" customWidth="1"/>
    <col min="15378" max="15378" width="16.7109375" customWidth="1"/>
    <col min="15379" max="15379" width="27.7109375" customWidth="1"/>
    <col min="15380" max="15380" width="26" bestFit="1" customWidth="1"/>
    <col min="15620" max="15620" width="21.42578125" customWidth="1"/>
    <col min="15621" max="15621" width="16.42578125" customWidth="1"/>
    <col min="15622" max="15622" width="17.42578125" customWidth="1"/>
    <col min="15623" max="15623" width="14" customWidth="1"/>
    <col min="15624" max="15624" width="13.5703125" customWidth="1"/>
    <col min="15625" max="15625" width="12.28515625" customWidth="1"/>
    <col min="15626" max="15626" width="12.140625" customWidth="1"/>
    <col min="15627" max="15627" width="12.28515625" bestFit="1" customWidth="1"/>
    <col min="15633" max="15633" width="10.5703125" bestFit="1" customWidth="1"/>
    <col min="15634" max="15634" width="16.7109375" customWidth="1"/>
    <col min="15635" max="15635" width="27.7109375" customWidth="1"/>
    <col min="15636" max="15636" width="26" bestFit="1" customWidth="1"/>
    <col min="15876" max="15876" width="21.42578125" customWidth="1"/>
    <col min="15877" max="15877" width="16.42578125" customWidth="1"/>
    <col min="15878" max="15878" width="17.42578125" customWidth="1"/>
    <col min="15879" max="15879" width="14" customWidth="1"/>
    <col min="15880" max="15880" width="13.5703125" customWidth="1"/>
    <col min="15881" max="15881" width="12.28515625" customWidth="1"/>
    <col min="15882" max="15882" width="12.140625" customWidth="1"/>
    <col min="15883" max="15883" width="12.28515625" bestFit="1" customWidth="1"/>
    <col min="15889" max="15889" width="10.5703125" bestFit="1" customWidth="1"/>
    <col min="15890" max="15890" width="16.7109375" customWidth="1"/>
    <col min="15891" max="15891" width="27.7109375" customWidth="1"/>
    <col min="15892" max="15892" width="26" bestFit="1" customWidth="1"/>
    <col min="16132" max="16132" width="21.42578125" customWidth="1"/>
    <col min="16133" max="16133" width="16.42578125" customWidth="1"/>
    <col min="16134" max="16134" width="17.42578125" customWidth="1"/>
    <col min="16135" max="16135" width="14" customWidth="1"/>
    <col min="16136" max="16136" width="13.5703125" customWidth="1"/>
    <col min="16137" max="16137" width="12.28515625" customWidth="1"/>
    <col min="16138" max="16138" width="12.140625" customWidth="1"/>
    <col min="16139" max="16139" width="12.28515625" bestFit="1" customWidth="1"/>
    <col min="16145" max="16145" width="10.5703125" bestFit="1" customWidth="1"/>
    <col min="16146" max="16146" width="16.7109375" customWidth="1"/>
    <col min="16147" max="16147" width="27.7109375" customWidth="1"/>
    <col min="16148" max="16148" width="26" bestFit="1" customWidth="1"/>
  </cols>
  <sheetData>
    <row r="2" spans="1:22" ht="15.75" x14ac:dyDescent="0.3">
      <c r="A2" s="490" t="s">
        <v>0</v>
      </c>
      <c r="B2" s="491"/>
      <c r="C2" s="491"/>
      <c r="D2" s="491"/>
      <c r="E2" s="491"/>
      <c r="F2" s="492"/>
      <c r="L2" t="s">
        <v>118</v>
      </c>
    </row>
    <row r="3" spans="1:22" ht="15.75" x14ac:dyDescent="0.3">
      <c r="A3" s="98"/>
      <c r="B3" s="98"/>
      <c r="C3" s="98"/>
      <c r="D3" s="493" t="s">
        <v>1</v>
      </c>
      <c r="E3" s="493"/>
      <c r="F3" s="493"/>
      <c r="T3" t="s">
        <v>67</v>
      </c>
    </row>
    <row r="4" spans="1:22" ht="15.75" thickBot="1" x14ac:dyDescent="0.3">
      <c r="A4" s="1" t="s">
        <v>2</v>
      </c>
      <c r="B4" s="2" t="s">
        <v>3</v>
      </c>
      <c r="C4" s="3" t="s">
        <v>4</v>
      </c>
      <c r="D4" s="4" t="s">
        <v>5</v>
      </c>
      <c r="E4" s="5" t="s">
        <v>6</v>
      </c>
      <c r="F4" s="6" t="s">
        <v>7</v>
      </c>
      <c r="Q4" s="489" t="s">
        <v>8</v>
      </c>
      <c r="R4" s="489"/>
      <c r="S4" s="7"/>
      <c r="T4" s="7" t="s">
        <v>8</v>
      </c>
      <c r="U4" s="40"/>
      <c r="V4" s="40"/>
    </row>
    <row r="5" spans="1:22" ht="15.75" thickBot="1" x14ac:dyDescent="0.3">
      <c r="A5" s="100" t="s">
        <v>9</v>
      </c>
      <c r="B5" s="44">
        <v>1359752.99</v>
      </c>
      <c r="C5" s="44">
        <v>435389.55</v>
      </c>
      <c r="D5" s="51">
        <v>31298</v>
      </c>
      <c r="E5" s="51">
        <v>3337</v>
      </c>
      <c r="F5" s="8">
        <f>D5+E5</f>
        <v>34635</v>
      </c>
      <c r="G5" s="86">
        <f>B5/F5/3</f>
        <v>13.086501997016505</v>
      </c>
      <c r="Q5" s="9" t="s">
        <v>10</v>
      </c>
      <c r="R5" s="10">
        <f>F5/F62</f>
        <v>0.12630001312776229</v>
      </c>
      <c r="T5" s="20" t="s">
        <v>10</v>
      </c>
      <c r="U5" s="40">
        <v>0.15459779342615318</v>
      </c>
      <c r="V5" s="40"/>
    </row>
    <row r="6" spans="1:22" ht="15.75" thickBot="1" x14ac:dyDescent="0.3">
      <c r="A6" s="100" t="s">
        <v>11</v>
      </c>
      <c r="B6" s="45">
        <v>3165647.58</v>
      </c>
      <c r="C6" s="68">
        <v>1729098.18</v>
      </c>
      <c r="D6" s="51">
        <v>120530</v>
      </c>
      <c r="E6" s="51">
        <v>8420</v>
      </c>
      <c r="F6" s="8">
        <f>D6+E6</f>
        <v>128950</v>
      </c>
      <c r="G6" s="86">
        <f t="shared" ref="G6:G61" si="0">B6/F6/3</f>
        <v>8.1831396665374179</v>
      </c>
      <c r="Q6" s="9" t="s">
        <v>12</v>
      </c>
      <c r="R6" s="11">
        <f>F6/F62</f>
        <v>0.47022915238414748</v>
      </c>
      <c r="T6" s="20" t="s">
        <v>12</v>
      </c>
      <c r="U6" s="40">
        <v>0.47837695254260615</v>
      </c>
      <c r="V6" s="40"/>
    </row>
    <row r="7" spans="1:22" ht="15.75" thickBot="1" x14ac:dyDescent="0.3">
      <c r="A7" s="100" t="s">
        <v>13</v>
      </c>
      <c r="B7" s="60">
        <v>1698493</v>
      </c>
      <c r="C7" s="51">
        <v>444450</v>
      </c>
      <c r="D7" s="51">
        <v>63622</v>
      </c>
      <c r="E7" s="51">
        <v>1107</v>
      </c>
      <c r="F7" s="8">
        <f t="shared" ref="F7:F58" si="1">D7+E7</f>
        <v>64729</v>
      </c>
      <c r="G7" s="86">
        <f t="shared" si="0"/>
        <v>8.7466874713549316</v>
      </c>
      <c r="H7" s="67"/>
      <c r="J7" s="105" t="s">
        <v>98</v>
      </c>
      <c r="K7" s="104" t="s">
        <v>99</v>
      </c>
      <c r="Q7" s="9" t="s">
        <v>14</v>
      </c>
      <c r="R7" s="11">
        <f>F7/F62</f>
        <v>0.2360408127543504</v>
      </c>
      <c r="T7" s="41" t="s">
        <v>14</v>
      </c>
      <c r="U7" s="40">
        <v>0.24369566713305962</v>
      </c>
      <c r="V7" s="40"/>
    </row>
    <row r="8" spans="1:22" ht="16.5" customHeight="1" thickBot="1" x14ac:dyDescent="0.3">
      <c r="A8" s="100" t="s">
        <v>161</v>
      </c>
      <c r="B8" s="60">
        <v>337061</v>
      </c>
      <c r="C8" s="44">
        <v>201465</v>
      </c>
      <c r="D8" s="51">
        <v>4359</v>
      </c>
      <c r="E8" s="35">
        <v>463</v>
      </c>
      <c r="F8" s="8">
        <f>D8+E8</f>
        <v>4822</v>
      </c>
      <c r="G8" s="86">
        <f t="shared" si="0"/>
        <v>23.300221208350617</v>
      </c>
      <c r="Q8" s="9" t="s">
        <v>15</v>
      </c>
      <c r="R8" s="11">
        <f>F8/F62</f>
        <v>1.7583908280700732E-2</v>
      </c>
      <c r="T8" s="41" t="s">
        <v>15</v>
      </c>
      <c r="U8" s="40">
        <v>1.7611303530059408E-2</v>
      </c>
      <c r="V8" s="40"/>
    </row>
    <row r="9" spans="1:22" ht="15.75" thickBot="1" x14ac:dyDescent="0.3">
      <c r="A9" s="100" t="s">
        <v>16</v>
      </c>
      <c r="B9" s="60">
        <v>6085</v>
      </c>
      <c r="C9" s="60">
        <v>338</v>
      </c>
      <c r="D9" s="36">
        <v>283</v>
      </c>
      <c r="E9" s="36">
        <v>62</v>
      </c>
      <c r="F9" s="8">
        <f>D9+E9</f>
        <v>345</v>
      </c>
      <c r="G9" s="86">
        <f t="shared" si="0"/>
        <v>5.8792270531400961</v>
      </c>
      <c r="H9" s="14"/>
      <c r="Q9" s="9" t="s">
        <v>76</v>
      </c>
      <c r="R9" s="11">
        <f>F45/F62</f>
        <v>2.2572457954694633E-2</v>
      </c>
      <c r="T9" s="9" t="s">
        <v>76</v>
      </c>
      <c r="U9" s="40"/>
      <c r="V9" s="40"/>
    </row>
    <row r="10" spans="1:22" ht="15.75" thickBot="1" x14ac:dyDescent="0.3">
      <c r="A10" s="100" t="s">
        <v>18</v>
      </c>
      <c r="B10" s="60">
        <v>4253</v>
      </c>
      <c r="C10" s="44">
        <v>0</v>
      </c>
      <c r="D10" s="35">
        <v>142</v>
      </c>
      <c r="E10" s="35">
        <v>0</v>
      </c>
      <c r="F10" s="8">
        <f>D10+E10</f>
        <v>142</v>
      </c>
      <c r="G10" s="86">
        <f t="shared" si="0"/>
        <v>9.9835680751173701</v>
      </c>
      <c r="Q10" s="9" t="s">
        <v>77</v>
      </c>
      <c r="R10" s="11">
        <f>F52/F62</f>
        <v>1.3634639788788891E-2</v>
      </c>
      <c r="T10" s="9" t="s">
        <v>77</v>
      </c>
      <c r="U10" s="40"/>
      <c r="V10" s="40"/>
    </row>
    <row r="11" spans="1:22" ht="15.75" thickBot="1" x14ac:dyDescent="0.3">
      <c r="A11" s="102" t="s">
        <v>19</v>
      </c>
      <c r="B11" s="45">
        <v>2711.83</v>
      </c>
      <c r="C11" s="60">
        <v>4493</v>
      </c>
      <c r="D11" s="35">
        <v>32</v>
      </c>
      <c r="E11" s="35">
        <v>0</v>
      </c>
      <c r="F11" s="8">
        <f>D11+E11</f>
        <v>32</v>
      </c>
      <c r="G11" s="86">
        <f>B11/F11/3</f>
        <v>28.248229166666665</v>
      </c>
      <c r="Q11" s="9" t="s">
        <v>158</v>
      </c>
      <c r="R11" s="11">
        <f>F61/F62</f>
        <v>1.616902723281357E-2</v>
      </c>
      <c r="T11" s="9" t="s">
        <v>158</v>
      </c>
      <c r="U11" s="40"/>
      <c r="V11" s="40" t="s">
        <v>21</v>
      </c>
    </row>
    <row r="12" spans="1:22" ht="15.75" thickBot="1" x14ac:dyDescent="0.3">
      <c r="A12" s="61" t="s">
        <v>22</v>
      </c>
      <c r="B12" s="62"/>
      <c r="C12" s="63"/>
      <c r="D12" s="64"/>
      <c r="E12" s="64"/>
      <c r="F12" s="89">
        <f>D12+E12</f>
        <v>0</v>
      </c>
      <c r="G12" s="86"/>
      <c r="H12" t="s">
        <v>69</v>
      </c>
      <c r="Q12" s="9" t="s">
        <v>17</v>
      </c>
      <c r="R12" s="11">
        <f>F63/F62</f>
        <v>9.7469988476741987E-2</v>
      </c>
      <c r="S12" s="7"/>
      <c r="T12" s="42" t="s">
        <v>17</v>
      </c>
      <c r="U12" s="40">
        <v>0.10571828336812165</v>
      </c>
      <c r="V12" s="40">
        <v>0.29095578389183119</v>
      </c>
    </row>
    <row r="13" spans="1:22" ht="15.75" thickBot="1" x14ac:dyDescent="0.3">
      <c r="A13" s="100" t="s">
        <v>23</v>
      </c>
      <c r="B13" s="45">
        <v>87210.45</v>
      </c>
      <c r="C13" s="44">
        <v>70722.759999999995</v>
      </c>
      <c r="D13" s="36">
        <v>3381</v>
      </c>
      <c r="E13" s="35">
        <v>0</v>
      </c>
      <c r="F13" s="8">
        <f t="shared" si="1"/>
        <v>3381</v>
      </c>
      <c r="G13" s="86">
        <f t="shared" si="0"/>
        <v>8.5980922803904161</v>
      </c>
      <c r="R13" s="70">
        <f>SUM(R5:R12)</f>
        <v>1</v>
      </c>
      <c r="T13" s="7"/>
      <c r="U13" s="40"/>
      <c r="V13" s="40">
        <v>0.24818391856870314</v>
      </c>
    </row>
    <row r="14" spans="1:22" ht="15.75" thickBot="1" x14ac:dyDescent="0.3">
      <c r="A14" s="100" t="s">
        <v>24</v>
      </c>
      <c r="B14" s="45">
        <v>9779.9500000000007</v>
      </c>
      <c r="C14" s="44">
        <v>1607.91</v>
      </c>
      <c r="D14" s="35">
        <v>210</v>
      </c>
      <c r="E14" s="35">
        <v>10</v>
      </c>
      <c r="F14" s="8">
        <f t="shared" si="1"/>
        <v>220</v>
      </c>
      <c r="G14" s="86">
        <f t="shared" si="0"/>
        <v>14.818106060606063</v>
      </c>
      <c r="Q14" s="489" t="s">
        <v>20</v>
      </c>
      <c r="R14" s="489"/>
      <c r="S14" s="16" t="s">
        <v>21</v>
      </c>
      <c r="T14" s="20" t="s">
        <v>20</v>
      </c>
      <c r="U14" s="40"/>
      <c r="V14" s="40">
        <v>0.30351347628027103</v>
      </c>
    </row>
    <row r="15" spans="1:22" ht="15.75" thickBot="1" x14ac:dyDescent="0.3">
      <c r="A15" s="53" t="s">
        <v>25</v>
      </c>
      <c r="B15" s="54"/>
      <c r="C15" s="55"/>
      <c r="D15" s="56"/>
      <c r="E15" s="56"/>
      <c r="F15" s="8">
        <f t="shared" si="1"/>
        <v>0</v>
      </c>
      <c r="G15" s="86"/>
      <c r="H15" t="s">
        <v>68</v>
      </c>
      <c r="Q15" s="9" t="s">
        <v>10</v>
      </c>
      <c r="R15" s="11">
        <f>B5/$B$62</f>
        <v>0.17558816359221452</v>
      </c>
      <c r="S15" s="11">
        <f>C5/$C$62</f>
        <v>0.12923658889390741</v>
      </c>
      <c r="T15" s="20" t="s">
        <v>10</v>
      </c>
      <c r="U15" s="40">
        <v>0.21051195515228435</v>
      </c>
      <c r="V15" s="40">
        <v>2.212213491763804E-2</v>
      </c>
    </row>
    <row r="16" spans="1:22" ht="15.75" thickBot="1" x14ac:dyDescent="0.3">
      <c r="A16" s="100" t="s">
        <v>26</v>
      </c>
      <c r="B16" s="51">
        <v>4160</v>
      </c>
      <c r="C16" s="51">
        <v>800</v>
      </c>
      <c r="D16" s="35">
        <v>100</v>
      </c>
      <c r="E16" s="35">
        <v>40</v>
      </c>
      <c r="F16" s="90">
        <f t="shared" si="1"/>
        <v>140</v>
      </c>
      <c r="G16" s="86">
        <f t="shared" si="0"/>
        <v>9.9047619047619051</v>
      </c>
      <c r="J16" s="109" t="s">
        <v>100</v>
      </c>
      <c r="K16" s="109" t="s">
        <v>101</v>
      </c>
      <c r="L16" t="s">
        <v>119</v>
      </c>
      <c r="Q16" s="9" t="s">
        <v>12</v>
      </c>
      <c r="R16" s="11">
        <f>B6/$B$62</f>
        <v>0.40878766161223001</v>
      </c>
      <c r="S16" s="11">
        <f>C6/$C$62</f>
        <v>0.51324785044993271</v>
      </c>
      <c r="T16" s="20" t="s">
        <v>12</v>
      </c>
      <c r="U16" s="40">
        <v>0.41958444932977218</v>
      </c>
      <c r="V16" s="40">
        <v>0.13519999999999999</v>
      </c>
    </row>
    <row r="17" spans="1:21" ht="15.75" thickBot="1" x14ac:dyDescent="0.3">
      <c r="A17" s="100" t="s">
        <v>27</v>
      </c>
      <c r="B17" s="51">
        <v>3500</v>
      </c>
      <c r="C17" s="51">
        <v>1750</v>
      </c>
      <c r="D17" s="35">
        <v>350</v>
      </c>
      <c r="E17" s="35">
        <v>0</v>
      </c>
      <c r="F17" s="8">
        <f t="shared" si="1"/>
        <v>350</v>
      </c>
      <c r="G17" s="86">
        <f t="shared" si="0"/>
        <v>3.3333333333333335</v>
      </c>
      <c r="Q17" s="9" t="s">
        <v>14</v>
      </c>
      <c r="R17" s="11">
        <f>B7/$B$62</f>
        <v>0.21933047320913132</v>
      </c>
      <c r="S17" s="11">
        <f>C7/$C$62</f>
        <v>0.13192600036885851</v>
      </c>
      <c r="T17" s="20" t="s">
        <v>14</v>
      </c>
      <c r="U17" s="40">
        <v>0.22940629163107448</v>
      </c>
    </row>
    <row r="18" spans="1:21" ht="15.75" thickBot="1" x14ac:dyDescent="0.3">
      <c r="A18" s="100" t="s">
        <v>66</v>
      </c>
      <c r="B18" s="44">
        <v>1984.41</v>
      </c>
      <c r="C18" s="51">
        <v>0</v>
      </c>
      <c r="D18" s="35">
        <v>391</v>
      </c>
      <c r="E18" s="35">
        <v>0</v>
      </c>
      <c r="F18" s="8">
        <f t="shared" si="1"/>
        <v>391</v>
      </c>
      <c r="G18" s="86">
        <f t="shared" si="0"/>
        <v>1.6917391304347829</v>
      </c>
      <c r="J18" s="104" t="s">
        <v>116</v>
      </c>
      <c r="K18" s="104" t="s">
        <v>117</v>
      </c>
      <c r="L18" t="s">
        <v>115</v>
      </c>
      <c r="Q18" s="9" t="s">
        <v>15</v>
      </c>
      <c r="R18" s="11">
        <f>B8/$B$62</f>
        <v>4.3525495030207965E-2</v>
      </c>
      <c r="S18" s="11">
        <f>C8/$C$62</f>
        <v>5.98008137345305E-2</v>
      </c>
      <c r="T18" s="42" t="s">
        <v>15</v>
      </c>
      <c r="U18" s="40">
        <v>4.2681034979472336E-2</v>
      </c>
    </row>
    <row r="19" spans="1:21" ht="15.75" thickBot="1" x14ac:dyDescent="0.3">
      <c r="A19" s="100" t="s">
        <v>28</v>
      </c>
      <c r="B19" s="60">
        <v>33548.32</v>
      </c>
      <c r="C19" s="51">
        <v>0</v>
      </c>
      <c r="D19" s="35">
        <v>871</v>
      </c>
      <c r="E19" s="35">
        <v>49</v>
      </c>
      <c r="F19" s="8">
        <f t="shared" si="1"/>
        <v>920</v>
      </c>
      <c r="G19" s="86">
        <f t="shared" si="0"/>
        <v>12.1551884057971</v>
      </c>
      <c r="Q19" s="9" t="s">
        <v>76</v>
      </c>
      <c r="R19" s="11">
        <f>B45/B62</f>
        <v>1.9587491618209774E-2</v>
      </c>
      <c r="S19" s="11">
        <f>C45/C62</f>
        <v>2.582419176980693E-2</v>
      </c>
      <c r="T19" s="9" t="s">
        <v>76</v>
      </c>
      <c r="U19" s="40"/>
    </row>
    <row r="20" spans="1:21" ht="16.5" customHeight="1" thickBot="1" x14ac:dyDescent="0.3">
      <c r="A20" s="100" t="s">
        <v>29</v>
      </c>
      <c r="B20" s="45">
        <v>5670.05</v>
      </c>
      <c r="C20" s="44">
        <v>0</v>
      </c>
      <c r="D20" s="35">
        <v>359</v>
      </c>
      <c r="E20" s="35">
        <v>0</v>
      </c>
      <c r="F20" s="8">
        <f t="shared" si="1"/>
        <v>359</v>
      </c>
      <c r="G20" s="86">
        <f t="shared" si="0"/>
        <v>5.264670380687094</v>
      </c>
      <c r="J20" s="108" t="s">
        <v>102</v>
      </c>
      <c r="K20" s="108" t="s">
        <v>103</v>
      </c>
      <c r="Q20" s="9" t="s">
        <v>77</v>
      </c>
      <c r="R20" s="11">
        <f>B52/B62</f>
        <v>1.1850657028995867E-2</v>
      </c>
      <c r="S20" s="11">
        <f>C52/C62</f>
        <v>2.3600773382895124E-2</v>
      </c>
      <c r="T20" s="9" t="s">
        <v>77</v>
      </c>
      <c r="U20" s="40"/>
    </row>
    <row r="21" spans="1:21" ht="15.75" thickBot="1" x14ac:dyDescent="0.3">
      <c r="A21" s="100" t="s">
        <v>30</v>
      </c>
      <c r="B21" s="45">
        <v>22288.71</v>
      </c>
      <c r="C21" s="44">
        <v>0</v>
      </c>
      <c r="D21" s="36">
        <v>1112</v>
      </c>
      <c r="E21" s="35">
        <v>30</v>
      </c>
      <c r="F21" s="8">
        <f t="shared" si="1"/>
        <v>1142</v>
      </c>
      <c r="G21" s="86">
        <f t="shared" si="0"/>
        <v>6.5057530647985979</v>
      </c>
      <c r="J21" s="104" t="s">
        <v>104</v>
      </c>
      <c r="K21" s="104" t="s">
        <v>105</v>
      </c>
      <c r="L21" t="s">
        <v>123</v>
      </c>
      <c r="Q21" s="9" t="s">
        <v>158</v>
      </c>
      <c r="R21" s="11">
        <f>B61/B62</f>
        <v>1.6486297030413016E-2</v>
      </c>
      <c r="S21" s="11">
        <v>0</v>
      </c>
      <c r="T21" s="172" t="s">
        <v>158</v>
      </c>
      <c r="U21" s="40"/>
    </row>
    <row r="22" spans="1:21" ht="15.75" thickBot="1" x14ac:dyDescent="0.3">
      <c r="A22" s="100" t="s">
        <v>31</v>
      </c>
      <c r="B22" s="45">
        <v>1256.33</v>
      </c>
      <c r="C22" s="44">
        <v>0</v>
      </c>
      <c r="D22" s="35">
        <v>29</v>
      </c>
      <c r="E22" s="35">
        <v>0</v>
      </c>
      <c r="F22" s="8">
        <f t="shared" si="1"/>
        <v>29</v>
      </c>
      <c r="G22" s="86">
        <f t="shared" si="0"/>
        <v>14.440574712643679</v>
      </c>
      <c r="J22" s="108" t="s">
        <v>122</v>
      </c>
      <c r="K22" s="108" t="s">
        <v>106</v>
      </c>
      <c r="Q22" s="9" t="s">
        <v>17</v>
      </c>
      <c r="R22" s="11">
        <f>B63/B62</f>
        <v>0.1048437608785974</v>
      </c>
      <c r="S22" s="11">
        <f>C63/$C$62</f>
        <v>0.11636378140006888</v>
      </c>
      <c r="T22" s="43" t="s">
        <v>17</v>
      </c>
      <c r="U22" s="40">
        <v>9.78162689073966E-2</v>
      </c>
    </row>
    <row r="23" spans="1:21" ht="15.75" thickBot="1" x14ac:dyDescent="0.3">
      <c r="A23" s="100" t="s">
        <v>32</v>
      </c>
      <c r="B23" s="60">
        <v>17600</v>
      </c>
      <c r="C23" s="51">
        <v>5230</v>
      </c>
      <c r="D23" s="84">
        <v>920</v>
      </c>
      <c r="E23" s="84">
        <v>2</v>
      </c>
      <c r="F23" s="8">
        <f t="shared" si="1"/>
        <v>922</v>
      </c>
      <c r="G23" s="86">
        <f t="shared" si="0"/>
        <v>6.3629790310918288</v>
      </c>
      <c r="Q23" s="15"/>
      <c r="R23" s="20">
        <f>SUM(R15:R22)</f>
        <v>0.99999999999999989</v>
      </c>
      <c r="S23" s="11">
        <f>SUM(S15:S22)</f>
        <v>1</v>
      </c>
      <c r="T23" s="19"/>
    </row>
    <row r="24" spans="1:21" ht="15.75" thickBot="1" x14ac:dyDescent="0.3">
      <c r="A24" s="100" t="s">
        <v>33</v>
      </c>
      <c r="B24" s="60">
        <v>11666.4</v>
      </c>
      <c r="C24" s="44">
        <v>0</v>
      </c>
      <c r="D24" s="35">
        <v>737</v>
      </c>
      <c r="E24" s="35">
        <v>3</v>
      </c>
      <c r="F24" s="8">
        <f t="shared" si="1"/>
        <v>740</v>
      </c>
      <c r="G24" s="86">
        <f t="shared" si="0"/>
        <v>5.2551351351351352</v>
      </c>
      <c r="Q24" s="15"/>
      <c r="R24" s="20"/>
      <c r="S24" s="7"/>
      <c r="T24" s="19"/>
    </row>
    <row r="25" spans="1:21" ht="15.75" thickBot="1" x14ac:dyDescent="0.3">
      <c r="A25" s="100" t="s">
        <v>34</v>
      </c>
      <c r="B25" s="45">
        <v>4754.8900000000003</v>
      </c>
      <c r="C25" s="51">
        <v>900</v>
      </c>
      <c r="D25" s="35">
        <v>359</v>
      </c>
      <c r="E25" s="35">
        <v>10</v>
      </c>
      <c r="F25" s="8">
        <f t="shared" si="1"/>
        <v>369</v>
      </c>
      <c r="G25" s="86">
        <f t="shared" si="0"/>
        <v>4.2952935862691968</v>
      </c>
      <c r="J25" s="108" t="s">
        <v>107</v>
      </c>
      <c r="K25" s="108" t="s">
        <v>108</v>
      </c>
      <c r="Q25" s="21"/>
      <c r="R25" s="22"/>
      <c r="S25" s="15"/>
      <c r="T25" s="18"/>
    </row>
    <row r="26" spans="1:21" ht="15.75" thickBot="1" x14ac:dyDescent="0.3">
      <c r="A26" s="100" t="s">
        <v>35</v>
      </c>
      <c r="B26" s="60">
        <v>3090.74</v>
      </c>
      <c r="C26" s="51">
        <v>0</v>
      </c>
      <c r="D26" s="35">
        <v>185</v>
      </c>
      <c r="E26" s="35">
        <v>5</v>
      </c>
      <c r="F26" s="8">
        <f t="shared" si="1"/>
        <v>190</v>
      </c>
      <c r="G26" s="86">
        <f>B26/F26/3</f>
        <v>5.422350877192982</v>
      </c>
      <c r="Q26" s="489" t="s">
        <v>21</v>
      </c>
      <c r="R26" s="489"/>
      <c r="S26" s="15"/>
      <c r="T26" s="7"/>
    </row>
    <row r="27" spans="1:21" ht="15.75" thickBot="1" x14ac:dyDescent="0.3">
      <c r="A27" s="100" t="s">
        <v>36</v>
      </c>
      <c r="B27" s="60">
        <v>71553.22</v>
      </c>
      <c r="C27" s="51">
        <v>45073.05</v>
      </c>
      <c r="D27" s="35">
        <v>1180</v>
      </c>
      <c r="E27" s="35">
        <v>42</v>
      </c>
      <c r="F27" s="8">
        <f t="shared" si="1"/>
        <v>1222</v>
      </c>
      <c r="G27" s="86">
        <f t="shared" si="0"/>
        <v>19.518063284233495</v>
      </c>
      <c r="Q27" s="97"/>
      <c r="R27" s="97"/>
      <c r="S27" s="15"/>
      <c r="T27" s="7"/>
    </row>
    <row r="28" spans="1:21" ht="15.75" thickBot="1" x14ac:dyDescent="0.3">
      <c r="A28" s="99" t="s">
        <v>37</v>
      </c>
      <c r="B28" s="60">
        <v>18750</v>
      </c>
      <c r="C28" s="74">
        <v>3400</v>
      </c>
      <c r="D28" s="35">
        <v>660</v>
      </c>
      <c r="E28" s="35">
        <v>0</v>
      </c>
      <c r="F28" s="8">
        <f t="shared" si="1"/>
        <v>660</v>
      </c>
      <c r="G28" s="86">
        <f t="shared" si="0"/>
        <v>9.4696969696969706</v>
      </c>
      <c r="Q28" s="9" t="s">
        <v>10</v>
      </c>
      <c r="R28" s="11"/>
      <c r="S28" s="15"/>
      <c r="T28" s="17"/>
    </row>
    <row r="29" spans="1:21" ht="15.75" thickBot="1" x14ac:dyDescent="0.3">
      <c r="A29" s="99" t="s">
        <v>38</v>
      </c>
      <c r="B29" s="45">
        <v>1600</v>
      </c>
      <c r="C29" s="44">
        <v>0</v>
      </c>
      <c r="D29" s="35">
        <v>200</v>
      </c>
      <c r="E29" s="35">
        <v>0</v>
      </c>
      <c r="F29" s="8">
        <f t="shared" si="1"/>
        <v>200</v>
      </c>
      <c r="G29" s="86">
        <f t="shared" si="0"/>
        <v>2.6666666666666665</v>
      </c>
      <c r="J29" s="108">
        <v>49420024</v>
      </c>
      <c r="K29" s="108" t="s">
        <v>109</v>
      </c>
      <c r="Q29" s="9" t="s">
        <v>12</v>
      </c>
      <c r="R29" s="11"/>
      <c r="S29" s="22"/>
      <c r="T29" s="17"/>
    </row>
    <row r="30" spans="1:21" ht="15.75" thickBot="1" x14ac:dyDescent="0.3">
      <c r="A30" s="101" t="s">
        <v>39</v>
      </c>
      <c r="B30" s="45">
        <v>7535</v>
      </c>
      <c r="C30" s="51">
        <v>1200</v>
      </c>
      <c r="D30" s="35">
        <v>80</v>
      </c>
      <c r="E30" s="35">
        <v>25</v>
      </c>
      <c r="F30" s="8">
        <f t="shared" si="1"/>
        <v>105</v>
      </c>
      <c r="G30" s="86">
        <f t="shared" si="0"/>
        <v>23.920634920634921</v>
      </c>
      <c r="Q30" s="9" t="s">
        <v>14</v>
      </c>
      <c r="R30" s="11"/>
      <c r="S30" s="22"/>
      <c r="T30" s="23"/>
    </row>
    <row r="31" spans="1:21" ht="15.75" thickBot="1" x14ac:dyDescent="0.3">
      <c r="A31" s="100" t="s">
        <v>40</v>
      </c>
      <c r="B31" s="45">
        <v>6090</v>
      </c>
      <c r="C31" s="51">
        <v>0</v>
      </c>
      <c r="D31" s="35">
        <v>272</v>
      </c>
      <c r="E31" s="35">
        <v>0</v>
      </c>
      <c r="F31" s="8">
        <f>D31+E31</f>
        <v>272</v>
      </c>
      <c r="G31" s="86">
        <f>B31/F31/3</f>
        <v>7.4632352941176476</v>
      </c>
      <c r="J31" s="104">
        <v>45677260</v>
      </c>
      <c r="K31" s="104" t="s">
        <v>110</v>
      </c>
      <c r="Q31" s="9" t="s">
        <v>17</v>
      </c>
      <c r="R31" s="11"/>
      <c r="S31" s="22"/>
      <c r="T31" s="17"/>
    </row>
    <row r="32" spans="1:21" ht="16.5" thickBot="1" x14ac:dyDescent="0.35">
      <c r="A32" s="100" t="s">
        <v>41</v>
      </c>
      <c r="B32" s="60">
        <v>4500</v>
      </c>
      <c r="C32" s="51">
        <v>15</v>
      </c>
      <c r="D32" s="35">
        <v>84</v>
      </c>
      <c r="E32" s="35">
        <v>114</v>
      </c>
      <c r="F32" s="8">
        <f t="shared" si="1"/>
        <v>198</v>
      </c>
      <c r="G32" s="86">
        <f>B32/F32/3</f>
        <v>7.5757575757575752</v>
      </c>
      <c r="Q32" s="22"/>
      <c r="R32" s="22"/>
      <c r="S32" s="24"/>
      <c r="T32" s="19"/>
    </row>
    <row r="33" spans="1:20" ht="16.5" thickBot="1" x14ac:dyDescent="0.35">
      <c r="A33" s="100" t="s">
        <v>42</v>
      </c>
      <c r="B33" s="45">
        <v>1800</v>
      </c>
      <c r="C33" s="51">
        <v>400</v>
      </c>
      <c r="D33" s="35">
        <v>50</v>
      </c>
      <c r="E33" s="35">
        <v>0</v>
      </c>
      <c r="F33" s="8">
        <f t="shared" si="1"/>
        <v>50</v>
      </c>
      <c r="G33" s="86">
        <f t="shared" si="0"/>
        <v>12</v>
      </c>
      <c r="J33" s="110"/>
      <c r="Q33" s="18"/>
      <c r="R33" s="18"/>
      <c r="S33" s="24"/>
      <c r="T33" s="19"/>
    </row>
    <row r="34" spans="1:20" ht="15.75" thickBot="1" x14ac:dyDescent="0.3">
      <c r="A34" s="100" t="s">
        <v>81</v>
      </c>
      <c r="B34" s="60">
        <v>24969</v>
      </c>
      <c r="C34" s="51">
        <v>5600</v>
      </c>
      <c r="D34" s="35">
        <v>1260</v>
      </c>
      <c r="E34" s="35">
        <v>0</v>
      </c>
      <c r="F34" s="8">
        <f t="shared" si="1"/>
        <v>1260</v>
      </c>
      <c r="G34" s="86">
        <f t="shared" si="0"/>
        <v>6.6055555555555552</v>
      </c>
      <c r="Q34" s="18"/>
      <c r="R34" s="18"/>
      <c r="T34" s="19"/>
    </row>
    <row r="35" spans="1:20" ht="15.75" thickBot="1" x14ac:dyDescent="0.3">
      <c r="A35" s="100" t="s">
        <v>44</v>
      </c>
      <c r="B35" s="44">
        <v>6075</v>
      </c>
      <c r="C35" s="44">
        <v>0</v>
      </c>
      <c r="D35" s="35">
        <v>135</v>
      </c>
      <c r="E35" s="35">
        <v>0</v>
      </c>
      <c r="F35" s="8">
        <f>D35+E35</f>
        <v>135</v>
      </c>
      <c r="G35" s="86">
        <f t="shared" si="0"/>
        <v>15</v>
      </c>
    </row>
    <row r="36" spans="1:20" ht="15.75" thickBot="1" x14ac:dyDescent="0.3">
      <c r="A36" s="100" t="s">
        <v>45</v>
      </c>
      <c r="B36" s="45">
        <v>5088</v>
      </c>
      <c r="C36" s="44">
        <v>380</v>
      </c>
      <c r="D36" s="35">
        <v>168</v>
      </c>
      <c r="E36" s="35">
        <v>0</v>
      </c>
      <c r="F36" s="8">
        <f>D36+E36</f>
        <v>168</v>
      </c>
      <c r="G36" s="86">
        <f t="shared" si="0"/>
        <v>10.095238095238095</v>
      </c>
    </row>
    <row r="37" spans="1:20" ht="15.75" thickBot="1" x14ac:dyDescent="0.3">
      <c r="A37" s="100" t="s">
        <v>82</v>
      </c>
      <c r="B37" s="60">
        <v>14906</v>
      </c>
      <c r="C37" s="51">
        <v>2030</v>
      </c>
      <c r="D37" s="35">
        <v>144</v>
      </c>
      <c r="E37" s="35">
        <v>24</v>
      </c>
      <c r="F37" s="8">
        <f>D37+E37</f>
        <v>168</v>
      </c>
      <c r="G37" s="86">
        <f t="shared" si="0"/>
        <v>29.575396825396826</v>
      </c>
    </row>
    <row r="38" spans="1:20" ht="15.75" thickBot="1" x14ac:dyDescent="0.3">
      <c r="A38" s="100" t="s">
        <v>47</v>
      </c>
      <c r="B38" s="45">
        <v>37982.300000000003</v>
      </c>
      <c r="C38" s="44">
        <v>5902.01</v>
      </c>
      <c r="D38" s="35">
        <v>1305</v>
      </c>
      <c r="E38" s="35">
        <v>0</v>
      </c>
      <c r="F38" s="8">
        <f t="shared" si="1"/>
        <v>1305</v>
      </c>
      <c r="G38" s="86">
        <f t="shared" si="0"/>
        <v>9.7017369093231167</v>
      </c>
    </row>
    <row r="39" spans="1:20" ht="15.75" thickBot="1" x14ac:dyDescent="0.3">
      <c r="A39" s="101" t="s">
        <v>48</v>
      </c>
      <c r="B39" s="45">
        <v>4194</v>
      </c>
      <c r="C39" s="44">
        <v>0</v>
      </c>
      <c r="D39" s="35">
        <v>138</v>
      </c>
      <c r="E39" s="35">
        <v>1</v>
      </c>
      <c r="F39" s="8">
        <f>D39+E39</f>
        <v>139</v>
      </c>
      <c r="G39" s="86">
        <f t="shared" si="0"/>
        <v>10.057553956834532</v>
      </c>
    </row>
    <row r="40" spans="1:20" ht="15.75" thickBot="1" x14ac:dyDescent="0.3">
      <c r="A40" s="100" t="s">
        <v>49</v>
      </c>
      <c r="B40" s="45">
        <v>58874.99</v>
      </c>
      <c r="C40" s="44">
        <v>21562.01</v>
      </c>
      <c r="D40" s="35">
        <v>1935</v>
      </c>
      <c r="E40" s="35">
        <v>14</v>
      </c>
      <c r="F40" s="8">
        <f t="shared" si="1"/>
        <v>1949</v>
      </c>
      <c r="G40" s="86">
        <f t="shared" si="0"/>
        <v>10.069264580126561</v>
      </c>
    </row>
    <row r="41" spans="1:20" ht="15.75" thickBot="1" x14ac:dyDescent="0.3">
      <c r="A41" s="100" t="s">
        <v>50</v>
      </c>
      <c r="B41" s="45">
        <v>12960.17</v>
      </c>
      <c r="C41" s="44">
        <v>0</v>
      </c>
      <c r="D41" s="35">
        <v>445</v>
      </c>
      <c r="E41" s="35">
        <v>0</v>
      </c>
      <c r="F41" s="8">
        <f t="shared" si="1"/>
        <v>445</v>
      </c>
      <c r="G41" s="86">
        <f t="shared" si="0"/>
        <v>9.7079925093632955</v>
      </c>
    </row>
    <row r="42" spans="1:20" ht="15.75" thickBot="1" x14ac:dyDescent="0.3">
      <c r="A42" s="100" t="s">
        <v>51</v>
      </c>
      <c r="B42" s="92">
        <v>1780</v>
      </c>
      <c r="C42" s="51">
        <v>2800</v>
      </c>
      <c r="D42" s="35">
        <v>270</v>
      </c>
      <c r="E42" s="35">
        <v>145</v>
      </c>
      <c r="F42" s="8">
        <f t="shared" si="1"/>
        <v>415</v>
      </c>
      <c r="G42" s="86">
        <f t="shared" si="0"/>
        <v>1.429718875502008</v>
      </c>
    </row>
    <row r="43" spans="1:20" ht="15.75" thickBot="1" x14ac:dyDescent="0.3">
      <c r="A43" s="100" t="s">
        <v>52</v>
      </c>
      <c r="B43" s="45">
        <v>7556</v>
      </c>
      <c r="C43" s="44">
        <v>0</v>
      </c>
      <c r="D43" s="35">
        <v>130</v>
      </c>
      <c r="E43" s="35">
        <v>63</v>
      </c>
      <c r="F43" s="8">
        <f t="shared" si="1"/>
        <v>193</v>
      </c>
      <c r="G43" s="86">
        <f t="shared" si="0"/>
        <v>13.050086355785837</v>
      </c>
      <c r="H43" s="25"/>
    </row>
    <row r="44" spans="1:20" ht="15.75" thickBot="1" x14ac:dyDescent="0.3">
      <c r="A44" s="99" t="s">
        <v>53</v>
      </c>
      <c r="B44" s="46">
        <v>22245.759999999998</v>
      </c>
      <c r="C44" s="51">
        <v>5290</v>
      </c>
      <c r="D44" s="37">
        <v>1750</v>
      </c>
      <c r="E44" s="37">
        <v>0</v>
      </c>
      <c r="F44" s="8">
        <f t="shared" si="1"/>
        <v>1750</v>
      </c>
      <c r="G44" s="86">
        <f t="shared" si="0"/>
        <v>4.2372876190476187</v>
      </c>
    </row>
    <row r="45" spans="1:20" ht="15.75" thickBot="1" x14ac:dyDescent="0.3">
      <c r="A45" s="100" t="s">
        <v>54</v>
      </c>
      <c r="B45" s="60">
        <v>151685.34</v>
      </c>
      <c r="C45" s="51">
        <v>87000</v>
      </c>
      <c r="D45" s="51">
        <v>6190</v>
      </c>
      <c r="E45" s="35">
        <v>0</v>
      </c>
      <c r="F45" s="8">
        <f t="shared" si="1"/>
        <v>6190</v>
      </c>
      <c r="G45" s="86">
        <f t="shared" si="0"/>
        <v>8.168300484652665</v>
      </c>
    </row>
    <row r="46" spans="1:20" ht="15.75" thickBot="1" x14ac:dyDescent="0.3">
      <c r="A46" s="100" t="s">
        <v>55</v>
      </c>
      <c r="B46" s="45">
        <v>7737</v>
      </c>
      <c r="C46" s="44">
        <v>0</v>
      </c>
      <c r="D46" s="35">
        <v>263</v>
      </c>
      <c r="E46" s="35">
        <v>0</v>
      </c>
      <c r="F46" s="8">
        <f t="shared" si="1"/>
        <v>263</v>
      </c>
      <c r="G46" s="86">
        <f>B46/F46/3</f>
        <v>9.8060836501901143</v>
      </c>
    </row>
    <row r="47" spans="1:20" ht="15.75" thickBot="1" x14ac:dyDescent="0.3">
      <c r="A47" s="99" t="s">
        <v>61</v>
      </c>
      <c r="B47" s="60">
        <v>1800</v>
      </c>
      <c r="C47" s="60">
        <v>0</v>
      </c>
      <c r="D47" s="36">
        <v>18</v>
      </c>
      <c r="E47" s="36">
        <v>9</v>
      </c>
      <c r="F47" s="8">
        <f>D47+E47</f>
        <v>27</v>
      </c>
      <c r="G47" s="86">
        <f>B47/F47/3</f>
        <v>22.222222222222225</v>
      </c>
    </row>
    <row r="48" spans="1:20" ht="15.75" thickBot="1" x14ac:dyDescent="0.3">
      <c r="A48" s="99" t="s">
        <v>73</v>
      </c>
      <c r="B48" s="60">
        <v>9262</v>
      </c>
      <c r="C48" s="51">
        <v>3150</v>
      </c>
      <c r="D48" s="35">
        <v>183</v>
      </c>
      <c r="E48" s="35">
        <v>10</v>
      </c>
      <c r="F48" s="8">
        <f>D48+E48</f>
        <v>193</v>
      </c>
      <c r="G48" s="86"/>
    </row>
    <row r="49" spans="1:18" ht="15.75" thickBot="1" x14ac:dyDescent="0.3">
      <c r="A49" s="100" t="s">
        <v>56</v>
      </c>
      <c r="B49" s="60">
        <v>17443.47</v>
      </c>
      <c r="C49" s="51">
        <v>1050</v>
      </c>
      <c r="D49" s="35">
        <v>151</v>
      </c>
      <c r="E49" s="35">
        <v>0</v>
      </c>
      <c r="F49" s="8">
        <f t="shared" si="1"/>
        <v>151</v>
      </c>
      <c r="G49" s="86">
        <f>B49/F49/3</f>
        <v>38.50655629139073</v>
      </c>
    </row>
    <row r="50" spans="1:18" ht="15.75" thickBot="1" x14ac:dyDescent="0.3">
      <c r="A50" s="111" t="s">
        <v>124</v>
      </c>
      <c r="B50" s="80">
        <v>7063.98</v>
      </c>
      <c r="C50" s="93">
        <v>451</v>
      </c>
      <c r="D50" s="38">
        <v>278</v>
      </c>
      <c r="E50" s="39">
        <v>0</v>
      </c>
      <c r="F50" s="8">
        <f t="shared" si="1"/>
        <v>278</v>
      </c>
      <c r="G50" s="86">
        <f t="shared" si="0"/>
        <v>8.4700000000000006</v>
      </c>
      <c r="J50" s="104" t="s">
        <v>112</v>
      </c>
      <c r="K50" s="104" t="s">
        <v>111</v>
      </c>
      <c r="R50">
        <v>20235</v>
      </c>
    </row>
    <row r="51" spans="1:18" ht="15.75" thickBot="1" x14ac:dyDescent="0.3">
      <c r="A51" s="113" t="s">
        <v>58</v>
      </c>
      <c r="B51" s="45">
        <v>1290</v>
      </c>
      <c r="C51" s="45">
        <v>0</v>
      </c>
      <c r="D51" s="36">
        <v>55</v>
      </c>
      <c r="E51" s="36">
        <v>0</v>
      </c>
      <c r="F51" s="8">
        <f>D51+E51</f>
        <v>55</v>
      </c>
      <c r="G51" s="86">
        <f t="shared" si="0"/>
        <v>7.8181818181818175</v>
      </c>
      <c r="J51" s="104" t="s">
        <v>114</v>
      </c>
      <c r="K51" s="104" t="s">
        <v>113</v>
      </c>
      <c r="L51" t="s">
        <v>115</v>
      </c>
    </row>
    <row r="52" spans="1:18" ht="15.75" thickBot="1" x14ac:dyDescent="0.3">
      <c r="A52" s="100" t="s">
        <v>59</v>
      </c>
      <c r="B52" s="44">
        <v>91771.37</v>
      </c>
      <c r="C52" s="44">
        <v>79509.45</v>
      </c>
      <c r="D52" s="36">
        <v>3543</v>
      </c>
      <c r="E52" s="36">
        <v>196</v>
      </c>
      <c r="F52" s="8">
        <f t="shared" si="1"/>
        <v>3739</v>
      </c>
      <c r="G52" s="86">
        <f t="shared" si="0"/>
        <v>8.1814540429704916</v>
      </c>
      <c r="H52" s="40"/>
    </row>
    <row r="53" spans="1:18" ht="15.75" thickBot="1" x14ac:dyDescent="0.3">
      <c r="A53" s="99" t="s">
        <v>60</v>
      </c>
      <c r="B53" s="45">
        <v>11949.16</v>
      </c>
      <c r="C53" s="44">
        <v>0</v>
      </c>
      <c r="D53" s="35">
        <v>470</v>
      </c>
      <c r="E53" s="36"/>
      <c r="F53" s="8">
        <f t="shared" si="1"/>
        <v>470</v>
      </c>
      <c r="G53" s="86">
        <f t="shared" si="0"/>
        <v>8.4745815602836867</v>
      </c>
    </row>
    <row r="54" spans="1:18" ht="15.75" thickBot="1" x14ac:dyDescent="0.3">
      <c r="A54" s="99" t="s">
        <v>74</v>
      </c>
      <c r="B54" s="45">
        <v>13449.15</v>
      </c>
      <c r="C54" s="60">
        <v>11242.31</v>
      </c>
      <c r="D54" s="36">
        <v>353</v>
      </c>
      <c r="E54" s="36">
        <v>0</v>
      </c>
      <c r="F54" s="8">
        <f t="shared" si="1"/>
        <v>353</v>
      </c>
      <c r="G54" s="86">
        <f t="shared" si="0"/>
        <v>12.69985835694051</v>
      </c>
    </row>
    <row r="55" spans="1:18" ht="15.75" thickBot="1" x14ac:dyDescent="0.3">
      <c r="A55" s="99" t="s">
        <v>80</v>
      </c>
      <c r="B55" s="45">
        <v>1101.2</v>
      </c>
      <c r="C55" s="60">
        <v>7000</v>
      </c>
      <c r="D55" s="36">
        <v>79</v>
      </c>
      <c r="E55" s="36">
        <v>0</v>
      </c>
      <c r="F55" s="8">
        <f t="shared" si="1"/>
        <v>79</v>
      </c>
      <c r="G55" s="86">
        <f t="shared" si="0"/>
        <v>4.6464135021097048</v>
      </c>
    </row>
    <row r="56" spans="1:18" x14ac:dyDescent="0.25">
      <c r="A56" s="99" t="s">
        <v>63</v>
      </c>
      <c r="B56" s="60">
        <v>61000</v>
      </c>
      <c r="C56" s="60">
        <v>30500</v>
      </c>
      <c r="D56" s="60">
        <v>1966</v>
      </c>
      <c r="E56" s="36">
        <v>113</v>
      </c>
      <c r="F56" s="112">
        <f t="shared" si="1"/>
        <v>2079</v>
      </c>
      <c r="G56" s="86">
        <f t="shared" si="0"/>
        <v>9.7803431136764463</v>
      </c>
    </row>
    <row r="57" spans="1:18" x14ac:dyDescent="0.25">
      <c r="A57" s="99" t="s">
        <v>78</v>
      </c>
      <c r="B57" s="60">
        <v>5790.56</v>
      </c>
      <c r="C57" s="60">
        <v>10875</v>
      </c>
      <c r="D57" s="80">
        <v>289</v>
      </c>
      <c r="E57" s="38">
        <v>0</v>
      </c>
      <c r="F57" s="13">
        <f t="shared" si="1"/>
        <v>289</v>
      </c>
      <c r="G57" s="86">
        <f t="shared" si="0"/>
        <v>6.6788465974625142</v>
      </c>
    </row>
    <row r="58" spans="1:18" x14ac:dyDescent="0.25">
      <c r="A58" s="99" t="s">
        <v>94</v>
      </c>
      <c r="B58" s="60">
        <v>3675</v>
      </c>
      <c r="C58" s="60">
        <v>21330</v>
      </c>
      <c r="D58" s="80">
        <v>470</v>
      </c>
      <c r="E58" s="38">
        <v>20</v>
      </c>
      <c r="F58" s="13">
        <f t="shared" si="1"/>
        <v>490</v>
      </c>
      <c r="G58" s="86">
        <f t="shared" si="0"/>
        <v>2.5</v>
      </c>
    </row>
    <row r="59" spans="1:18" x14ac:dyDescent="0.25">
      <c r="A59" s="103" t="s">
        <v>79</v>
      </c>
      <c r="B59" s="60">
        <v>119098</v>
      </c>
      <c r="C59" s="60">
        <v>112173.97</v>
      </c>
      <c r="D59" s="60">
        <v>148</v>
      </c>
      <c r="E59" s="36">
        <v>0</v>
      </c>
      <c r="F59" s="13">
        <f>D59+E59</f>
        <v>148</v>
      </c>
      <c r="G59" s="86">
        <f t="shared" si="0"/>
        <v>268.23873873873873</v>
      </c>
    </row>
    <row r="60" spans="1:18" x14ac:dyDescent="0.25">
      <c r="A60" s="103" t="s">
        <v>129</v>
      </c>
      <c r="B60" s="60">
        <v>23230</v>
      </c>
      <c r="C60" s="60">
        <v>14755.89</v>
      </c>
      <c r="D60" s="60">
        <v>1548</v>
      </c>
      <c r="E60" s="36">
        <v>0</v>
      </c>
      <c r="F60" s="13">
        <f>D60+E60</f>
        <v>1548</v>
      </c>
      <c r="G60" s="86">
        <f t="shared" si="0"/>
        <v>5.0021533161068046</v>
      </c>
    </row>
    <row r="61" spans="1:18" x14ac:dyDescent="0.25">
      <c r="A61" s="99" t="s">
        <v>83</v>
      </c>
      <c r="B61" s="60">
        <v>127669.72</v>
      </c>
      <c r="C61" s="60">
        <v>0</v>
      </c>
      <c r="D61" s="60">
        <v>4163</v>
      </c>
      <c r="E61" s="36">
        <v>271</v>
      </c>
      <c r="F61" s="13">
        <f>D61+E61</f>
        <v>4434</v>
      </c>
      <c r="G61" s="86">
        <f t="shared" si="0"/>
        <v>9.5977837919109898</v>
      </c>
      <c r="J61" s="104">
        <f>F61/F62</f>
        <v>1.616902723281357E-2</v>
      </c>
    </row>
    <row r="62" spans="1:18" x14ac:dyDescent="0.25">
      <c r="A62" s="26" t="s">
        <v>64</v>
      </c>
      <c r="B62" s="52">
        <f>SUM(B5:B61)</f>
        <v>7743990.040000001</v>
      </c>
      <c r="C62" s="52">
        <f>SUM(C5:C61)</f>
        <v>3368934.09</v>
      </c>
      <c r="D62" s="69">
        <f>SUM(D5:D61)</f>
        <v>259643</v>
      </c>
      <c r="E62" s="69">
        <f>SUM(E5:E61)</f>
        <v>14585</v>
      </c>
      <c r="F62" s="13">
        <f>D62+E62</f>
        <v>274228</v>
      </c>
      <c r="G62" s="86">
        <f>B55/F55/3</f>
        <v>4.6464135021097048</v>
      </c>
    </row>
    <row r="63" spans="1:18" x14ac:dyDescent="0.25">
      <c r="A63" s="27" t="s">
        <v>65</v>
      </c>
      <c r="B63" s="28">
        <f>SUM(B9:B60)-B45-B52</f>
        <v>811909.04</v>
      </c>
      <c r="C63" s="28">
        <f>SUM(C9:C60)-C45-C52</f>
        <v>392021.91</v>
      </c>
      <c r="D63" s="28">
        <f>SUM(D9:D57)</f>
        <v>33505</v>
      </c>
      <c r="E63" s="28">
        <f>SUM(E9:E57)</f>
        <v>967</v>
      </c>
      <c r="F63" s="28">
        <f>SUM(F9:F60)-F45-F52</f>
        <v>26729</v>
      </c>
      <c r="G63" s="86">
        <f>B56/F56/3</f>
        <v>9.7803431136764463</v>
      </c>
    </row>
    <row r="64" spans="1:18" x14ac:dyDescent="0.25">
      <c r="B64" s="29"/>
      <c r="E64" s="32">
        <f>D62+E62</f>
        <v>274228</v>
      </c>
      <c r="F64" s="21">
        <f>F63/F62</f>
        <v>9.7469988476741987E-2</v>
      </c>
      <c r="H64" s="14"/>
    </row>
    <row r="65" spans="1:19" x14ac:dyDescent="0.25">
      <c r="B65" s="29">
        <f>B62*2</f>
        <v>15487980.080000002</v>
      </c>
      <c r="C65" s="29">
        <f>C62*2</f>
        <v>6737868.1799999997</v>
      </c>
      <c r="F65" s="34"/>
      <c r="H65" s="29">
        <v>217985</v>
      </c>
      <c r="I65" s="40">
        <f>(F62-H65)/H65</f>
        <v>0.25801316604353508</v>
      </c>
      <c r="J65" s="106"/>
      <c r="K65" s="106"/>
      <c r="L65" s="40"/>
    </row>
    <row r="66" spans="1:19" x14ac:dyDescent="0.25">
      <c r="B66" s="33"/>
      <c r="C66" s="29"/>
      <c r="F66" s="34"/>
    </row>
    <row r="67" spans="1:19" x14ac:dyDescent="0.25">
      <c r="B67" s="29"/>
      <c r="C67" s="29"/>
      <c r="F67" s="30">
        <v>20235</v>
      </c>
      <c r="G67" t="s">
        <v>75</v>
      </c>
    </row>
    <row r="68" spans="1:19" x14ac:dyDescent="0.25">
      <c r="B68" s="29">
        <f>B61/B62</f>
        <v>1.6486297030413016E-2</v>
      </c>
      <c r="C68" s="29"/>
      <c r="F68" s="30">
        <v>239392</v>
      </c>
      <c r="I68" s="50"/>
      <c r="J68" s="107"/>
      <c r="K68" s="107"/>
      <c r="L68" s="50"/>
    </row>
    <row r="69" spans="1:19" x14ac:dyDescent="0.25">
      <c r="C69" s="29"/>
      <c r="F69" s="30">
        <f>F67/F68</f>
        <v>8.452663413982088E-2</v>
      </c>
    </row>
    <row r="70" spans="1:19" x14ac:dyDescent="0.25">
      <c r="B70" s="29"/>
      <c r="C70" s="30">
        <v>54</v>
      </c>
      <c r="D70" s="31" t="s">
        <v>70</v>
      </c>
      <c r="F70" s="34"/>
    </row>
    <row r="71" spans="1:19" x14ac:dyDescent="0.25">
      <c r="C71" s="30">
        <v>14</v>
      </c>
      <c r="D71" s="31" t="s">
        <v>71</v>
      </c>
      <c r="F71" s="30">
        <v>246293</v>
      </c>
    </row>
    <row r="72" spans="1:19" x14ac:dyDescent="0.25">
      <c r="C72" s="28">
        <v>40</v>
      </c>
      <c r="D72" s="31" t="s">
        <v>72</v>
      </c>
      <c r="F72" s="82">
        <f>F62-F71</f>
        <v>27935</v>
      </c>
    </row>
    <row r="73" spans="1:19" x14ac:dyDescent="0.25">
      <c r="E73" s="49"/>
      <c r="F73" s="85">
        <f>246444</f>
        <v>246444</v>
      </c>
    </row>
    <row r="74" spans="1:19" x14ac:dyDescent="0.25">
      <c r="F74" s="34">
        <f>F73-F62</f>
        <v>-27784</v>
      </c>
      <c r="S74" s="171"/>
    </row>
    <row r="75" spans="1:19" x14ac:dyDescent="0.25">
      <c r="R75" s="171"/>
      <c r="S75" s="10"/>
    </row>
    <row r="76" spans="1:19" x14ac:dyDescent="0.25">
      <c r="F76" s="30">
        <v>1392270</v>
      </c>
      <c r="R76" s="9"/>
      <c r="S76" s="11"/>
    </row>
    <row r="77" spans="1:19" x14ac:dyDescent="0.25">
      <c r="F77" s="30">
        <v>997650</v>
      </c>
      <c r="G77">
        <f>F76-F77</f>
        <v>394620</v>
      </c>
      <c r="R77" s="9"/>
      <c r="S77" s="11"/>
    </row>
    <row r="78" spans="1:19" x14ac:dyDescent="0.25">
      <c r="A78" t="s">
        <v>84</v>
      </c>
      <c r="F78" s="21">
        <f>(F76-F77)/F77</f>
        <v>0.3955495414223425</v>
      </c>
      <c r="R78" s="9"/>
      <c r="S78" s="11"/>
    </row>
    <row r="79" spans="1:19" x14ac:dyDescent="0.25">
      <c r="A79" t="s">
        <v>85</v>
      </c>
      <c r="R79" s="9"/>
    </row>
    <row r="80" spans="1:19" x14ac:dyDescent="0.25">
      <c r="A80" t="s">
        <v>86</v>
      </c>
      <c r="B80" s="30" t="s">
        <v>87</v>
      </c>
    </row>
    <row r="81" spans="1:19" x14ac:dyDescent="0.25">
      <c r="A81" t="s">
        <v>89</v>
      </c>
      <c r="B81" s="30" t="s">
        <v>88</v>
      </c>
    </row>
    <row r="82" spans="1:19" x14ac:dyDescent="0.25">
      <c r="A82" t="s">
        <v>90</v>
      </c>
    </row>
    <row r="84" spans="1:19" ht="15.75" thickBot="1" x14ac:dyDescent="0.3"/>
    <row r="85" spans="1:19" ht="15.75" thickBot="1" x14ac:dyDescent="0.3">
      <c r="S85" s="72"/>
    </row>
    <row r="86" spans="1:19" ht="15.75" thickBot="1" x14ac:dyDescent="0.3">
      <c r="A86" t="s">
        <v>91</v>
      </c>
      <c r="B86" s="30">
        <v>2016</v>
      </c>
      <c r="R86" s="71"/>
    </row>
    <row r="87" spans="1:19" x14ac:dyDescent="0.25">
      <c r="A87" t="s">
        <v>92</v>
      </c>
      <c r="B87" s="30">
        <v>2016</v>
      </c>
      <c r="C87" s="30" t="s">
        <v>97</v>
      </c>
    </row>
    <row r="88" spans="1:19" x14ac:dyDescent="0.25">
      <c r="A88" t="s">
        <v>93</v>
      </c>
      <c r="B88" s="30">
        <v>2016</v>
      </c>
      <c r="D88" s="31" t="s">
        <v>126</v>
      </c>
    </row>
    <row r="89" spans="1:19" x14ac:dyDescent="0.25">
      <c r="A89" t="s">
        <v>94</v>
      </c>
      <c r="B89" s="30">
        <v>2016</v>
      </c>
      <c r="C89" s="30" t="s">
        <v>125</v>
      </c>
      <c r="D89" s="31">
        <v>44400437</v>
      </c>
    </row>
    <row r="90" spans="1:19" x14ac:dyDescent="0.25">
      <c r="A90" t="s">
        <v>95</v>
      </c>
      <c r="B90" s="30">
        <v>2017</v>
      </c>
      <c r="C90" s="30" t="s">
        <v>128</v>
      </c>
      <c r="D90" s="31" t="s">
        <v>127</v>
      </c>
    </row>
    <row r="91" spans="1:19" x14ac:dyDescent="0.25">
      <c r="A91" t="s">
        <v>96</v>
      </c>
      <c r="B91" s="30">
        <v>2017</v>
      </c>
    </row>
    <row r="92" spans="1:19" x14ac:dyDescent="0.25">
      <c r="A92" t="s">
        <v>120</v>
      </c>
    </row>
    <row r="93" spans="1:19" x14ac:dyDescent="0.25">
      <c r="A93" t="s">
        <v>121</v>
      </c>
    </row>
  </sheetData>
  <mergeCells count="5">
    <mergeCell ref="A2:F2"/>
    <mergeCell ref="D3:F3"/>
    <mergeCell ref="Q4:R4"/>
    <mergeCell ref="Q14:R14"/>
    <mergeCell ref="Q26:R26"/>
  </mergeCells>
  <hyperlinks>
    <hyperlink ref="A11" r:id="rId1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94"/>
  <sheetViews>
    <sheetView topLeftCell="A25" workbookViewId="0">
      <selection activeCell="A58" sqref="A58:XFD58"/>
    </sheetView>
  </sheetViews>
  <sheetFormatPr defaultRowHeight="15" x14ac:dyDescent="0.25"/>
  <cols>
    <col min="1" max="1" width="21.42578125" style="175" customWidth="1"/>
    <col min="2" max="2" width="25.85546875" style="30" bestFit="1" customWidth="1"/>
    <col min="3" max="3" width="31.42578125" style="30" bestFit="1" customWidth="1"/>
    <col min="4" max="4" width="16.140625" style="31" bestFit="1" customWidth="1"/>
    <col min="5" max="5" width="15.28515625" style="31" bestFit="1" customWidth="1"/>
    <col min="6" max="6" width="12.28515625" style="30" customWidth="1"/>
    <col min="7" max="7" width="13.42578125" customWidth="1"/>
    <col min="8" max="8" width="12.28515625" bestFit="1" customWidth="1"/>
    <col min="9" max="9" width="9.5703125" customWidth="1"/>
    <col min="10" max="10" width="25.42578125" style="104" customWidth="1"/>
    <col min="11" max="11" width="19" style="104" customWidth="1"/>
    <col min="12" max="12" width="18.85546875" customWidth="1"/>
    <col min="17" max="17" width="18.5703125" customWidth="1"/>
    <col min="18" max="18" width="16.7109375" customWidth="1"/>
    <col min="19" max="19" width="25.28515625" customWidth="1"/>
    <col min="20" max="20" width="26" bestFit="1" customWidth="1"/>
    <col min="22" max="22" width="13.28515625" customWidth="1"/>
    <col min="260" max="260" width="21.42578125" customWidth="1"/>
    <col min="261" max="261" width="16.42578125" customWidth="1"/>
    <col min="262" max="262" width="17.42578125" customWidth="1"/>
    <col min="263" max="263" width="14" customWidth="1"/>
    <col min="264" max="264" width="13.5703125" customWidth="1"/>
    <col min="265" max="265" width="12.28515625" customWidth="1"/>
    <col min="266" max="266" width="12.140625" customWidth="1"/>
    <col min="267" max="267" width="12.28515625" bestFit="1" customWidth="1"/>
    <col min="273" max="273" width="10.5703125" bestFit="1" customWidth="1"/>
    <col min="274" max="274" width="16.7109375" customWidth="1"/>
    <col min="275" max="275" width="27.7109375" customWidth="1"/>
    <col min="276" max="276" width="26" bestFit="1" customWidth="1"/>
    <col min="516" max="516" width="21.42578125" customWidth="1"/>
    <col min="517" max="517" width="16.42578125" customWidth="1"/>
    <col min="518" max="518" width="17.42578125" customWidth="1"/>
    <col min="519" max="519" width="14" customWidth="1"/>
    <col min="520" max="520" width="13.5703125" customWidth="1"/>
    <col min="521" max="521" width="12.28515625" customWidth="1"/>
    <col min="522" max="522" width="12.140625" customWidth="1"/>
    <col min="523" max="523" width="12.28515625" bestFit="1" customWidth="1"/>
    <col min="529" max="529" width="10.5703125" bestFit="1" customWidth="1"/>
    <col min="530" max="530" width="16.7109375" customWidth="1"/>
    <col min="531" max="531" width="27.7109375" customWidth="1"/>
    <col min="532" max="532" width="26" bestFit="1" customWidth="1"/>
    <col min="772" max="772" width="21.42578125" customWidth="1"/>
    <col min="773" max="773" width="16.42578125" customWidth="1"/>
    <col min="774" max="774" width="17.42578125" customWidth="1"/>
    <col min="775" max="775" width="14" customWidth="1"/>
    <col min="776" max="776" width="13.5703125" customWidth="1"/>
    <col min="777" max="777" width="12.28515625" customWidth="1"/>
    <col min="778" max="778" width="12.140625" customWidth="1"/>
    <col min="779" max="779" width="12.28515625" bestFit="1" customWidth="1"/>
    <col min="785" max="785" width="10.5703125" bestFit="1" customWidth="1"/>
    <col min="786" max="786" width="16.7109375" customWidth="1"/>
    <col min="787" max="787" width="27.7109375" customWidth="1"/>
    <col min="788" max="788" width="26" bestFit="1" customWidth="1"/>
    <col min="1028" max="1028" width="21.42578125" customWidth="1"/>
    <col min="1029" max="1029" width="16.42578125" customWidth="1"/>
    <col min="1030" max="1030" width="17.42578125" customWidth="1"/>
    <col min="1031" max="1031" width="14" customWidth="1"/>
    <col min="1032" max="1032" width="13.5703125" customWidth="1"/>
    <col min="1033" max="1033" width="12.28515625" customWidth="1"/>
    <col min="1034" max="1034" width="12.140625" customWidth="1"/>
    <col min="1035" max="1035" width="12.28515625" bestFit="1" customWidth="1"/>
    <col min="1041" max="1041" width="10.5703125" bestFit="1" customWidth="1"/>
    <col min="1042" max="1042" width="16.7109375" customWidth="1"/>
    <col min="1043" max="1043" width="27.7109375" customWidth="1"/>
    <col min="1044" max="1044" width="26" bestFit="1" customWidth="1"/>
    <col min="1284" max="1284" width="21.42578125" customWidth="1"/>
    <col min="1285" max="1285" width="16.42578125" customWidth="1"/>
    <col min="1286" max="1286" width="17.42578125" customWidth="1"/>
    <col min="1287" max="1287" width="14" customWidth="1"/>
    <col min="1288" max="1288" width="13.5703125" customWidth="1"/>
    <col min="1289" max="1289" width="12.28515625" customWidth="1"/>
    <col min="1290" max="1290" width="12.140625" customWidth="1"/>
    <col min="1291" max="1291" width="12.28515625" bestFit="1" customWidth="1"/>
    <col min="1297" max="1297" width="10.5703125" bestFit="1" customWidth="1"/>
    <col min="1298" max="1298" width="16.7109375" customWidth="1"/>
    <col min="1299" max="1299" width="27.7109375" customWidth="1"/>
    <col min="1300" max="1300" width="26" bestFit="1" customWidth="1"/>
    <col min="1540" max="1540" width="21.42578125" customWidth="1"/>
    <col min="1541" max="1541" width="16.42578125" customWidth="1"/>
    <col min="1542" max="1542" width="17.42578125" customWidth="1"/>
    <col min="1543" max="1543" width="14" customWidth="1"/>
    <col min="1544" max="1544" width="13.5703125" customWidth="1"/>
    <col min="1545" max="1545" width="12.28515625" customWidth="1"/>
    <col min="1546" max="1546" width="12.140625" customWidth="1"/>
    <col min="1547" max="1547" width="12.28515625" bestFit="1" customWidth="1"/>
    <col min="1553" max="1553" width="10.5703125" bestFit="1" customWidth="1"/>
    <col min="1554" max="1554" width="16.7109375" customWidth="1"/>
    <col min="1555" max="1555" width="27.7109375" customWidth="1"/>
    <col min="1556" max="1556" width="26" bestFit="1" customWidth="1"/>
    <col min="1796" max="1796" width="21.42578125" customWidth="1"/>
    <col min="1797" max="1797" width="16.42578125" customWidth="1"/>
    <col min="1798" max="1798" width="17.42578125" customWidth="1"/>
    <col min="1799" max="1799" width="14" customWidth="1"/>
    <col min="1800" max="1800" width="13.5703125" customWidth="1"/>
    <col min="1801" max="1801" width="12.28515625" customWidth="1"/>
    <col min="1802" max="1802" width="12.140625" customWidth="1"/>
    <col min="1803" max="1803" width="12.28515625" bestFit="1" customWidth="1"/>
    <col min="1809" max="1809" width="10.5703125" bestFit="1" customWidth="1"/>
    <col min="1810" max="1810" width="16.7109375" customWidth="1"/>
    <col min="1811" max="1811" width="27.7109375" customWidth="1"/>
    <col min="1812" max="1812" width="26" bestFit="1" customWidth="1"/>
    <col min="2052" max="2052" width="21.42578125" customWidth="1"/>
    <col min="2053" max="2053" width="16.42578125" customWidth="1"/>
    <col min="2054" max="2054" width="17.42578125" customWidth="1"/>
    <col min="2055" max="2055" width="14" customWidth="1"/>
    <col min="2056" max="2056" width="13.5703125" customWidth="1"/>
    <col min="2057" max="2057" width="12.28515625" customWidth="1"/>
    <col min="2058" max="2058" width="12.140625" customWidth="1"/>
    <col min="2059" max="2059" width="12.28515625" bestFit="1" customWidth="1"/>
    <col min="2065" max="2065" width="10.5703125" bestFit="1" customWidth="1"/>
    <col min="2066" max="2066" width="16.7109375" customWidth="1"/>
    <col min="2067" max="2067" width="27.7109375" customWidth="1"/>
    <col min="2068" max="2068" width="26" bestFit="1" customWidth="1"/>
    <col min="2308" max="2308" width="21.42578125" customWidth="1"/>
    <col min="2309" max="2309" width="16.42578125" customWidth="1"/>
    <col min="2310" max="2310" width="17.42578125" customWidth="1"/>
    <col min="2311" max="2311" width="14" customWidth="1"/>
    <col min="2312" max="2312" width="13.5703125" customWidth="1"/>
    <col min="2313" max="2313" width="12.28515625" customWidth="1"/>
    <col min="2314" max="2314" width="12.140625" customWidth="1"/>
    <col min="2315" max="2315" width="12.28515625" bestFit="1" customWidth="1"/>
    <col min="2321" max="2321" width="10.5703125" bestFit="1" customWidth="1"/>
    <col min="2322" max="2322" width="16.7109375" customWidth="1"/>
    <col min="2323" max="2323" width="27.7109375" customWidth="1"/>
    <col min="2324" max="2324" width="26" bestFit="1" customWidth="1"/>
    <col min="2564" max="2564" width="21.42578125" customWidth="1"/>
    <col min="2565" max="2565" width="16.42578125" customWidth="1"/>
    <col min="2566" max="2566" width="17.42578125" customWidth="1"/>
    <col min="2567" max="2567" width="14" customWidth="1"/>
    <col min="2568" max="2568" width="13.5703125" customWidth="1"/>
    <col min="2569" max="2569" width="12.28515625" customWidth="1"/>
    <col min="2570" max="2570" width="12.140625" customWidth="1"/>
    <col min="2571" max="2571" width="12.28515625" bestFit="1" customWidth="1"/>
    <col min="2577" max="2577" width="10.5703125" bestFit="1" customWidth="1"/>
    <col min="2578" max="2578" width="16.7109375" customWidth="1"/>
    <col min="2579" max="2579" width="27.7109375" customWidth="1"/>
    <col min="2580" max="2580" width="26" bestFit="1" customWidth="1"/>
    <col min="2820" max="2820" width="21.42578125" customWidth="1"/>
    <col min="2821" max="2821" width="16.42578125" customWidth="1"/>
    <col min="2822" max="2822" width="17.42578125" customWidth="1"/>
    <col min="2823" max="2823" width="14" customWidth="1"/>
    <col min="2824" max="2824" width="13.5703125" customWidth="1"/>
    <col min="2825" max="2825" width="12.28515625" customWidth="1"/>
    <col min="2826" max="2826" width="12.140625" customWidth="1"/>
    <col min="2827" max="2827" width="12.28515625" bestFit="1" customWidth="1"/>
    <col min="2833" max="2833" width="10.5703125" bestFit="1" customWidth="1"/>
    <col min="2834" max="2834" width="16.7109375" customWidth="1"/>
    <col min="2835" max="2835" width="27.7109375" customWidth="1"/>
    <col min="2836" max="2836" width="26" bestFit="1" customWidth="1"/>
    <col min="3076" max="3076" width="21.42578125" customWidth="1"/>
    <col min="3077" max="3077" width="16.42578125" customWidth="1"/>
    <col min="3078" max="3078" width="17.42578125" customWidth="1"/>
    <col min="3079" max="3079" width="14" customWidth="1"/>
    <col min="3080" max="3080" width="13.5703125" customWidth="1"/>
    <col min="3081" max="3081" width="12.28515625" customWidth="1"/>
    <col min="3082" max="3082" width="12.140625" customWidth="1"/>
    <col min="3083" max="3083" width="12.28515625" bestFit="1" customWidth="1"/>
    <col min="3089" max="3089" width="10.5703125" bestFit="1" customWidth="1"/>
    <col min="3090" max="3090" width="16.7109375" customWidth="1"/>
    <col min="3091" max="3091" width="27.7109375" customWidth="1"/>
    <col min="3092" max="3092" width="26" bestFit="1" customWidth="1"/>
    <col min="3332" max="3332" width="21.42578125" customWidth="1"/>
    <col min="3333" max="3333" width="16.42578125" customWidth="1"/>
    <col min="3334" max="3334" width="17.42578125" customWidth="1"/>
    <col min="3335" max="3335" width="14" customWidth="1"/>
    <col min="3336" max="3336" width="13.5703125" customWidth="1"/>
    <col min="3337" max="3337" width="12.28515625" customWidth="1"/>
    <col min="3338" max="3338" width="12.140625" customWidth="1"/>
    <col min="3339" max="3339" width="12.28515625" bestFit="1" customWidth="1"/>
    <col min="3345" max="3345" width="10.5703125" bestFit="1" customWidth="1"/>
    <col min="3346" max="3346" width="16.7109375" customWidth="1"/>
    <col min="3347" max="3347" width="27.7109375" customWidth="1"/>
    <col min="3348" max="3348" width="26" bestFit="1" customWidth="1"/>
    <col min="3588" max="3588" width="21.42578125" customWidth="1"/>
    <col min="3589" max="3589" width="16.42578125" customWidth="1"/>
    <col min="3590" max="3590" width="17.42578125" customWidth="1"/>
    <col min="3591" max="3591" width="14" customWidth="1"/>
    <col min="3592" max="3592" width="13.5703125" customWidth="1"/>
    <col min="3593" max="3593" width="12.28515625" customWidth="1"/>
    <col min="3594" max="3594" width="12.140625" customWidth="1"/>
    <col min="3595" max="3595" width="12.28515625" bestFit="1" customWidth="1"/>
    <col min="3601" max="3601" width="10.5703125" bestFit="1" customWidth="1"/>
    <col min="3602" max="3602" width="16.7109375" customWidth="1"/>
    <col min="3603" max="3603" width="27.7109375" customWidth="1"/>
    <col min="3604" max="3604" width="26" bestFit="1" customWidth="1"/>
    <col min="3844" max="3844" width="21.42578125" customWidth="1"/>
    <col min="3845" max="3845" width="16.42578125" customWidth="1"/>
    <col min="3846" max="3846" width="17.42578125" customWidth="1"/>
    <col min="3847" max="3847" width="14" customWidth="1"/>
    <col min="3848" max="3848" width="13.5703125" customWidth="1"/>
    <col min="3849" max="3849" width="12.28515625" customWidth="1"/>
    <col min="3850" max="3850" width="12.140625" customWidth="1"/>
    <col min="3851" max="3851" width="12.28515625" bestFit="1" customWidth="1"/>
    <col min="3857" max="3857" width="10.5703125" bestFit="1" customWidth="1"/>
    <col min="3858" max="3858" width="16.7109375" customWidth="1"/>
    <col min="3859" max="3859" width="27.7109375" customWidth="1"/>
    <col min="3860" max="3860" width="26" bestFit="1" customWidth="1"/>
    <col min="4100" max="4100" width="21.42578125" customWidth="1"/>
    <col min="4101" max="4101" width="16.42578125" customWidth="1"/>
    <col min="4102" max="4102" width="17.42578125" customWidth="1"/>
    <col min="4103" max="4103" width="14" customWidth="1"/>
    <col min="4104" max="4104" width="13.5703125" customWidth="1"/>
    <col min="4105" max="4105" width="12.28515625" customWidth="1"/>
    <col min="4106" max="4106" width="12.140625" customWidth="1"/>
    <col min="4107" max="4107" width="12.28515625" bestFit="1" customWidth="1"/>
    <col min="4113" max="4113" width="10.5703125" bestFit="1" customWidth="1"/>
    <col min="4114" max="4114" width="16.7109375" customWidth="1"/>
    <col min="4115" max="4115" width="27.7109375" customWidth="1"/>
    <col min="4116" max="4116" width="26" bestFit="1" customWidth="1"/>
    <col min="4356" max="4356" width="21.42578125" customWidth="1"/>
    <col min="4357" max="4357" width="16.42578125" customWidth="1"/>
    <col min="4358" max="4358" width="17.42578125" customWidth="1"/>
    <col min="4359" max="4359" width="14" customWidth="1"/>
    <col min="4360" max="4360" width="13.5703125" customWidth="1"/>
    <col min="4361" max="4361" width="12.28515625" customWidth="1"/>
    <col min="4362" max="4362" width="12.140625" customWidth="1"/>
    <col min="4363" max="4363" width="12.28515625" bestFit="1" customWidth="1"/>
    <col min="4369" max="4369" width="10.5703125" bestFit="1" customWidth="1"/>
    <col min="4370" max="4370" width="16.7109375" customWidth="1"/>
    <col min="4371" max="4371" width="27.7109375" customWidth="1"/>
    <col min="4372" max="4372" width="26" bestFit="1" customWidth="1"/>
    <col min="4612" max="4612" width="21.42578125" customWidth="1"/>
    <col min="4613" max="4613" width="16.42578125" customWidth="1"/>
    <col min="4614" max="4614" width="17.42578125" customWidth="1"/>
    <col min="4615" max="4615" width="14" customWidth="1"/>
    <col min="4616" max="4616" width="13.5703125" customWidth="1"/>
    <col min="4617" max="4617" width="12.28515625" customWidth="1"/>
    <col min="4618" max="4618" width="12.140625" customWidth="1"/>
    <col min="4619" max="4619" width="12.28515625" bestFit="1" customWidth="1"/>
    <col min="4625" max="4625" width="10.5703125" bestFit="1" customWidth="1"/>
    <col min="4626" max="4626" width="16.7109375" customWidth="1"/>
    <col min="4627" max="4627" width="27.7109375" customWidth="1"/>
    <col min="4628" max="4628" width="26" bestFit="1" customWidth="1"/>
    <col min="4868" max="4868" width="21.42578125" customWidth="1"/>
    <col min="4869" max="4869" width="16.42578125" customWidth="1"/>
    <col min="4870" max="4870" width="17.42578125" customWidth="1"/>
    <col min="4871" max="4871" width="14" customWidth="1"/>
    <col min="4872" max="4872" width="13.5703125" customWidth="1"/>
    <col min="4873" max="4873" width="12.28515625" customWidth="1"/>
    <col min="4874" max="4874" width="12.140625" customWidth="1"/>
    <col min="4875" max="4875" width="12.28515625" bestFit="1" customWidth="1"/>
    <col min="4881" max="4881" width="10.5703125" bestFit="1" customWidth="1"/>
    <col min="4882" max="4882" width="16.7109375" customWidth="1"/>
    <col min="4883" max="4883" width="27.7109375" customWidth="1"/>
    <col min="4884" max="4884" width="26" bestFit="1" customWidth="1"/>
    <col min="5124" max="5124" width="21.42578125" customWidth="1"/>
    <col min="5125" max="5125" width="16.42578125" customWidth="1"/>
    <col min="5126" max="5126" width="17.42578125" customWidth="1"/>
    <col min="5127" max="5127" width="14" customWidth="1"/>
    <col min="5128" max="5128" width="13.5703125" customWidth="1"/>
    <col min="5129" max="5129" width="12.28515625" customWidth="1"/>
    <col min="5130" max="5130" width="12.140625" customWidth="1"/>
    <col min="5131" max="5131" width="12.28515625" bestFit="1" customWidth="1"/>
    <col min="5137" max="5137" width="10.5703125" bestFit="1" customWidth="1"/>
    <col min="5138" max="5138" width="16.7109375" customWidth="1"/>
    <col min="5139" max="5139" width="27.7109375" customWidth="1"/>
    <col min="5140" max="5140" width="26" bestFit="1" customWidth="1"/>
    <col min="5380" max="5380" width="21.42578125" customWidth="1"/>
    <col min="5381" max="5381" width="16.42578125" customWidth="1"/>
    <col min="5382" max="5382" width="17.42578125" customWidth="1"/>
    <col min="5383" max="5383" width="14" customWidth="1"/>
    <col min="5384" max="5384" width="13.5703125" customWidth="1"/>
    <col min="5385" max="5385" width="12.28515625" customWidth="1"/>
    <col min="5386" max="5386" width="12.140625" customWidth="1"/>
    <col min="5387" max="5387" width="12.28515625" bestFit="1" customWidth="1"/>
    <col min="5393" max="5393" width="10.5703125" bestFit="1" customWidth="1"/>
    <col min="5394" max="5394" width="16.7109375" customWidth="1"/>
    <col min="5395" max="5395" width="27.7109375" customWidth="1"/>
    <col min="5396" max="5396" width="26" bestFit="1" customWidth="1"/>
    <col min="5636" max="5636" width="21.42578125" customWidth="1"/>
    <col min="5637" max="5637" width="16.42578125" customWidth="1"/>
    <col min="5638" max="5638" width="17.42578125" customWidth="1"/>
    <col min="5639" max="5639" width="14" customWidth="1"/>
    <col min="5640" max="5640" width="13.5703125" customWidth="1"/>
    <col min="5641" max="5641" width="12.28515625" customWidth="1"/>
    <col min="5642" max="5642" width="12.140625" customWidth="1"/>
    <col min="5643" max="5643" width="12.28515625" bestFit="1" customWidth="1"/>
    <col min="5649" max="5649" width="10.5703125" bestFit="1" customWidth="1"/>
    <col min="5650" max="5650" width="16.7109375" customWidth="1"/>
    <col min="5651" max="5651" width="27.7109375" customWidth="1"/>
    <col min="5652" max="5652" width="26" bestFit="1" customWidth="1"/>
    <col min="5892" max="5892" width="21.42578125" customWidth="1"/>
    <col min="5893" max="5893" width="16.42578125" customWidth="1"/>
    <col min="5894" max="5894" width="17.42578125" customWidth="1"/>
    <col min="5895" max="5895" width="14" customWidth="1"/>
    <col min="5896" max="5896" width="13.5703125" customWidth="1"/>
    <col min="5897" max="5897" width="12.28515625" customWidth="1"/>
    <col min="5898" max="5898" width="12.140625" customWidth="1"/>
    <col min="5899" max="5899" width="12.28515625" bestFit="1" customWidth="1"/>
    <col min="5905" max="5905" width="10.5703125" bestFit="1" customWidth="1"/>
    <col min="5906" max="5906" width="16.7109375" customWidth="1"/>
    <col min="5907" max="5907" width="27.7109375" customWidth="1"/>
    <col min="5908" max="5908" width="26" bestFit="1" customWidth="1"/>
    <col min="6148" max="6148" width="21.42578125" customWidth="1"/>
    <col min="6149" max="6149" width="16.42578125" customWidth="1"/>
    <col min="6150" max="6150" width="17.42578125" customWidth="1"/>
    <col min="6151" max="6151" width="14" customWidth="1"/>
    <col min="6152" max="6152" width="13.5703125" customWidth="1"/>
    <col min="6153" max="6153" width="12.28515625" customWidth="1"/>
    <col min="6154" max="6154" width="12.140625" customWidth="1"/>
    <col min="6155" max="6155" width="12.28515625" bestFit="1" customWidth="1"/>
    <col min="6161" max="6161" width="10.5703125" bestFit="1" customWidth="1"/>
    <col min="6162" max="6162" width="16.7109375" customWidth="1"/>
    <col min="6163" max="6163" width="27.7109375" customWidth="1"/>
    <col min="6164" max="6164" width="26" bestFit="1" customWidth="1"/>
    <col min="6404" max="6404" width="21.42578125" customWidth="1"/>
    <col min="6405" max="6405" width="16.42578125" customWidth="1"/>
    <col min="6406" max="6406" width="17.42578125" customWidth="1"/>
    <col min="6407" max="6407" width="14" customWidth="1"/>
    <col min="6408" max="6408" width="13.5703125" customWidth="1"/>
    <col min="6409" max="6409" width="12.28515625" customWidth="1"/>
    <col min="6410" max="6410" width="12.140625" customWidth="1"/>
    <col min="6411" max="6411" width="12.28515625" bestFit="1" customWidth="1"/>
    <col min="6417" max="6417" width="10.5703125" bestFit="1" customWidth="1"/>
    <col min="6418" max="6418" width="16.7109375" customWidth="1"/>
    <col min="6419" max="6419" width="27.7109375" customWidth="1"/>
    <col min="6420" max="6420" width="26" bestFit="1" customWidth="1"/>
    <col min="6660" max="6660" width="21.42578125" customWidth="1"/>
    <col min="6661" max="6661" width="16.42578125" customWidth="1"/>
    <col min="6662" max="6662" width="17.42578125" customWidth="1"/>
    <col min="6663" max="6663" width="14" customWidth="1"/>
    <col min="6664" max="6664" width="13.5703125" customWidth="1"/>
    <col min="6665" max="6665" width="12.28515625" customWidth="1"/>
    <col min="6666" max="6666" width="12.140625" customWidth="1"/>
    <col min="6667" max="6667" width="12.28515625" bestFit="1" customWidth="1"/>
    <col min="6673" max="6673" width="10.5703125" bestFit="1" customWidth="1"/>
    <col min="6674" max="6674" width="16.7109375" customWidth="1"/>
    <col min="6675" max="6675" width="27.7109375" customWidth="1"/>
    <col min="6676" max="6676" width="26" bestFit="1" customWidth="1"/>
    <col min="6916" max="6916" width="21.42578125" customWidth="1"/>
    <col min="6917" max="6917" width="16.42578125" customWidth="1"/>
    <col min="6918" max="6918" width="17.42578125" customWidth="1"/>
    <col min="6919" max="6919" width="14" customWidth="1"/>
    <col min="6920" max="6920" width="13.5703125" customWidth="1"/>
    <col min="6921" max="6921" width="12.28515625" customWidth="1"/>
    <col min="6922" max="6922" width="12.140625" customWidth="1"/>
    <col min="6923" max="6923" width="12.28515625" bestFit="1" customWidth="1"/>
    <col min="6929" max="6929" width="10.5703125" bestFit="1" customWidth="1"/>
    <col min="6930" max="6930" width="16.7109375" customWidth="1"/>
    <col min="6931" max="6931" width="27.7109375" customWidth="1"/>
    <col min="6932" max="6932" width="26" bestFit="1" customWidth="1"/>
    <col min="7172" max="7172" width="21.42578125" customWidth="1"/>
    <col min="7173" max="7173" width="16.42578125" customWidth="1"/>
    <col min="7174" max="7174" width="17.42578125" customWidth="1"/>
    <col min="7175" max="7175" width="14" customWidth="1"/>
    <col min="7176" max="7176" width="13.5703125" customWidth="1"/>
    <col min="7177" max="7177" width="12.28515625" customWidth="1"/>
    <col min="7178" max="7178" width="12.140625" customWidth="1"/>
    <col min="7179" max="7179" width="12.28515625" bestFit="1" customWidth="1"/>
    <col min="7185" max="7185" width="10.5703125" bestFit="1" customWidth="1"/>
    <col min="7186" max="7186" width="16.7109375" customWidth="1"/>
    <col min="7187" max="7187" width="27.7109375" customWidth="1"/>
    <col min="7188" max="7188" width="26" bestFit="1" customWidth="1"/>
    <col min="7428" max="7428" width="21.42578125" customWidth="1"/>
    <col min="7429" max="7429" width="16.42578125" customWidth="1"/>
    <col min="7430" max="7430" width="17.42578125" customWidth="1"/>
    <col min="7431" max="7431" width="14" customWidth="1"/>
    <col min="7432" max="7432" width="13.5703125" customWidth="1"/>
    <col min="7433" max="7433" width="12.28515625" customWidth="1"/>
    <col min="7434" max="7434" width="12.140625" customWidth="1"/>
    <col min="7435" max="7435" width="12.28515625" bestFit="1" customWidth="1"/>
    <col min="7441" max="7441" width="10.5703125" bestFit="1" customWidth="1"/>
    <col min="7442" max="7442" width="16.7109375" customWidth="1"/>
    <col min="7443" max="7443" width="27.7109375" customWidth="1"/>
    <col min="7444" max="7444" width="26" bestFit="1" customWidth="1"/>
    <col min="7684" max="7684" width="21.42578125" customWidth="1"/>
    <col min="7685" max="7685" width="16.42578125" customWidth="1"/>
    <col min="7686" max="7686" width="17.42578125" customWidth="1"/>
    <col min="7687" max="7687" width="14" customWidth="1"/>
    <col min="7688" max="7688" width="13.5703125" customWidth="1"/>
    <col min="7689" max="7689" width="12.28515625" customWidth="1"/>
    <col min="7690" max="7690" width="12.140625" customWidth="1"/>
    <col min="7691" max="7691" width="12.28515625" bestFit="1" customWidth="1"/>
    <col min="7697" max="7697" width="10.5703125" bestFit="1" customWidth="1"/>
    <col min="7698" max="7698" width="16.7109375" customWidth="1"/>
    <col min="7699" max="7699" width="27.7109375" customWidth="1"/>
    <col min="7700" max="7700" width="26" bestFit="1" customWidth="1"/>
    <col min="7940" max="7940" width="21.42578125" customWidth="1"/>
    <col min="7941" max="7941" width="16.42578125" customWidth="1"/>
    <col min="7942" max="7942" width="17.42578125" customWidth="1"/>
    <col min="7943" max="7943" width="14" customWidth="1"/>
    <col min="7944" max="7944" width="13.5703125" customWidth="1"/>
    <col min="7945" max="7945" width="12.28515625" customWidth="1"/>
    <col min="7946" max="7946" width="12.140625" customWidth="1"/>
    <col min="7947" max="7947" width="12.28515625" bestFit="1" customWidth="1"/>
    <col min="7953" max="7953" width="10.5703125" bestFit="1" customWidth="1"/>
    <col min="7954" max="7954" width="16.7109375" customWidth="1"/>
    <col min="7955" max="7955" width="27.7109375" customWidth="1"/>
    <col min="7956" max="7956" width="26" bestFit="1" customWidth="1"/>
    <col min="8196" max="8196" width="21.42578125" customWidth="1"/>
    <col min="8197" max="8197" width="16.42578125" customWidth="1"/>
    <col min="8198" max="8198" width="17.42578125" customWidth="1"/>
    <col min="8199" max="8199" width="14" customWidth="1"/>
    <col min="8200" max="8200" width="13.5703125" customWidth="1"/>
    <col min="8201" max="8201" width="12.28515625" customWidth="1"/>
    <col min="8202" max="8202" width="12.140625" customWidth="1"/>
    <col min="8203" max="8203" width="12.28515625" bestFit="1" customWidth="1"/>
    <col min="8209" max="8209" width="10.5703125" bestFit="1" customWidth="1"/>
    <col min="8210" max="8210" width="16.7109375" customWidth="1"/>
    <col min="8211" max="8211" width="27.7109375" customWidth="1"/>
    <col min="8212" max="8212" width="26" bestFit="1" customWidth="1"/>
    <col min="8452" max="8452" width="21.42578125" customWidth="1"/>
    <col min="8453" max="8453" width="16.42578125" customWidth="1"/>
    <col min="8454" max="8454" width="17.42578125" customWidth="1"/>
    <col min="8455" max="8455" width="14" customWidth="1"/>
    <col min="8456" max="8456" width="13.5703125" customWidth="1"/>
    <col min="8457" max="8457" width="12.28515625" customWidth="1"/>
    <col min="8458" max="8458" width="12.140625" customWidth="1"/>
    <col min="8459" max="8459" width="12.28515625" bestFit="1" customWidth="1"/>
    <col min="8465" max="8465" width="10.5703125" bestFit="1" customWidth="1"/>
    <col min="8466" max="8466" width="16.7109375" customWidth="1"/>
    <col min="8467" max="8467" width="27.7109375" customWidth="1"/>
    <col min="8468" max="8468" width="26" bestFit="1" customWidth="1"/>
    <col min="8708" max="8708" width="21.42578125" customWidth="1"/>
    <col min="8709" max="8709" width="16.42578125" customWidth="1"/>
    <col min="8710" max="8710" width="17.42578125" customWidth="1"/>
    <col min="8711" max="8711" width="14" customWidth="1"/>
    <col min="8712" max="8712" width="13.5703125" customWidth="1"/>
    <col min="8713" max="8713" width="12.28515625" customWidth="1"/>
    <col min="8714" max="8714" width="12.140625" customWidth="1"/>
    <col min="8715" max="8715" width="12.28515625" bestFit="1" customWidth="1"/>
    <col min="8721" max="8721" width="10.5703125" bestFit="1" customWidth="1"/>
    <col min="8722" max="8722" width="16.7109375" customWidth="1"/>
    <col min="8723" max="8723" width="27.7109375" customWidth="1"/>
    <col min="8724" max="8724" width="26" bestFit="1" customWidth="1"/>
    <col min="8964" max="8964" width="21.42578125" customWidth="1"/>
    <col min="8965" max="8965" width="16.42578125" customWidth="1"/>
    <col min="8966" max="8966" width="17.42578125" customWidth="1"/>
    <col min="8967" max="8967" width="14" customWidth="1"/>
    <col min="8968" max="8968" width="13.5703125" customWidth="1"/>
    <col min="8969" max="8969" width="12.28515625" customWidth="1"/>
    <col min="8970" max="8970" width="12.140625" customWidth="1"/>
    <col min="8971" max="8971" width="12.28515625" bestFit="1" customWidth="1"/>
    <col min="8977" max="8977" width="10.5703125" bestFit="1" customWidth="1"/>
    <col min="8978" max="8978" width="16.7109375" customWidth="1"/>
    <col min="8979" max="8979" width="27.7109375" customWidth="1"/>
    <col min="8980" max="8980" width="26" bestFit="1" customWidth="1"/>
    <col min="9220" max="9220" width="21.42578125" customWidth="1"/>
    <col min="9221" max="9221" width="16.42578125" customWidth="1"/>
    <col min="9222" max="9222" width="17.42578125" customWidth="1"/>
    <col min="9223" max="9223" width="14" customWidth="1"/>
    <col min="9224" max="9224" width="13.5703125" customWidth="1"/>
    <col min="9225" max="9225" width="12.28515625" customWidth="1"/>
    <col min="9226" max="9226" width="12.140625" customWidth="1"/>
    <col min="9227" max="9227" width="12.28515625" bestFit="1" customWidth="1"/>
    <col min="9233" max="9233" width="10.5703125" bestFit="1" customWidth="1"/>
    <col min="9234" max="9234" width="16.7109375" customWidth="1"/>
    <col min="9235" max="9235" width="27.7109375" customWidth="1"/>
    <col min="9236" max="9236" width="26" bestFit="1" customWidth="1"/>
    <col min="9476" max="9476" width="21.42578125" customWidth="1"/>
    <col min="9477" max="9477" width="16.42578125" customWidth="1"/>
    <col min="9478" max="9478" width="17.42578125" customWidth="1"/>
    <col min="9479" max="9479" width="14" customWidth="1"/>
    <col min="9480" max="9480" width="13.5703125" customWidth="1"/>
    <col min="9481" max="9481" width="12.28515625" customWidth="1"/>
    <col min="9482" max="9482" width="12.140625" customWidth="1"/>
    <col min="9483" max="9483" width="12.28515625" bestFit="1" customWidth="1"/>
    <col min="9489" max="9489" width="10.5703125" bestFit="1" customWidth="1"/>
    <col min="9490" max="9490" width="16.7109375" customWidth="1"/>
    <col min="9491" max="9491" width="27.7109375" customWidth="1"/>
    <col min="9492" max="9492" width="26" bestFit="1" customWidth="1"/>
    <col min="9732" max="9732" width="21.42578125" customWidth="1"/>
    <col min="9733" max="9733" width="16.42578125" customWidth="1"/>
    <col min="9734" max="9734" width="17.42578125" customWidth="1"/>
    <col min="9735" max="9735" width="14" customWidth="1"/>
    <col min="9736" max="9736" width="13.5703125" customWidth="1"/>
    <col min="9737" max="9737" width="12.28515625" customWidth="1"/>
    <col min="9738" max="9738" width="12.140625" customWidth="1"/>
    <col min="9739" max="9739" width="12.28515625" bestFit="1" customWidth="1"/>
    <col min="9745" max="9745" width="10.5703125" bestFit="1" customWidth="1"/>
    <col min="9746" max="9746" width="16.7109375" customWidth="1"/>
    <col min="9747" max="9747" width="27.7109375" customWidth="1"/>
    <col min="9748" max="9748" width="26" bestFit="1" customWidth="1"/>
    <col min="9988" max="9988" width="21.42578125" customWidth="1"/>
    <col min="9989" max="9989" width="16.42578125" customWidth="1"/>
    <col min="9990" max="9990" width="17.42578125" customWidth="1"/>
    <col min="9991" max="9991" width="14" customWidth="1"/>
    <col min="9992" max="9992" width="13.5703125" customWidth="1"/>
    <col min="9993" max="9993" width="12.28515625" customWidth="1"/>
    <col min="9994" max="9994" width="12.140625" customWidth="1"/>
    <col min="9995" max="9995" width="12.28515625" bestFit="1" customWidth="1"/>
    <col min="10001" max="10001" width="10.5703125" bestFit="1" customWidth="1"/>
    <col min="10002" max="10002" width="16.7109375" customWidth="1"/>
    <col min="10003" max="10003" width="27.7109375" customWidth="1"/>
    <col min="10004" max="10004" width="26" bestFit="1" customWidth="1"/>
    <col min="10244" max="10244" width="21.42578125" customWidth="1"/>
    <col min="10245" max="10245" width="16.42578125" customWidth="1"/>
    <col min="10246" max="10246" width="17.42578125" customWidth="1"/>
    <col min="10247" max="10247" width="14" customWidth="1"/>
    <col min="10248" max="10248" width="13.5703125" customWidth="1"/>
    <col min="10249" max="10249" width="12.28515625" customWidth="1"/>
    <col min="10250" max="10250" width="12.140625" customWidth="1"/>
    <col min="10251" max="10251" width="12.28515625" bestFit="1" customWidth="1"/>
    <col min="10257" max="10257" width="10.5703125" bestFit="1" customWidth="1"/>
    <col min="10258" max="10258" width="16.7109375" customWidth="1"/>
    <col min="10259" max="10259" width="27.7109375" customWidth="1"/>
    <col min="10260" max="10260" width="26" bestFit="1" customWidth="1"/>
    <col min="10500" max="10500" width="21.42578125" customWidth="1"/>
    <col min="10501" max="10501" width="16.42578125" customWidth="1"/>
    <col min="10502" max="10502" width="17.42578125" customWidth="1"/>
    <col min="10503" max="10503" width="14" customWidth="1"/>
    <col min="10504" max="10504" width="13.5703125" customWidth="1"/>
    <col min="10505" max="10505" width="12.28515625" customWidth="1"/>
    <col min="10506" max="10506" width="12.140625" customWidth="1"/>
    <col min="10507" max="10507" width="12.28515625" bestFit="1" customWidth="1"/>
    <col min="10513" max="10513" width="10.5703125" bestFit="1" customWidth="1"/>
    <col min="10514" max="10514" width="16.7109375" customWidth="1"/>
    <col min="10515" max="10515" width="27.7109375" customWidth="1"/>
    <col min="10516" max="10516" width="26" bestFit="1" customWidth="1"/>
    <col min="10756" max="10756" width="21.42578125" customWidth="1"/>
    <col min="10757" max="10757" width="16.42578125" customWidth="1"/>
    <col min="10758" max="10758" width="17.42578125" customWidth="1"/>
    <col min="10759" max="10759" width="14" customWidth="1"/>
    <col min="10760" max="10760" width="13.5703125" customWidth="1"/>
    <col min="10761" max="10761" width="12.28515625" customWidth="1"/>
    <col min="10762" max="10762" width="12.140625" customWidth="1"/>
    <col min="10763" max="10763" width="12.28515625" bestFit="1" customWidth="1"/>
    <col min="10769" max="10769" width="10.5703125" bestFit="1" customWidth="1"/>
    <col min="10770" max="10770" width="16.7109375" customWidth="1"/>
    <col min="10771" max="10771" width="27.7109375" customWidth="1"/>
    <col min="10772" max="10772" width="26" bestFit="1" customWidth="1"/>
    <col min="11012" max="11012" width="21.42578125" customWidth="1"/>
    <col min="11013" max="11013" width="16.42578125" customWidth="1"/>
    <col min="11014" max="11014" width="17.42578125" customWidth="1"/>
    <col min="11015" max="11015" width="14" customWidth="1"/>
    <col min="11016" max="11016" width="13.5703125" customWidth="1"/>
    <col min="11017" max="11017" width="12.28515625" customWidth="1"/>
    <col min="11018" max="11018" width="12.140625" customWidth="1"/>
    <col min="11019" max="11019" width="12.28515625" bestFit="1" customWidth="1"/>
    <col min="11025" max="11025" width="10.5703125" bestFit="1" customWidth="1"/>
    <col min="11026" max="11026" width="16.7109375" customWidth="1"/>
    <col min="11027" max="11027" width="27.7109375" customWidth="1"/>
    <col min="11028" max="11028" width="26" bestFit="1" customWidth="1"/>
    <col min="11268" max="11268" width="21.42578125" customWidth="1"/>
    <col min="11269" max="11269" width="16.42578125" customWidth="1"/>
    <col min="11270" max="11270" width="17.42578125" customWidth="1"/>
    <col min="11271" max="11271" width="14" customWidth="1"/>
    <col min="11272" max="11272" width="13.5703125" customWidth="1"/>
    <col min="11273" max="11273" width="12.28515625" customWidth="1"/>
    <col min="11274" max="11274" width="12.140625" customWidth="1"/>
    <col min="11275" max="11275" width="12.28515625" bestFit="1" customWidth="1"/>
    <col min="11281" max="11281" width="10.5703125" bestFit="1" customWidth="1"/>
    <col min="11282" max="11282" width="16.7109375" customWidth="1"/>
    <col min="11283" max="11283" width="27.7109375" customWidth="1"/>
    <col min="11284" max="11284" width="26" bestFit="1" customWidth="1"/>
    <col min="11524" max="11524" width="21.42578125" customWidth="1"/>
    <col min="11525" max="11525" width="16.42578125" customWidth="1"/>
    <col min="11526" max="11526" width="17.42578125" customWidth="1"/>
    <col min="11527" max="11527" width="14" customWidth="1"/>
    <col min="11528" max="11528" width="13.5703125" customWidth="1"/>
    <col min="11529" max="11529" width="12.28515625" customWidth="1"/>
    <col min="11530" max="11530" width="12.140625" customWidth="1"/>
    <col min="11531" max="11531" width="12.28515625" bestFit="1" customWidth="1"/>
    <col min="11537" max="11537" width="10.5703125" bestFit="1" customWidth="1"/>
    <col min="11538" max="11538" width="16.7109375" customWidth="1"/>
    <col min="11539" max="11539" width="27.7109375" customWidth="1"/>
    <col min="11540" max="11540" width="26" bestFit="1" customWidth="1"/>
    <col min="11780" max="11780" width="21.42578125" customWidth="1"/>
    <col min="11781" max="11781" width="16.42578125" customWidth="1"/>
    <col min="11782" max="11782" width="17.42578125" customWidth="1"/>
    <col min="11783" max="11783" width="14" customWidth="1"/>
    <col min="11784" max="11784" width="13.5703125" customWidth="1"/>
    <col min="11785" max="11785" width="12.28515625" customWidth="1"/>
    <col min="11786" max="11786" width="12.140625" customWidth="1"/>
    <col min="11787" max="11787" width="12.28515625" bestFit="1" customWidth="1"/>
    <col min="11793" max="11793" width="10.5703125" bestFit="1" customWidth="1"/>
    <col min="11794" max="11794" width="16.7109375" customWidth="1"/>
    <col min="11795" max="11795" width="27.7109375" customWidth="1"/>
    <col min="11796" max="11796" width="26" bestFit="1" customWidth="1"/>
    <col min="12036" max="12036" width="21.42578125" customWidth="1"/>
    <col min="12037" max="12037" width="16.42578125" customWidth="1"/>
    <col min="12038" max="12038" width="17.42578125" customWidth="1"/>
    <col min="12039" max="12039" width="14" customWidth="1"/>
    <col min="12040" max="12040" width="13.5703125" customWidth="1"/>
    <col min="12041" max="12041" width="12.28515625" customWidth="1"/>
    <col min="12042" max="12042" width="12.140625" customWidth="1"/>
    <col min="12043" max="12043" width="12.28515625" bestFit="1" customWidth="1"/>
    <col min="12049" max="12049" width="10.5703125" bestFit="1" customWidth="1"/>
    <col min="12050" max="12050" width="16.7109375" customWidth="1"/>
    <col min="12051" max="12051" width="27.7109375" customWidth="1"/>
    <col min="12052" max="12052" width="26" bestFit="1" customWidth="1"/>
    <col min="12292" max="12292" width="21.42578125" customWidth="1"/>
    <col min="12293" max="12293" width="16.42578125" customWidth="1"/>
    <col min="12294" max="12294" width="17.42578125" customWidth="1"/>
    <col min="12295" max="12295" width="14" customWidth="1"/>
    <col min="12296" max="12296" width="13.5703125" customWidth="1"/>
    <col min="12297" max="12297" width="12.28515625" customWidth="1"/>
    <col min="12298" max="12298" width="12.140625" customWidth="1"/>
    <col min="12299" max="12299" width="12.28515625" bestFit="1" customWidth="1"/>
    <col min="12305" max="12305" width="10.5703125" bestFit="1" customWidth="1"/>
    <col min="12306" max="12306" width="16.7109375" customWidth="1"/>
    <col min="12307" max="12307" width="27.7109375" customWidth="1"/>
    <col min="12308" max="12308" width="26" bestFit="1" customWidth="1"/>
    <col min="12548" max="12548" width="21.42578125" customWidth="1"/>
    <col min="12549" max="12549" width="16.42578125" customWidth="1"/>
    <col min="12550" max="12550" width="17.42578125" customWidth="1"/>
    <col min="12551" max="12551" width="14" customWidth="1"/>
    <col min="12552" max="12552" width="13.5703125" customWidth="1"/>
    <col min="12553" max="12553" width="12.28515625" customWidth="1"/>
    <col min="12554" max="12554" width="12.140625" customWidth="1"/>
    <col min="12555" max="12555" width="12.28515625" bestFit="1" customWidth="1"/>
    <col min="12561" max="12561" width="10.5703125" bestFit="1" customWidth="1"/>
    <col min="12562" max="12562" width="16.7109375" customWidth="1"/>
    <col min="12563" max="12563" width="27.7109375" customWidth="1"/>
    <col min="12564" max="12564" width="26" bestFit="1" customWidth="1"/>
    <col min="12804" max="12804" width="21.42578125" customWidth="1"/>
    <col min="12805" max="12805" width="16.42578125" customWidth="1"/>
    <col min="12806" max="12806" width="17.42578125" customWidth="1"/>
    <col min="12807" max="12807" width="14" customWidth="1"/>
    <col min="12808" max="12808" width="13.5703125" customWidth="1"/>
    <col min="12809" max="12809" width="12.28515625" customWidth="1"/>
    <col min="12810" max="12810" width="12.140625" customWidth="1"/>
    <col min="12811" max="12811" width="12.28515625" bestFit="1" customWidth="1"/>
    <col min="12817" max="12817" width="10.5703125" bestFit="1" customWidth="1"/>
    <col min="12818" max="12818" width="16.7109375" customWidth="1"/>
    <col min="12819" max="12819" width="27.7109375" customWidth="1"/>
    <col min="12820" max="12820" width="26" bestFit="1" customWidth="1"/>
    <col min="13060" max="13060" width="21.42578125" customWidth="1"/>
    <col min="13061" max="13061" width="16.42578125" customWidth="1"/>
    <col min="13062" max="13062" width="17.42578125" customWidth="1"/>
    <col min="13063" max="13063" width="14" customWidth="1"/>
    <col min="13064" max="13064" width="13.5703125" customWidth="1"/>
    <col min="13065" max="13065" width="12.28515625" customWidth="1"/>
    <col min="13066" max="13066" width="12.140625" customWidth="1"/>
    <col min="13067" max="13067" width="12.28515625" bestFit="1" customWidth="1"/>
    <col min="13073" max="13073" width="10.5703125" bestFit="1" customWidth="1"/>
    <col min="13074" max="13074" width="16.7109375" customWidth="1"/>
    <col min="13075" max="13075" width="27.7109375" customWidth="1"/>
    <col min="13076" max="13076" width="26" bestFit="1" customWidth="1"/>
    <col min="13316" max="13316" width="21.42578125" customWidth="1"/>
    <col min="13317" max="13317" width="16.42578125" customWidth="1"/>
    <col min="13318" max="13318" width="17.42578125" customWidth="1"/>
    <col min="13319" max="13319" width="14" customWidth="1"/>
    <col min="13320" max="13320" width="13.5703125" customWidth="1"/>
    <col min="13321" max="13321" width="12.28515625" customWidth="1"/>
    <col min="13322" max="13322" width="12.140625" customWidth="1"/>
    <col min="13323" max="13323" width="12.28515625" bestFit="1" customWidth="1"/>
    <col min="13329" max="13329" width="10.5703125" bestFit="1" customWidth="1"/>
    <col min="13330" max="13330" width="16.7109375" customWidth="1"/>
    <col min="13331" max="13331" width="27.7109375" customWidth="1"/>
    <col min="13332" max="13332" width="26" bestFit="1" customWidth="1"/>
    <col min="13572" max="13572" width="21.42578125" customWidth="1"/>
    <col min="13573" max="13573" width="16.42578125" customWidth="1"/>
    <col min="13574" max="13574" width="17.42578125" customWidth="1"/>
    <col min="13575" max="13575" width="14" customWidth="1"/>
    <col min="13576" max="13576" width="13.5703125" customWidth="1"/>
    <col min="13577" max="13577" width="12.28515625" customWidth="1"/>
    <col min="13578" max="13578" width="12.140625" customWidth="1"/>
    <col min="13579" max="13579" width="12.28515625" bestFit="1" customWidth="1"/>
    <col min="13585" max="13585" width="10.5703125" bestFit="1" customWidth="1"/>
    <col min="13586" max="13586" width="16.7109375" customWidth="1"/>
    <col min="13587" max="13587" width="27.7109375" customWidth="1"/>
    <col min="13588" max="13588" width="26" bestFit="1" customWidth="1"/>
    <col min="13828" max="13828" width="21.42578125" customWidth="1"/>
    <col min="13829" max="13829" width="16.42578125" customWidth="1"/>
    <col min="13830" max="13830" width="17.42578125" customWidth="1"/>
    <col min="13831" max="13831" width="14" customWidth="1"/>
    <col min="13832" max="13832" width="13.5703125" customWidth="1"/>
    <col min="13833" max="13833" width="12.28515625" customWidth="1"/>
    <col min="13834" max="13834" width="12.140625" customWidth="1"/>
    <col min="13835" max="13835" width="12.28515625" bestFit="1" customWidth="1"/>
    <col min="13841" max="13841" width="10.5703125" bestFit="1" customWidth="1"/>
    <col min="13842" max="13842" width="16.7109375" customWidth="1"/>
    <col min="13843" max="13843" width="27.7109375" customWidth="1"/>
    <col min="13844" max="13844" width="26" bestFit="1" customWidth="1"/>
    <col min="14084" max="14084" width="21.42578125" customWidth="1"/>
    <col min="14085" max="14085" width="16.42578125" customWidth="1"/>
    <col min="14086" max="14086" width="17.42578125" customWidth="1"/>
    <col min="14087" max="14087" width="14" customWidth="1"/>
    <col min="14088" max="14088" width="13.5703125" customWidth="1"/>
    <col min="14089" max="14089" width="12.28515625" customWidth="1"/>
    <col min="14090" max="14090" width="12.140625" customWidth="1"/>
    <col min="14091" max="14091" width="12.28515625" bestFit="1" customWidth="1"/>
    <col min="14097" max="14097" width="10.5703125" bestFit="1" customWidth="1"/>
    <col min="14098" max="14098" width="16.7109375" customWidth="1"/>
    <col min="14099" max="14099" width="27.7109375" customWidth="1"/>
    <col min="14100" max="14100" width="26" bestFit="1" customWidth="1"/>
    <col min="14340" max="14340" width="21.42578125" customWidth="1"/>
    <col min="14341" max="14341" width="16.42578125" customWidth="1"/>
    <col min="14342" max="14342" width="17.42578125" customWidth="1"/>
    <col min="14343" max="14343" width="14" customWidth="1"/>
    <col min="14344" max="14344" width="13.5703125" customWidth="1"/>
    <col min="14345" max="14345" width="12.28515625" customWidth="1"/>
    <col min="14346" max="14346" width="12.140625" customWidth="1"/>
    <col min="14347" max="14347" width="12.28515625" bestFit="1" customWidth="1"/>
    <col min="14353" max="14353" width="10.5703125" bestFit="1" customWidth="1"/>
    <col min="14354" max="14354" width="16.7109375" customWidth="1"/>
    <col min="14355" max="14355" width="27.7109375" customWidth="1"/>
    <col min="14356" max="14356" width="26" bestFit="1" customWidth="1"/>
    <col min="14596" max="14596" width="21.42578125" customWidth="1"/>
    <col min="14597" max="14597" width="16.42578125" customWidth="1"/>
    <col min="14598" max="14598" width="17.42578125" customWidth="1"/>
    <col min="14599" max="14599" width="14" customWidth="1"/>
    <col min="14600" max="14600" width="13.5703125" customWidth="1"/>
    <col min="14601" max="14601" width="12.28515625" customWidth="1"/>
    <col min="14602" max="14602" width="12.140625" customWidth="1"/>
    <col min="14603" max="14603" width="12.28515625" bestFit="1" customWidth="1"/>
    <col min="14609" max="14609" width="10.5703125" bestFit="1" customWidth="1"/>
    <col min="14610" max="14610" width="16.7109375" customWidth="1"/>
    <col min="14611" max="14611" width="27.7109375" customWidth="1"/>
    <col min="14612" max="14612" width="26" bestFit="1" customWidth="1"/>
    <col min="14852" max="14852" width="21.42578125" customWidth="1"/>
    <col min="14853" max="14853" width="16.42578125" customWidth="1"/>
    <col min="14854" max="14854" width="17.42578125" customWidth="1"/>
    <col min="14855" max="14855" width="14" customWidth="1"/>
    <col min="14856" max="14856" width="13.5703125" customWidth="1"/>
    <col min="14857" max="14857" width="12.28515625" customWidth="1"/>
    <col min="14858" max="14858" width="12.140625" customWidth="1"/>
    <col min="14859" max="14859" width="12.28515625" bestFit="1" customWidth="1"/>
    <col min="14865" max="14865" width="10.5703125" bestFit="1" customWidth="1"/>
    <col min="14866" max="14866" width="16.7109375" customWidth="1"/>
    <col min="14867" max="14867" width="27.7109375" customWidth="1"/>
    <col min="14868" max="14868" width="26" bestFit="1" customWidth="1"/>
    <col min="15108" max="15108" width="21.42578125" customWidth="1"/>
    <col min="15109" max="15109" width="16.42578125" customWidth="1"/>
    <col min="15110" max="15110" width="17.42578125" customWidth="1"/>
    <col min="15111" max="15111" width="14" customWidth="1"/>
    <col min="15112" max="15112" width="13.5703125" customWidth="1"/>
    <col min="15113" max="15113" width="12.28515625" customWidth="1"/>
    <col min="15114" max="15114" width="12.140625" customWidth="1"/>
    <col min="15115" max="15115" width="12.28515625" bestFit="1" customWidth="1"/>
    <col min="15121" max="15121" width="10.5703125" bestFit="1" customWidth="1"/>
    <col min="15122" max="15122" width="16.7109375" customWidth="1"/>
    <col min="15123" max="15123" width="27.7109375" customWidth="1"/>
    <col min="15124" max="15124" width="26" bestFit="1" customWidth="1"/>
    <col min="15364" max="15364" width="21.42578125" customWidth="1"/>
    <col min="15365" max="15365" width="16.42578125" customWidth="1"/>
    <col min="15366" max="15366" width="17.42578125" customWidth="1"/>
    <col min="15367" max="15367" width="14" customWidth="1"/>
    <col min="15368" max="15368" width="13.5703125" customWidth="1"/>
    <col min="15369" max="15369" width="12.28515625" customWidth="1"/>
    <col min="15370" max="15370" width="12.140625" customWidth="1"/>
    <col min="15371" max="15371" width="12.28515625" bestFit="1" customWidth="1"/>
    <col min="15377" max="15377" width="10.5703125" bestFit="1" customWidth="1"/>
    <col min="15378" max="15378" width="16.7109375" customWidth="1"/>
    <col min="15379" max="15379" width="27.7109375" customWidth="1"/>
    <col min="15380" max="15380" width="26" bestFit="1" customWidth="1"/>
    <col min="15620" max="15620" width="21.42578125" customWidth="1"/>
    <col min="15621" max="15621" width="16.42578125" customWidth="1"/>
    <col min="15622" max="15622" width="17.42578125" customWidth="1"/>
    <col min="15623" max="15623" width="14" customWidth="1"/>
    <col min="15624" max="15624" width="13.5703125" customWidth="1"/>
    <col min="15625" max="15625" width="12.28515625" customWidth="1"/>
    <col min="15626" max="15626" width="12.140625" customWidth="1"/>
    <col min="15627" max="15627" width="12.28515625" bestFit="1" customWidth="1"/>
    <col min="15633" max="15633" width="10.5703125" bestFit="1" customWidth="1"/>
    <col min="15634" max="15634" width="16.7109375" customWidth="1"/>
    <col min="15635" max="15635" width="27.7109375" customWidth="1"/>
    <col min="15636" max="15636" width="26" bestFit="1" customWidth="1"/>
    <col min="15876" max="15876" width="21.42578125" customWidth="1"/>
    <col min="15877" max="15877" width="16.42578125" customWidth="1"/>
    <col min="15878" max="15878" width="17.42578125" customWidth="1"/>
    <col min="15879" max="15879" width="14" customWidth="1"/>
    <col min="15880" max="15880" width="13.5703125" customWidth="1"/>
    <col min="15881" max="15881" width="12.28515625" customWidth="1"/>
    <col min="15882" max="15882" width="12.140625" customWidth="1"/>
    <col min="15883" max="15883" width="12.28515625" bestFit="1" customWidth="1"/>
    <col min="15889" max="15889" width="10.5703125" bestFit="1" customWidth="1"/>
    <col min="15890" max="15890" width="16.7109375" customWidth="1"/>
    <col min="15891" max="15891" width="27.7109375" customWidth="1"/>
    <col min="15892" max="15892" width="26" bestFit="1" customWidth="1"/>
    <col min="16132" max="16132" width="21.42578125" customWidth="1"/>
    <col min="16133" max="16133" width="16.42578125" customWidth="1"/>
    <col min="16134" max="16134" width="17.42578125" customWidth="1"/>
    <col min="16135" max="16135" width="14" customWidth="1"/>
    <col min="16136" max="16136" width="13.5703125" customWidth="1"/>
    <col min="16137" max="16137" width="12.28515625" customWidth="1"/>
    <col min="16138" max="16138" width="12.140625" customWidth="1"/>
    <col min="16139" max="16139" width="12.28515625" bestFit="1" customWidth="1"/>
    <col min="16145" max="16145" width="10.5703125" bestFit="1" customWidth="1"/>
    <col min="16146" max="16146" width="16.7109375" customWidth="1"/>
    <col min="16147" max="16147" width="27.7109375" customWidth="1"/>
    <col min="16148" max="16148" width="26" bestFit="1" customWidth="1"/>
  </cols>
  <sheetData>
    <row r="2" spans="1:22" ht="15.75" x14ac:dyDescent="0.3">
      <c r="A2" s="490" t="s">
        <v>0</v>
      </c>
      <c r="B2" s="491"/>
      <c r="C2" s="491"/>
      <c r="D2" s="491"/>
      <c r="E2" s="491"/>
      <c r="F2" s="492"/>
      <c r="L2" t="s">
        <v>118</v>
      </c>
    </row>
    <row r="3" spans="1:22" ht="15.75" x14ac:dyDescent="0.3">
      <c r="A3" s="176"/>
      <c r="B3" s="174"/>
      <c r="C3" s="174"/>
      <c r="D3" s="493" t="s">
        <v>1</v>
      </c>
      <c r="E3" s="493"/>
      <c r="F3" s="493"/>
      <c r="T3" t="s">
        <v>67</v>
      </c>
    </row>
    <row r="4" spans="1:22" ht="15.75" thickBot="1" x14ac:dyDescent="0.3">
      <c r="A4" s="177" t="s">
        <v>2</v>
      </c>
      <c r="B4" s="2" t="s">
        <v>3</v>
      </c>
      <c r="C4" s="3" t="s">
        <v>4</v>
      </c>
      <c r="D4" s="4" t="s">
        <v>5</v>
      </c>
      <c r="E4" s="5" t="s">
        <v>6</v>
      </c>
      <c r="F4" s="6" t="s">
        <v>7</v>
      </c>
      <c r="Q4" s="489" t="s">
        <v>8</v>
      </c>
      <c r="R4" s="489"/>
      <c r="S4" s="7"/>
      <c r="T4" s="7" t="s">
        <v>8</v>
      </c>
      <c r="U4" s="40"/>
      <c r="V4" s="40"/>
    </row>
    <row r="5" spans="1:22" ht="15.75" thickBot="1" x14ac:dyDescent="0.3">
      <c r="A5" s="100" t="s">
        <v>9</v>
      </c>
      <c r="B5" s="186">
        <v>1384436.64</v>
      </c>
      <c r="C5" s="204">
        <v>1309887.33</v>
      </c>
      <c r="D5" s="185">
        <v>30573</v>
      </c>
      <c r="E5" s="185">
        <v>3337</v>
      </c>
      <c r="F5" s="8">
        <f>D5+E5</f>
        <v>33910</v>
      </c>
      <c r="G5" s="244">
        <f>B5/F5/3</f>
        <v>13.608931878501915</v>
      </c>
      <c r="Q5" s="9" t="s">
        <v>10</v>
      </c>
      <c r="R5" s="10">
        <f>F5/F63</f>
        <v>0.123424436655347</v>
      </c>
      <c r="T5" s="20" t="s">
        <v>10</v>
      </c>
      <c r="U5" s="40">
        <v>0.15459779342615318</v>
      </c>
      <c r="V5" s="40"/>
    </row>
    <row r="6" spans="1:22" ht="15.75" thickBot="1" x14ac:dyDescent="0.3">
      <c r="A6" s="100" t="s">
        <v>11</v>
      </c>
      <c r="B6" s="191">
        <v>3170770.15</v>
      </c>
      <c r="C6" s="207">
        <v>2683000.2799999998</v>
      </c>
      <c r="D6" s="188">
        <v>110443</v>
      </c>
      <c r="E6" s="188">
        <v>10063</v>
      </c>
      <c r="F6" s="8">
        <f>D6+E6</f>
        <v>120506</v>
      </c>
      <c r="G6" s="244">
        <f t="shared" ref="G6:G61" si="0">B6/F6/3</f>
        <v>8.7707116934703109</v>
      </c>
      <c r="Q6" s="9" t="s">
        <v>12</v>
      </c>
      <c r="R6" s="11">
        <f>F6/F63</f>
        <v>0.43861354065435698</v>
      </c>
      <c r="T6" s="20" t="s">
        <v>12</v>
      </c>
      <c r="U6" s="40">
        <v>0.47837695254260615</v>
      </c>
      <c r="V6" s="40"/>
    </row>
    <row r="7" spans="1:22" ht="15.75" thickBot="1" x14ac:dyDescent="0.3">
      <c r="A7" s="100" t="s">
        <v>13</v>
      </c>
      <c r="B7" s="187">
        <v>1727862.18</v>
      </c>
      <c r="C7" s="205">
        <v>442395</v>
      </c>
      <c r="D7" s="188">
        <v>65225</v>
      </c>
      <c r="E7" s="188">
        <v>1129</v>
      </c>
      <c r="F7" s="8">
        <f t="shared" ref="F7:F58" si="1">D7+E7</f>
        <v>66354</v>
      </c>
      <c r="G7" s="244">
        <f t="shared" si="0"/>
        <v>8.6800201947132045</v>
      </c>
      <c r="H7" s="67"/>
      <c r="J7" s="105" t="s">
        <v>98</v>
      </c>
      <c r="K7" s="104" t="s">
        <v>99</v>
      </c>
      <c r="Q7" s="9" t="s">
        <v>14</v>
      </c>
      <c r="R7" s="11">
        <f>F7/F63</f>
        <v>0.24151297758268636</v>
      </c>
      <c r="T7" s="41" t="s">
        <v>14</v>
      </c>
      <c r="U7" s="40">
        <v>0.24369566713305962</v>
      </c>
      <c r="V7" s="40"/>
    </row>
    <row r="8" spans="1:22" ht="16.5" customHeight="1" thickBot="1" x14ac:dyDescent="0.3">
      <c r="A8" s="100" t="s">
        <v>161</v>
      </c>
      <c r="B8" s="187">
        <v>247771.89</v>
      </c>
      <c r="C8" s="204">
        <v>146054.48000000001</v>
      </c>
      <c r="D8" s="188">
        <v>4105</v>
      </c>
      <c r="E8" s="189">
        <v>481</v>
      </c>
      <c r="F8" s="8">
        <f>D8+E8</f>
        <v>4586</v>
      </c>
      <c r="G8" s="244">
        <f t="shared" si="0"/>
        <v>18.009295682511993</v>
      </c>
      <c r="Q8" s="9" t="s">
        <v>15</v>
      </c>
      <c r="R8" s="11">
        <f>F8/F63</f>
        <v>1.669196303454501E-2</v>
      </c>
      <c r="T8" s="41" t="s">
        <v>15</v>
      </c>
      <c r="U8" s="40">
        <v>1.7611303530059408E-2</v>
      </c>
      <c r="V8" s="40"/>
    </row>
    <row r="9" spans="1:22" ht="15.75" thickBot="1" x14ac:dyDescent="0.3">
      <c r="A9" s="100" t="s">
        <v>16</v>
      </c>
      <c r="B9" s="187">
        <v>6607</v>
      </c>
      <c r="C9" s="203">
        <v>873</v>
      </c>
      <c r="D9" s="190">
        <v>316</v>
      </c>
      <c r="E9" s="190">
        <v>62</v>
      </c>
      <c r="F9" s="8">
        <f>D9+E9</f>
        <v>378</v>
      </c>
      <c r="G9" s="244">
        <f t="shared" si="0"/>
        <v>5.8262786596119929</v>
      </c>
      <c r="H9" s="14"/>
      <c r="Q9" s="9" t="s">
        <v>76</v>
      </c>
      <c r="R9" s="11">
        <f>F45/F63</f>
        <v>3.0373840279825145E-2</v>
      </c>
      <c r="T9" s="9" t="s">
        <v>76</v>
      </c>
      <c r="U9" s="40"/>
      <c r="V9" s="40"/>
    </row>
    <row r="10" spans="1:22" ht="15.75" thickBot="1" x14ac:dyDescent="0.3">
      <c r="A10" s="100" t="s">
        <v>18</v>
      </c>
      <c r="B10" s="187">
        <v>6056</v>
      </c>
      <c r="C10" s="204">
        <v>0</v>
      </c>
      <c r="D10" s="189">
        <v>134</v>
      </c>
      <c r="E10" s="189">
        <v>0</v>
      </c>
      <c r="F10" s="8">
        <f>D10+E10</f>
        <v>134</v>
      </c>
      <c r="G10" s="244">
        <f t="shared" si="0"/>
        <v>15.064676616915422</v>
      </c>
      <c r="Q10" s="9" t="s">
        <v>77</v>
      </c>
      <c r="R10" s="11">
        <f>F52/F63</f>
        <v>1.4457147224861052E-2</v>
      </c>
      <c r="T10" s="9" t="s">
        <v>77</v>
      </c>
      <c r="U10" s="40"/>
      <c r="V10" s="40"/>
    </row>
    <row r="11" spans="1:22" ht="15.75" thickBot="1" x14ac:dyDescent="0.3">
      <c r="A11" s="102" t="s">
        <v>19</v>
      </c>
      <c r="B11" s="191">
        <v>1368</v>
      </c>
      <c r="C11" s="203">
        <v>3654</v>
      </c>
      <c r="D11" s="189">
        <v>38</v>
      </c>
      <c r="E11" s="189">
        <v>0</v>
      </c>
      <c r="F11" s="8">
        <f>D11+E11</f>
        <v>38</v>
      </c>
      <c r="G11" s="244">
        <f>B11/F11/3</f>
        <v>12</v>
      </c>
      <c r="Q11" s="9" t="s">
        <v>158</v>
      </c>
      <c r="R11" s="11">
        <f>F61/F63</f>
        <v>1.6397142056394521E-2</v>
      </c>
      <c r="T11" s="9" t="s">
        <v>158</v>
      </c>
      <c r="U11" s="40"/>
      <c r="V11" s="40" t="s">
        <v>21</v>
      </c>
    </row>
    <row r="12" spans="1:22" ht="15.75" thickBot="1" x14ac:dyDescent="0.3">
      <c r="A12" s="61" t="s">
        <v>22</v>
      </c>
      <c r="B12" s="62"/>
      <c r="C12" s="63"/>
      <c r="D12" s="64"/>
      <c r="E12" s="64"/>
      <c r="F12" s="89">
        <f>D12+E12</f>
        <v>0</v>
      </c>
      <c r="G12" s="244"/>
      <c r="H12" t="s">
        <v>69</v>
      </c>
      <c r="Q12" s="9" t="s">
        <v>17</v>
      </c>
      <c r="R12" s="11">
        <f>F64/F63</f>
        <v>0.13492609456837845</v>
      </c>
      <c r="S12" s="7"/>
      <c r="T12" s="42" t="s">
        <v>17</v>
      </c>
      <c r="U12" s="40">
        <v>0.10571828336812165</v>
      </c>
      <c r="V12" s="40">
        <v>0.29095578389183119</v>
      </c>
    </row>
    <row r="13" spans="1:22" ht="15.75" thickBot="1" x14ac:dyDescent="0.3">
      <c r="A13" s="100" t="s">
        <v>23</v>
      </c>
      <c r="B13" s="191">
        <v>78556.38</v>
      </c>
      <c r="C13" s="204">
        <v>25234.86</v>
      </c>
      <c r="D13" s="190">
        <v>3330</v>
      </c>
      <c r="E13" s="189">
        <v>0</v>
      </c>
      <c r="F13" s="8">
        <f t="shared" si="1"/>
        <v>3330</v>
      </c>
      <c r="G13" s="244">
        <f t="shared" si="0"/>
        <v>7.863501501501502</v>
      </c>
      <c r="R13" s="70">
        <f>SUM(R5:R12)</f>
        <v>1.0163971420563944</v>
      </c>
      <c r="T13" s="7"/>
      <c r="U13" s="40"/>
      <c r="V13" s="40">
        <v>0.24818391856870314</v>
      </c>
    </row>
    <row r="14" spans="1:22" ht="15.75" thickBot="1" x14ac:dyDescent="0.3">
      <c r="A14" s="100" t="s">
        <v>24</v>
      </c>
      <c r="B14" s="191">
        <v>8873.0499999999993</v>
      </c>
      <c r="C14" s="204">
        <v>150</v>
      </c>
      <c r="D14" s="189">
        <v>212</v>
      </c>
      <c r="E14" s="189">
        <v>10</v>
      </c>
      <c r="F14" s="8">
        <f t="shared" si="1"/>
        <v>222</v>
      </c>
      <c r="G14" s="245">
        <f t="shared" si="0"/>
        <v>13.322897897897896</v>
      </c>
      <c r="H14" s="179"/>
      <c r="I14" s="179"/>
      <c r="J14" s="109" t="s">
        <v>162</v>
      </c>
      <c r="K14" s="109" t="s">
        <v>163</v>
      </c>
      <c r="Q14" s="489" t="s">
        <v>20</v>
      </c>
      <c r="R14" s="489"/>
      <c r="S14" s="16" t="s">
        <v>21</v>
      </c>
      <c r="T14" s="20" t="s">
        <v>20</v>
      </c>
      <c r="U14" s="40"/>
      <c r="V14" s="40">
        <v>0.30351347628027103</v>
      </c>
    </row>
    <row r="15" spans="1:22" ht="15.75" thickBot="1" x14ac:dyDescent="0.3">
      <c r="A15" s="53" t="s">
        <v>25</v>
      </c>
      <c r="B15" s="62"/>
      <c r="C15" s="192"/>
      <c r="D15" s="64"/>
      <c r="E15" s="64"/>
      <c r="F15" s="8">
        <f t="shared" si="1"/>
        <v>0</v>
      </c>
      <c r="G15" s="244"/>
      <c r="H15" t="s">
        <v>68</v>
      </c>
      <c r="Q15" s="9" t="s">
        <v>10</v>
      </c>
      <c r="R15" s="11">
        <f>B5/$B$63</f>
        <v>0.17726536996050093</v>
      </c>
      <c r="S15" s="11">
        <f>C5/$C$63</f>
        <v>0.25149000533744176</v>
      </c>
      <c r="T15" s="20" t="s">
        <v>10</v>
      </c>
      <c r="U15" s="40">
        <v>0.21051195515228435</v>
      </c>
      <c r="V15" s="40">
        <v>2.212213491763804E-2</v>
      </c>
    </row>
    <row r="16" spans="1:22" ht="15.75" thickBot="1" x14ac:dyDescent="0.3">
      <c r="A16" s="100" t="s">
        <v>26</v>
      </c>
      <c r="B16" s="188">
        <v>4450</v>
      </c>
      <c r="C16" s="205">
        <v>1500</v>
      </c>
      <c r="D16" s="189">
        <v>105</v>
      </c>
      <c r="E16" s="189">
        <v>40</v>
      </c>
      <c r="F16" s="90">
        <f t="shared" si="1"/>
        <v>145</v>
      </c>
      <c r="G16" s="245">
        <f t="shared" si="0"/>
        <v>10.229885057471265</v>
      </c>
      <c r="H16" s="179"/>
      <c r="I16" s="179"/>
      <c r="J16" s="109" t="s">
        <v>100</v>
      </c>
      <c r="K16" s="109" t="s">
        <v>101</v>
      </c>
      <c r="L16" s="179" t="s">
        <v>164</v>
      </c>
      <c r="Q16" s="9" t="s">
        <v>12</v>
      </c>
      <c r="R16" s="11">
        <f>B6/$B$63</f>
        <v>0.40599022552557051</v>
      </c>
      <c r="S16" s="11">
        <f>C6/$C$63</f>
        <v>0.51511892609691678</v>
      </c>
      <c r="T16" s="20" t="s">
        <v>12</v>
      </c>
      <c r="U16" s="40">
        <v>0.41958444932977218</v>
      </c>
      <c r="V16" s="40">
        <v>0.13519999999999999</v>
      </c>
    </row>
    <row r="17" spans="1:21" ht="15.75" thickBot="1" x14ac:dyDescent="0.3">
      <c r="A17" s="100" t="s">
        <v>27</v>
      </c>
      <c r="B17" s="188">
        <v>3500</v>
      </c>
      <c r="C17" s="205">
        <v>1750</v>
      </c>
      <c r="D17" s="189">
        <v>350</v>
      </c>
      <c r="E17" s="189">
        <v>0</v>
      </c>
      <c r="F17" s="8">
        <f t="shared" si="1"/>
        <v>350</v>
      </c>
      <c r="G17" s="244">
        <f t="shared" si="0"/>
        <v>3.3333333333333335</v>
      </c>
      <c r="Q17" s="9" t="s">
        <v>14</v>
      </c>
      <c r="R17" s="11">
        <f>B7/$B$63</f>
        <v>0.22123809767015246</v>
      </c>
      <c r="S17" s="11">
        <f>C7/$C$63</f>
        <v>8.4937015851017914E-2</v>
      </c>
      <c r="T17" s="20" t="s">
        <v>14</v>
      </c>
      <c r="U17" s="40">
        <v>0.22940629163107448</v>
      </c>
    </row>
    <row r="18" spans="1:21" ht="15.75" thickBot="1" x14ac:dyDescent="0.3">
      <c r="A18" s="100" t="s">
        <v>66</v>
      </c>
      <c r="B18" s="186">
        <v>3935.5</v>
      </c>
      <c r="C18" s="205">
        <v>0</v>
      </c>
      <c r="D18" s="189">
        <v>361</v>
      </c>
      <c r="E18" s="189">
        <v>0</v>
      </c>
      <c r="F18" s="8">
        <f t="shared" si="1"/>
        <v>361</v>
      </c>
      <c r="G18" s="246">
        <f t="shared" si="0"/>
        <v>3.6338873499538322</v>
      </c>
      <c r="H18" s="181"/>
      <c r="I18" s="181"/>
      <c r="J18" s="182" t="s">
        <v>165</v>
      </c>
      <c r="K18" s="182" t="s">
        <v>117</v>
      </c>
      <c r="L18" t="s">
        <v>166</v>
      </c>
      <c r="Q18" s="9" t="s">
        <v>15</v>
      </c>
      <c r="R18" s="11">
        <f>B8/$B$63</f>
        <v>3.1725089092313065E-2</v>
      </c>
      <c r="S18" s="11">
        <f>C8/$C$63</f>
        <v>2.8041527781444593E-2</v>
      </c>
      <c r="T18" s="42" t="s">
        <v>15</v>
      </c>
      <c r="U18" s="40">
        <v>4.2681034979472336E-2</v>
      </c>
    </row>
    <row r="19" spans="1:21" ht="15.75" thickBot="1" x14ac:dyDescent="0.3">
      <c r="A19" s="100" t="s">
        <v>28</v>
      </c>
      <c r="B19" s="187">
        <v>30880</v>
      </c>
      <c r="C19" s="205">
        <v>0</v>
      </c>
      <c r="D19" s="189">
        <v>989</v>
      </c>
      <c r="E19" s="189">
        <v>46</v>
      </c>
      <c r="F19" s="8">
        <f t="shared" si="1"/>
        <v>1035</v>
      </c>
      <c r="G19" s="244">
        <f t="shared" si="0"/>
        <v>9.9452495974235102</v>
      </c>
      <c r="Q19" s="9" t="s">
        <v>76</v>
      </c>
      <c r="R19" s="11">
        <f>B45/B63</f>
        <v>2.55207988901648E-2</v>
      </c>
      <c r="S19" s="11">
        <f>C45/C63</f>
        <v>2.0159329703900091E-2</v>
      </c>
      <c r="T19" s="9" t="s">
        <v>76</v>
      </c>
      <c r="U19" s="40"/>
    </row>
    <row r="20" spans="1:21" ht="15.75" thickBot="1" x14ac:dyDescent="0.3">
      <c r="A20" s="100" t="s">
        <v>29</v>
      </c>
      <c r="B20" s="191">
        <v>4451.45</v>
      </c>
      <c r="C20" s="204">
        <v>0</v>
      </c>
      <c r="D20" s="189">
        <v>291</v>
      </c>
      <c r="E20" s="189">
        <v>0</v>
      </c>
      <c r="F20" s="8">
        <f t="shared" si="1"/>
        <v>291</v>
      </c>
      <c r="G20" s="244">
        <f t="shared" si="0"/>
        <v>5.0990263459335621</v>
      </c>
      <c r="J20" s="109" t="s">
        <v>102</v>
      </c>
      <c r="K20" s="109" t="s">
        <v>103</v>
      </c>
      <c r="Q20" s="9" t="s">
        <v>77</v>
      </c>
      <c r="R20" s="11">
        <f>B52/B63</f>
        <v>1.4999807835288703E-2</v>
      </c>
      <c r="S20" s="11">
        <f>C52/C63</f>
        <v>1.5098569973756259E-2</v>
      </c>
      <c r="T20" s="9" t="s">
        <v>77</v>
      </c>
      <c r="U20" s="40"/>
    </row>
    <row r="21" spans="1:21" ht="15.75" thickBot="1" x14ac:dyDescent="0.3">
      <c r="A21" s="100" t="s">
        <v>30</v>
      </c>
      <c r="B21" s="191">
        <v>22288.71</v>
      </c>
      <c r="C21" s="204">
        <v>0</v>
      </c>
      <c r="D21" s="190">
        <v>1516</v>
      </c>
      <c r="E21" s="189">
        <v>32</v>
      </c>
      <c r="F21" s="8">
        <f t="shared" si="1"/>
        <v>1548</v>
      </c>
      <c r="G21" s="244">
        <f t="shared" si="0"/>
        <v>4.799463824289405</v>
      </c>
      <c r="J21" s="109" t="s">
        <v>104</v>
      </c>
      <c r="K21" s="109" t="s">
        <v>105</v>
      </c>
      <c r="L21" t="s">
        <v>123</v>
      </c>
      <c r="Q21" s="9" t="s">
        <v>158</v>
      </c>
      <c r="R21" s="11">
        <f>B61/B63</f>
        <v>1.9389585823996958E-2</v>
      </c>
      <c r="S21" s="11">
        <v>0</v>
      </c>
      <c r="T21" s="172" t="s">
        <v>158</v>
      </c>
      <c r="U21" s="40"/>
    </row>
    <row r="22" spans="1:21" ht="15.75" thickBot="1" x14ac:dyDescent="0.3">
      <c r="A22" s="100" t="s">
        <v>31</v>
      </c>
      <c r="B22" s="191">
        <v>930.51</v>
      </c>
      <c r="C22" s="204">
        <v>0</v>
      </c>
      <c r="D22" s="189">
        <v>28</v>
      </c>
      <c r="E22" s="189">
        <v>0</v>
      </c>
      <c r="F22" s="8">
        <f t="shared" si="1"/>
        <v>28</v>
      </c>
      <c r="G22" s="244">
        <f t="shared" si="0"/>
        <v>11.077500000000001</v>
      </c>
      <c r="J22" s="109" t="s">
        <v>122</v>
      </c>
      <c r="K22" s="109" t="s">
        <v>106</v>
      </c>
      <c r="Q22" s="9" t="s">
        <v>17</v>
      </c>
      <c r="R22" s="11">
        <f>B64/B63</f>
        <v>0.16378121775146312</v>
      </c>
      <c r="S22" s="11">
        <f>C64/$C$63</f>
        <v>0.12041252493317899</v>
      </c>
      <c r="T22" s="43" t="s">
        <v>17</v>
      </c>
      <c r="U22" s="40">
        <v>9.78162689073966E-2</v>
      </c>
    </row>
    <row r="23" spans="1:21" ht="15.75" thickBot="1" x14ac:dyDescent="0.3">
      <c r="A23" s="100" t="s">
        <v>32</v>
      </c>
      <c r="B23" s="187">
        <v>26370</v>
      </c>
      <c r="C23" s="205">
        <v>15200</v>
      </c>
      <c r="D23" s="189">
        <v>1158</v>
      </c>
      <c r="E23" s="189">
        <v>3</v>
      </c>
      <c r="F23" s="8">
        <f t="shared" si="1"/>
        <v>1161</v>
      </c>
      <c r="G23" s="244">
        <f t="shared" si="0"/>
        <v>7.5710594315245485</v>
      </c>
      <c r="J23" s="109"/>
      <c r="K23" s="109"/>
      <c r="Q23" s="15"/>
      <c r="R23" s="20">
        <f>SUM(R15:R22)</f>
        <v>1.0599101925494505</v>
      </c>
      <c r="S23" s="11">
        <f>SUM(S15:S22)</f>
        <v>1.0352578996776562</v>
      </c>
      <c r="T23" s="19"/>
    </row>
    <row r="24" spans="1:21" ht="15.75" thickBot="1" x14ac:dyDescent="0.3">
      <c r="A24" s="100" t="s">
        <v>33</v>
      </c>
      <c r="B24" s="187">
        <v>11961.23</v>
      </c>
      <c r="C24" s="204">
        <v>0</v>
      </c>
      <c r="D24" s="189">
        <v>756</v>
      </c>
      <c r="E24" s="189">
        <v>3</v>
      </c>
      <c r="F24" s="8">
        <f t="shared" si="1"/>
        <v>759</v>
      </c>
      <c r="G24" s="244">
        <f t="shared" si="0"/>
        <v>5.2530654369784804</v>
      </c>
      <c r="J24" s="109"/>
      <c r="K24" s="109"/>
      <c r="Q24" s="15"/>
      <c r="R24" s="20"/>
      <c r="S24" s="7"/>
      <c r="T24" s="19"/>
    </row>
    <row r="25" spans="1:21" ht="15.75" thickBot="1" x14ac:dyDescent="0.3">
      <c r="A25" s="100" t="s">
        <v>34</v>
      </c>
      <c r="B25" s="191">
        <v>13987.98</v>
      </c>
      <c r="C25" s="205">
        <v>1500</v>
      </c>
      <c r="D25" s="189">
        <v>359</v>
      </c>
      <c r="E25" s="189">
        <v>10</v>
      </c>
      <c r="F25" s="8">
        <f t="shared" si="1"/>
        <v>369</v>
      </c>
      <c r="G25" s="244">
        <f t="shared" si="0"/>
        <v>12.635934959349592</v>
      </c>
      <c r="J25" s="109" t="s">
        <v>107</v>
      </c>
      <c r="K25" s="109" t="s">
        <v>108</v>
      </c>
      <c r="Q25" s="21"/>
      <c r="R25" s="22"/>
      <c r="S25" s="15"/>
      <c r="T25" s="18"/>
    </row>
    <row r="26" spans="1:21" ht="15.75" thickBot="1" x14ac:dyDescent="0.3">
      <c r="A26" s="100" t="s">
        <v>35</v>
      </c>
      <c r="B26" s="187">
        <v>2226</v>
      </c>
      <c r="C26" s="205">
        <v>1300</v>
      </c>
      <c r="D26" s="189">
        <v>185</v>
      </c>
      <c r="E26" s="189">
        <v>5</v>
      </c>
      <c r="F26" s="8">
        <f t="shared" si="1"/>
        <v>190</v>
      </c>
      <c r="G26" s="244">
        <f>B26/F26/3</f>
        <v>3.905263157894737</v>
      </c>
      <c r="Q26" s="489" t="s">
        <v>21</v>
      </c>
      <c r="R26" s="489"/>
      <c r="S26" s="15"/>
      <c r="T26" s="7"/>
    </row>
    <row r="27" spans="1:21" ht="15.75" thickBot="1" x14ac:dyDescent="0.3">
      <c r="A27" s="100" t="s">
        <v>36</v>
      </c>
      <c r="B27" s="187">
        <v>60927</v>
      </c>
      <c r="C27" s="205">
        <v>38579</v>
      </c>
      <c r="D27" s="189">
        <v>1350</v>
      </c>
      <c r="E27" s="189">
        <v>54</v>
      </c>
      <c r="F27" s="8">
        <f t="shared" si="1"/>
        <v>1404</v>
      </c>
      <c r="G27" s="245">
        <f t="shared" si="0"/>
        <v>14.465099715099717</v>
      </c>
      <c r="H27" s="179"/>
      <c r="I27" s="179"/>
      <c r="J27" s="109" t="s">
        <v>167</v>
      </c>
      <c r="K27" s="109" t="s">
        <v>168</v>
      </c>
      <c r="L27" t="s">
        <v>171</v>
      </c>
      <c r="Q27" s="173"/>
      <c r="R27" s="173"/>
      <c r="S27" s="15"/>
      <c r="T27" s="7"/>
    </row>
    <row r="28" spans="1:21" ht="15.75" thickBot="1" x14ac:dyDescent="0.3">
      <c r="A28" s="99" t="s">
        <v>37</v>
      </c>
      <c r="B28" s="187">
        <v>20337</v>
      </c>
      <c r="C28" s="206">
        <v>4500</v>
      </c>
      <c r="D28" s="189">
        <v>730</v>
      </c>
      <c r="E28" s="189">
        <v>0</v>
      </c>
      <c r="F28" s="89">
        <f t="shared" si="1"/>
        <v>730</v>
      </c>
      <c r="G28" s="247">
        <f t="shared" si="0"/>
        <v>9.286301369863013</v>
      </c>
      <c r="H28" s="183"/>
      <c r="I28" s="183"/>
      <c r="J28" s="184" t="s">
        <v>169</v>
      </c>
      <c r="K28" s="184" t="s">
        <v>170</v>
      </c>
      <c r="L28" t="s">
        <v>185</v>
      </c>
      <c r="Q28" s="9" t="s">
        <v>10</v>
      </c>
      <c r="R28" s="11"/>
      <c r="S28" s="15"/>
      <c r="T28" s="17"/>
    </row>
    <row r="29" spans="1:21" ht="15.75" thickBot="1" x14ac:dyDescent="0.3">
      <c r="A29" s="99" t="s">
        <v>38</v>
      </c>
      <c r="B29" s="187">
        <v>2030</v>
      </c>
      <c r="C29" s="204">
        <v>1500</v>
      </c>
      <c r="D29" s="189">
        <v>200</v>
      </c>
      <c r="E29" s="189">
        <v>3</v>
      </c>
      <c r="F29" s="89">
        <f t="shared" si="1"/>
        <v>203</v>
      </c>
      <c r="G29" s="247">
        <f t="shared" si="0"/>
        <v>3.3333333333333335</v>
      </c>
      <c r="H29" s="183"/>
      <c r="I29" s="183"/>
      <c r="J29" s="184">
        <v>49420024</v>
      </c>
      <c r="K29" s="184" t="s">
        <v>109</v>
      </c>
      <c r="L29" t="s">
        <v>172</v>
      </c>
      <c r="Q29" s="9" t="s">
        <v>12</v>
      </c>
      <c r="R29" s="11"/>
      <c r="S29" s="22"/>
      <c r="T29" s="17"/>
    </row>
    <row r="30" spans="1:21" ht="15.75" thickBot="1" x14ac:dyDescent="0.3">
      <c r="A30" s="100" t="s">
        <v>39</v>
      </c>
      <c r="B30" s="191">
        <v>5157</v>
      </c>
      <c r="C30" s="205">
        <v>1200</v>
      </c>
      <c r="D30" s="189">
        <v>80</v>
      </c>
      <c r="E30" s="189">
        <v>50</v>
      </c>
      <c r="F30" s="89">
        <f t="shared" si="1"/>
        <v>130</v>
      </c>
      <c r="G30" s="245">
        <f t="shared" si="0"/>
        <v>13.223076923076924</v>
      </c>
      <c r="H30" s="179"/>
      <c r="I30" s="179"/>
      <c r="J30" s="109"/>
      <c r="K30" s="109"/>
      <c r="Q30" s="9" t="s">
        <v>14</v>
      </c>
      <c r="R30" s="11"/>
      <c r="S30" s="22"/>
      <c r="T30" s="23"/>
    </row>
    <row r="31" spans="1:21" ht="15.75" thickBot="1" x14ac:dyDescent="0.3">
      <c r="A31" s="100" t="s">
        <v>40</v>
      </c>
      <c r="B31" s="191">
        <v>6090</v>
      </c>
      <c r="C31" s="205">
        <v>0</v>
      </c>
      <c r="D31" s="189">
        <v>272</v>
      </c>
      <c r="E31" s="189">
        <v>0</v>
      </c>
      <c r="F31" s="89">
        <f>D31+E31</f>
        <v>272</v>
      </c>
      <c r="G31" s="245">
        <f>B31/F31/3</f>
        <v>7.4632352941176476</v>
      </c>
      <c r="H31" s="179"/>
      <c r="I31" s="179"/>
      <c r="J31" s="109">
        <v>45677260</v>
      </c>
      <c r="K31" s="109" t="s">
        <v>110</v>
      </c>
      <c r="L31" t="s">
        <v>173</v>
      </c>
      <c r="Q31" s="9" t="s">
        <v>17</v>
      </c>
      <c r="R31" s="11"/>
      <c r="S31" s="22"/>
      <c r="T31" s="17"/>
    </row>
    <row r="32" spans="1:21" ht="16.5" thickBot="1" x14ac:dyDescent="0.35">
      <c r="A32" s="100" t="s">
        <v>41</v>
      </c>
      <c r="B32" s="187">
        <v>6500</v>
      </c>
      <c r="C32" s="205">
        <v>20</v>
      </c>
      <c r="D32" s="189">
        <v>200</v>
      </c>
      <c r="E32" s="189">
        <v>0</v>
      </c>
      <c r="F32" s="89">
        <f t="shared" si="1"/>
        <v>200</v>
      </c>
      <c r="G32" s="244">
        <f>B32/F32/3</f>
        <v>10.833333333333334</v>
      </c>
      <c r="Q32" s="22"/>
      <c r="R32" s="22"/>
      <c r="S32" s="24"/>
      <c r="T32" s="19"/>
    </row>
    <row r="33" spans="1:20" ht="16.5" thickBot="1" x14ac:dyDescent="0.35">
      <c r="A33" s="100" t="s">
        <v>42</v>
      </c>
      <c r="B33" s="191">
        <v>1800</v>
      </c>
      <c r="C33" s="205">
        <v>400</v>
      </c>
      <c r="D33" s="189">
        <v>50</v>
      </c>
      <c r="E33" s="189">
        <v>0</v>
      </c>
      <c r="F33" s="89">
        <f t="shared" si="1"/>
        <v>50</v>
      </c>
      <c r="G33" s="244">
        <f t="shared" si="0"/>
        <v>12</v>
      </c>
      <c r="J33" s="110"/>
      <c r="Q33" s="18"/>
      <c r="R33" s="18"/>
      <c r="S33" s="24"/>
      <c r="T33" s="19"/>
    </row>
    <row r="34" spans="1:20" ht="15.75" thickBot="1" x14ac:dyDescent="0.3">
      <c r="A34" s="100" t="s">
        <v>81</v>
      </c>
      <c r="B34" s="187">
        <v>26260</v>
      </c>
      <c r="C34" s="205">
        <v>11000</v>
      </c>
      <c r="D34" s="189">
        <v>1320</v>
      </c>
      <c r="E34" s="189">
        <v>0</v>
      </c>
      <c r="F34" s="89">
        <f t="shared" si="1"/>
        <v>1320</v>
      </c>
      <c r="G34" s="244">
        <f t="shared" si="0"/>
        <v>6.6313131313131315</v>
      </c>
      <c r="Q34" s="18"/>
      <c r="R34" s="18"/>
      <c r="T34" s="19"/>
    </row>
    <row r="35" spans="1:20" ht="15.75" thickBot="1" x14ac:dyDescent="0.3">
      <c r="A35" s="100" t="s">
        <v>44</v>
      </c>
      <c r="B35" s="186">
        <v>6825</v>
      </c>
      <c r="C35" s="204">
        <v>0</v>
      </c>
      <c r="D35" s="189">
        <v>151</v>
      </c>
      <c r="E35" s="189">
        <v>0</v>
      </c>
      <c r="F35" s="89">
        <f>D35+E35</f>
        <v>151</v>
      </c>
      <c r="G35" s="244">
        <f t="shared" si="0"/>
        <v>15.066225165562914</v>
      </c>
    </row>
    <row r="36" spans="1:20" ht="15.75" thickBot="1" x14ac:dyDescent="0.3">
      <c r="A36" s="100" t="s">
        <v>45</v>
      </c>
      <c r="B36" s="191">
        <v>4481</v>
      </c>
      <c r="C36" s="204">
        <v>171</v>
      </c>
      <c r="D36" s="189">
        <v>148</v>
      </c>
      <c r="E36" s="189">
        <v>0</v>
      </c>
      <c r="F36" s="89">
        <f>D36+E36</f>
        <v>148</v>
      </c>
      <c r="G36" s="244">
        <f t="shared" si="0"/>
        <v>10.092342342342343</v>
      </c>
    </row>
    <row r="37" spans="1:20" ht="15.75" thickBot="1" x14ac:dyDescent="0.3">
      <c r="A37" s="100" t="s">
        <v>82</v>
      </c>
      <c r="B37" s="187">
        <v>17542</v>
      </c>
      <c r="C37" s="205">
        <v>2400</v>
      </c>
      <c r="D37" s="189">
        <v>144</v>
      </c>
      <c r="E37" s="189">
        <v>24</v>
      </c>
      <c r="F37" s="89">
        <f>D37+E37</f>
        <v>168</v>
      </c>
      <c r="G37" s="244">
        <f t="shared" si="0"/>
        <v>34.805555555555557</v>
      </c>
    </row>
    <row r="38" spans="1:20" ht="15.75" thickBot="1" x14ac:dyDescent="0.3">
      <c r="A38" s="100" t="s">
        <v>47</v>
      </c>
      <c r="B38" s="191">
        <v>18643.97</v>
      </c>
      <c r="C38" s="204">
        <v>52302.47</v>
      </c>
      <c r="D38" s="189">
        <v>1310</v>
      </c>
      <c r="E38" s="189">
        <v>0</v>
      </c>
      <c r="F38" s="89">
        <f t="shared" si="1"/>
        <v>1310</v>
      </c>
      <c r="G38" s="244">
        <f t="shared" si="0"/>
        <v>4.7440127226463105</v>
      </c>
    </row>
    <row r="39" spans="1:20" ht="15.75" thickBot="1" x14ac:dyDescent="0.3">
      <c r="A39" s="113" t="s">
        <v>48</v>
      </c>
      <c r="B39" s="191">
        <v>5321</v>
      </c>
      <c r="C39" s="204">
        <v>0</v>
      </c>
      <c r="D39" s="189">
        <v>124</v>
      </c>
      <c r="E39" s="189">
        <v>0</v>
      </c>
      <c r="F39" s="89">
        <f>D39+E39</f>
        <v>124</v>
      </c>
      <c r="G39" s="246">
        <f t="shared" si="0"/>
        <v>14.303763440860216</v>
      </c>
      <c r="H39" s="181"/>
      <c r="I39" s="181"/>
      <c r="J39" s="182" t="s">
        <v>174</v>
      </c>
      <c r="K39" s="182" t="s">
        <v>175</v>
      </c>
      <c r="L39" t="s">
        <v>176</v>
      </c>
    </row>
    <row r="40" spans="1:20" ht="15.75" thickBot="1" x14ac:dyDescent="0.3">
      <c r="A40" s="100" t="s">
        <v>49</v>
      </c>
      <c r="B40" s="191">
        <v>48254.25</v>
      </c>
      <c r="C40" s="204">
        <v>67169.95</v>
      </c>
      <c r="D40" s="189">
        <v>1594</v>
      </c>
      <c r="E40" s="189">
        <v>14</v>
      </c>
      <c r="F40" s="89">
        <f t="shared" si="1"/>
        <v>1608</v>
      </c>
      <c r="G40" s="244">
        <f t="shared" si="0"/>
        <v>10.002953980099504</v>
      </c>
    </row>
    <row r="41" spans="1:20" ht="15.75" thickBot="1" x14ac:dyDescent="0.3">
      <c r="A41" s="100" t="s">
        <v>50</v>
      </c>
      <c r="B41" s="191">
        <v>12491.53</v>
      </c>
      <c r="C41" s="204">
        <v>0</v>
      </c>
      <c r="D41" s="189">
        <v>432</v>
      </c>
      <c r="E41" s="189">
        <v>0</v>
      </c>
      <c r="F41" s="89">
        <f t="shared" si="1"/>
        <v>432</v>
      </c>
      <c r="G41" s="244">
        <f t="shared" si="0"/>
        <v>9.6385262345679017</v>
      </c>
    </row>
    <row r="42" spans="1:20" ht="15.75" thickBot="1" x14ac:dyDescent="0.3">
      <c r="A42" s="100" t="s">
        <v>51</v>
      </c>
      <c r="B42" s="200">
        <v>1780</v>
      </c>
      <c r="C42" s="205">
        <v>181</v>
      </c>
      <c r="D42" s="189">
        <v>270</v>
      </c>
      <c r="E42" s="189">
        <v>145</v>
      </c>
      <c r="F42" s="89">
        <f t="shared" si="1"/>
        <v>415</v>
      </c>
      <c r="G42" s="245">
        <f t="shared" si="0"/>
        <v>1.429718875502008</v>
      </c>
      <c r="H42" s="179"/>
      <c r="I42" s="179"/>
      <c r="J42" s="109" t="s">
        <v>178</v>
      </c>
      <c r="K42" s="109" t="s">
        <v>177</v>
      </c>
    </row>
    <row r="43" spans="1:20" ht="15.75" thickBot="1" x14ac:dyDescent="0.3">
      <c r="A43" s="100" t="s">
        <v>52</v>
      </c>
      <c r="B43" s="191">
        <v>9463.09</v>
      </c>
      <c r="C43" s="204">
        <v>0</v>
      </c>
      <c r="D43" s="189">
        <v>146</v>
      </c>
      <c r="E43" s="189">
        <v>68</v>
      </c>
      <c r="F43" s="89">
        <f t="shared" si="1"/>
        <v>214</v>
      </c>
      <c r="G43" s="244">
        <f t="shared" si="0"/>
        <v>14.740015576323989</v>
      </c>
      <c r="H43" s="25"/>
    </row>
    <row r="44" spans="1:20" ht="15.75" thickBot="1" x14ac:dyDescent="0.3">
      <c r="A44" s="99" t="s">
        <v>53</v>
      </c>
      <c r="B44" s="193">
        <v>23707.62</v>
      </c>
      <c r="C44" s="205">
        <v>7051.53</v>
      </c>
      <c r="D44" s="194">
        <v>1865</v>
      </c>
      <c r="E44" s="194"/>
      <c r="F44" s="89">
        <f t="shared" si="1"/>
        <v>1865</v>
      </c>
      <c r="G44" s="244">
        <f t="shared" si="0"/>
        <v>4.2372868632707776</v>
      </c>
    </row>
    <row r="45" spans="1:20" ht="15.75" thickBot="1" x14ac:dyDescent="0.3">
      <c r="A45" s="100" t="s">
        <v>54</v>
      </c>
      <c r="B45" s="187">
        <v>199316.59</v>
      </c>
      <c r="C45" s="205">
        <v>105000</v>
      </c>
      <c r="D45" s="188">
        <v>7292</v>
      </c>
      <c r="E45" s="189">
        <v>1053</v>
      </c>
      <c r="F45" s="89">
        <f t="shared" si="1"/>
        <v>8345</v>
      </c>
      <c r="G45" s="244">
        <f t="shared" si="0"/>
        <v>7.9615174755342517</v>
      </c>
    </row>
    <row r="46" spans="1:20" ht="15.75" thickBot="1" x14ac:dyDescent="0.3">
      <c r="A46" s="100" t="s">
        <v>55</v>
      </c>
      <c r="B46" s="191">
        <v>7470</v>
      </c>
      <c r="C46" s="204">
        <v>0</v>
      </c>
      <c r="D46" s="189">
        <v>100</v>
      </c>
      <c r="E46" s="189">
        <v>0</v>
      </c>
      <c r="F46" s="89">
        <f t="shared" si="1"/>
        <v>100</v>
      </c>
      <c r="G46" s="244">
        <f>B46/F46/3</f>
        <v>24.900000000000002</v>
      </c>
    </row>
    <row r="47" spans="1:20" ht="15.75" thickBot="1" x14ac:dyDescent="0.3">
      <c r="A47" s="99" t="s">
        <v>61</v>
      </c>
      <c r="B47" s="187">
        <v>2521</v>
      </c>
      <c r="C47" s="203">
        <v>1035.71</v>
      </c>
      <c r="D47" s="190">
        <v>38</v>
      </c>
      <c r="E47" s="190">
        <v>7</v>
      </c>
      <c r="F47" s="89">
        <f>D47+E47</f>
        <v>45</v>
      </c>
      <c r="G47" s="244">
        <f>B47/F47/3</f>
        <v>18.674074074074074</v>
      </c>
    </row>
    <row r="48" spans="1:20" ht="15.75" thickBot="1" x14ac:dyDescent="0.3">
      <c r="A48" s="99" t="s">
        <v>73</v>
      </c>
      <c r="B48" s="187">
        <v>8885.5</v>
      </c>
      <c r="C48" s="205">
        <v>4028.97</v>
      </c>
      <c r="D48" s="189">
        <v>321</v>
      </c>
      <c r="E48" s="189">
        <v>12</v>
      </c>
      <c r="F48" s="89">
        <f>D48+E48</f>
        <v>333</v>
      </c>
      <c r="G48" s="244"/>
    </row>
    <row r="49" spans="1:18" ht="15.75" thickBot="1" x14ac:dyDescent="0.3">
      <c r="A49" s="100" t="s">
        <v>56</v>
      </c>
      <c r="B49" s="187">
        <v>8504</v>
      </c>
      <c r="C49" s="205">
        <v>9613</v>
      </c>
      <c r="D49" s="189">
        <v>103</v>
      </c>
      <c r="E49" s="189">
        <v>0</v>
      </c>
      <c r="F49" s="89">
        <f t="shared" si="1"/>
        <v>103</v>
      </c>
      <c r="G49" s="244">
        <f>B49/F49/3</f>
        <v>27.521035598705499</v>
      </c>
    </row>
    <row r="50" spans="1:18" ht="15.75" thickBot="1" x14ac:dyDescent="0.3">
      <c r="A50" s="111" t="s">
        <v>124</v>
      </c>
      <c r="B50" s="195">
        <v>9240</v>
      </c>
      <c r="C50" s="208">
        <v>495</v>
      </c>
      <c r="D50" s="196">
        <v>308</v>
      </c>
      <c r="E50" s="197">
        <v>0</v>
      </c>
      <c r="F50" s="90">
        <f t="shared" si="1"/>
        <v>308</v>
      </c>
      <c r="G50" s="244">
        <f t="shared" si="0"/>
        <v>10</v>
      </c>
      <c r="J50" s="104" t="s">
        <v>112</v>
      </c>
      <c r="K50" s="104" t="s">
        <v>111</v>
      </c>
      <c r="R50">
        <v>20235</v>
      </c>
    </row>
    <row r="51" spans="1:18" ht="15.75" thickBot="1" x14ac:dyDescent="0.3">
      <c r="A51" s="113" t="s">
        <v>58</v>
      </c>
      <c r="B51" s="191">
        <v>0</v>
      </c>
      <c r="C51" s="209">
        <v>0</v>
      </c>
      <c r="D51" s="190">
        <v>0</v>
      </c>
      <c r="E51" s="190">
        <v>0</v>
      </c>
      <c r="F51" s="89">
        <f>D51+E51</f>
        <v>0</v>
      </c>
      <c r="G51" s="244" t="e">
        <f t="shared" si="0"/>
        <v>#DIV/0!</v>
      </c>
      <c r="J51" s="104" t="s">
        <v>114</v>
      </c>
      <c r="K51" s="104" t="s">
        <v>113</v>
      </c>
      <c r="L51" t="s">
        <v>115</v>
      </c>
    </row>
    <row r="52" spans="1:18" ht="15.75" thickBot="1" x14ac:dyDescent="0.3">
      <c r="A52" s="100" t="s">
        <v>59</v>
      </c>
      <c r="B52" s="186">
        <v>117148</v>
      </c>
      <c r="C52" s="204">
        <v>78641</v>
      </c>
      <c r="D52" s="190">
        <v>3767</v>
      </c>
      <c r="E52" s="190">
        <v>205</v>
      </c>
      <c r="F52" s="89">
        <f t="shared" si="1"/>
        <v>3972</v>
      </c>
      <c r="G52" s="244">
        <f t="shared" si="0"/>
        <v>9.8311513930849284</v>
      </c>
      <c r="H52" s="40"/>
    </row>
    <row r="53" spans="1:18" ht="15.75" thickBot="1" x14ac:dyDescent="0.3">
      <c r="A53" s="99" t="s">
        <v>60</v>
      </c>
      <c r="B53" s="191">
        <v>13042.41</v>
      </c>
      <c r="C53" s="204">
        <v>0</v>
      </c>
      <c r="D53" s="189">
        <v>513</v>
      </c>
      <c r="E53" s="190">
        <v>0</v>
      </c>
      <c r="F53" s="89">
        <f t="shared" si="1"/>
        <v>513</v>
      </c>
      <c r="G53" s="244">
        <f t="shared" si="0"/>
        <v>8.4746003898635482</v>
      </c>
    </row>
    <row r="54" spans="1:18" ht="15.75" thickBot="1" x14ac:dyDescent="0.3">
      <c r="A54" s="99" t="s">
        <v>74</v>
      </c>
      <c r="B54" s="191">
        <v>19184.71</v>
      </c>
      <c r="C54" s="203">
        <v>18585.759999999998</v>
      </c>
      <c r="D54" s="190">
        <v>426</v>
      </c>
      <c r="E54" s="190">
        <v>0</v>
      </c>
      <c r="F54" s="89">
        <f t="shared" si="1"/>
        <v>426</v>
      </c>
      <c r="G54" s="244">
        <f t="shared" si="0"/>
        <v>15.011510172143973</v>
      </c>
    </row>
    <row r="55" spans="1:18" ht="15.75" thickBot="1" x14ac:dyDescent="0.3">
      <c r="A55" s="99" t="s">
        <v>80</v>
      </c>
      <c r="B55" s="191">
        <v>1019.5</v>
      </c>
      <c r="C55" s="203">
        <v>95</v>
      </c>
      <c r="D55" s="190">
        <v>76</v>
      </c>
      <c r="E55" s="190">
        <v>0</v>
      </c>
      <c r="F55" s="89">
        <f t="shared" si="1"/>
        <v>76</v>
      </c>
      <c r="G55" s="244">
        <f t="shared" si="0"/>
        <v>4.4714912280701755</v>
      </c>
    </row>
    <row r="56" spans="1:18" x14ac:dyDescent="0.25">
      <c r="A56" s="99" t="s">
        <v>63</v>
      </c>
      <c r="B56" s="201">
        <v>63000</v>
      </c>
      <c r="C56" s="210">
        <v>29000</v>
      </c>
      <c r="D56" s="201">
        <v>2055</v>
      </c>
      <c r="E56" s="202">
        <v>125</v>
      </c>
      <c r="F56" s="212">
        <f t="shared" si="1"/>
        <v>2180</v>
      </c>
      <c r="G56" s="244">
        <f>B56/F56/3</f>
        <v>9.6330275229357802</v>
      </c>
      <c r="H56">
        <v>2180</v>
      </c>
    </row>
    <row r="57" spans="1:18" x14ac:dyDescent="0.25">
      <c r="A57" s="99" t="s">
        <v>78</v>
      </c>
      <c r="B57" s="187">
        <v>6794.3</v>
      </c>
      <c r="C57" s="203">
        <v>23352</v>
      </c>
      <c r="D57" s="195">
        <v>346</v>
      </c>
      <c r="E57" s="196"/>
      <c r="F57" s="211">
        <f t="shared" si="1"/>
        <v>346</v>
      </c>
      <c r="G57" s="244">
        <f t="shared" si="0"/>
        <v>6.5455684007707129</v>
      </c>
    </row>
    <row r="58" spans="1:18" x14ac:dyDescent="0.25">
      <c r="A58" s="99" t="s">
        <v>94</v>
      </c>
      <c r="B58" s="187">
        <v>3675</v>
      </c>
      <c r="C58" s="203">
        <v>21330</v>
      </c>
      <c r="D58" s="195">
        <v>470</v>
      </c>
      <c r="E58" s="196">
        <v>20</v>
      </c>
      <c r="F58" s="198">
        <f t="shared" si="1"/>
        <v>490</v>
      </c>
      <c r="G58" s="246">
        <f t="shared" si="0"/>
        <v>2.5</v>
      </c>
      <c r="H58" s="181"/>
      <c r="I58" s="181"/>
      <c r="J58" s="182" t="s">
        <v>179</v>
      </c>
      <c r="K58" s="182" t="s">
        <v>180</v>
      </c>
      <c r="L58" s="181" t="s">
        <v>181</v>
      </c>
      <c r="M58" s="181"/>
    </row>
    <row r="59" spans="1:18" x14ac:dyDescent="0.25">
      <c r="A59" s="103" t="s">
        <v>79</v>
      </c>
      <c r="B59" s="187">
        <v>133540.56</v>
      </c>
      <c r="C59" s="203">
        <v>86640.87</v>
      </c>
      <c r="D59" s="187">
        <v>439</v>
      </c>
      <c r="E59" s="190">
        <v>63</v>
      </c>
      <c r="F59" s="198">
        <f>D59+E59</f>
        <v>502</v>
      </c>
      <c r="G59" s="244">
        <f t="shared" si="0"/>
        <v>88.672350597609565</v>
      </c>
    </row>
    <row r="60" spans="1:18" x14ac:dyDescent="0.25">
      <c r="A60" s="103" t="s">
        <v>129</v>
      </c>
      <c r="B60" s="187">
        <v>30300</v>
      </c>
      <c r="C60" s="203">
        <v>11715.3</v>
      </c>
      <c r="D60" s="187">
        <v>6060</v>
      </c>
      <c r="E60" s="190">
        <v>0</v>
      </c>
      <c r="F60" s="198">
        <f>D60+E60</f>
        <v>6060</v>
      </c>
      <c r="G60" s="246">
        <f t="shared" si="0"/>
        <v>1.6666666666666667</v>
      </c>
      <c r="H60" s="181"/>
      <c r="I60" s="181"/>
      <c r="J60" s="182" t="s">
        <v>182</v>
      </c>
      <c r="K60" s="182" t="s">
        <v>183</v>
      </c>
      <c r="L60" s="181" t="s">
        <v>184</v>
      </c>
      <c r="M60" s="181"/>
    </row>
    <row r="61" spans="1:18" x14ac:dyDescent="0.25">
      <c r="A61" s="99" t="s">
        <v>83</v>
      </c>
      <c r="B61" s="187">
        <v>151432.01999999999</v>
      </c>
      <c r="C61" s="203">
        <v>0</v>
      </c>
      <c r="D61" s="187">
        <v>4226</v>
      </c>
      <c r="E61" s="190">
        <v>279</v>
      </c>
      <c r="F61" s="198">
        <f>D61+E61</f>
        <v>4505</v>
      </c>
      <c r="G61" s="244">
        <f t="shared" si="0"/>
        <v>11.204736958934516</v>
      </c>
    </row>
    <row r="62" spans="1:18" x14ac:dyDescent="0.25">
      <c r="A62" s="99"/>
      <c r="B62" s="187"/>
      <c r="C62" s="203"/>
      <c r="D62" s="187"/>
      <c r="E62" s="190"/>
      <c r="F62" s="198"/>
      <c r="G62" s="244"/>
    </row>
    <row r="63" spans="1:18" x14ac:dyDescent="0.25">
      <c r="A63" s="26" t="s">
        <v>64</v>
      </c>
      <c r="B63" s="52">
        <f>SUM(B5:B61)</f>
        <v>7809966.7199999988</v>
      </c>
      <c r="C63" s="52">
        <f>SUM(C5:C61)</f>
        <v>5208506.51</v>
      </c>
      <c r="D63" s="69">
        <f>SUM(D5:D61)</f>
        <v>257400</v>
      </c>
      <c r="E63" s="69">
        <f>SUM(E5:E61)</f>
        <v>17343</v>
      </c>
      <c r="F63" s="211">
        <f>D63+E63</f>
        <v>274743</v>
      </c>
      <c r="G63" s="86">
        <f>B55/F55/3</f>
        <v>4.4714912280701755</v>
      </c>
    </row>
    <row r="64" spans="1:18" x14ac:dyDescent="0.25">
      <c r="A64" s="178" t="s">
        <v>65</v>
      </c>
      <c r="B64" s="28">
        <f>SUM(B9:B61)</f>
        <v>1279125.8600000001</v>
      </c>
      <c r="C64" s="28">
        <f>SUM(C9:C61)</f>
        <v>627169.42000000004</v>
      </c>
      <c r="D64" s="28">
        <f>SUM(D9:D57)</f>
        <v>35859</v>
      </c>
      <c r="E64" s="28">
        <f>SUM(E9:E57)</f>
        <v>1971</v>
      </c>
      <c r="F64" s="199">
        <f>SUM(F9:F61)-F45-F52</f>
        <v>37070</v>
      </c>
      <c r="G64" s="86">
        <f>B56/F56/3</f>
        <v>9.6330275229357802</v>
      </c>
    </row>
    <row r="65" spans="1:19" x14ac:dyDescent="0.25">
      <c r="A65" s="180"/>
      <c r="B65" s="29"/>
      <c r="E65" s="32">
        <f>D63+E63</f>
        <v>274743</v>
      </c>
      <c r="F65" s="21">
        <f>F64/F63</f>
        <v>0.13492609456837845</v>
      </c>
      <c r="H65" s="14"/>
    </row>
    <row r="66" spans="1:19" x14ac:dyDescent="0.25">
      <c r="A66" s="180"/>
      <c r="B66" s="29">
        <f>B63*2</f>
        <v>15619933.439999998</v>
      </c>
      <c r="C66" s="29">
        <f>C63*2</f>
        <v>10417013.02</v>
      </c>
      <c r="F66" s="34"/>
      <c r="H66" s="29">
        <v>217985</v>
      </c>
      <c r="I66" s="40">
        <f>(F63-H66)/H66</f>
        <v>0.26037571392527009</v>
      </c>
      <c r="J66" s="106"/>
      <c r="K66" s="106"/>
      <c r="L66" s="40"/>
    </row>
    <row r="67" spans="1:19" x14ac:dyDescent="0.25">
      <c r="A67" s="180"/>
      <c r="B67" s="33"/>
      <c r="C67" s="29"/>
      <c r="F67" s="34"/>
    </row>
    <row r="68" spans="1:19" x14ac:dyDescent="0.25">
      <c r="A68" s="180"/>
      <c r="B68" s="29"/>
      <c r="C68" s="29"/>
    </row>
    <row r="69" spans="1:19" x14ac:dyDescent="0.25">
      <c r="A69" s="180"/>
      <c r="B69" s="29"/>
      <c r="C69" s="29"/>
      <c r="I69" s="50"/>
      <c r="J69" s="107"/>
      <c r="K69" s="107"/>
      <c r="L69" s="50"/>
    </row>
    <row r="70" spans="1:19" x14ac:dyDescent="0.25">
      <c r="A70" s="180" t="s">
        <v>186</v>
      </c>
      <c r="B70" s="29">
        <f>'TM1 2017'!B59+'TM2 2017'!B60+'TM3 2017'!B62+'TM4 2017'!B63</f>
        <v>29956550.710000001</v>
      </c>
      <c r="C70" s="29"/>
    </row>
    <row r="71" spans="1:19" x14ac:dyDescent="0.25">
      <c r="A71" s="180">
        <v>2016</v>
      </c>
      <c r="B71" s="215">
        <v>22489433</v>
      </c>
      <c r="C71" s="29"/>
      <c r="F71" s="34"/>
    </row>
    <row r="72" spans="1:19" x14ac:dyDescent="0.25">
      <c r="A72" s="180"/>
      <c r="B72" s="21">
        <f>(B70-B71)/B71</f>
        <v>0.3320278332495088</v>
      </c>
    </row>
    <row r="73" spans="1:19" x14ac:dyDescent="0.25">
      <c r="A73" s="180"/>
      <c r="C73" s="28"/>
      <c r="F73" s="82"/>
    </row>
    <row r="74" spans="1:19" x14ac:dyDescent="0.25">
      <c r="A74" s="180"/>
      <c r="E74" s="49"/>
      <c r="F74" s="85"/>
    </row>
    <row r="75" spans="1:19" x14ac:dyDescent="0.25">
      <c r="A75" s="180"/>
      <c r="F75" s="34"/>
      <c r="S75" s="173"/>
    </row>
    <row r="76" spans="1:19" x14ac:dyDescent="0.25">
      <c r="A76" s="179"/>
      <c r="R76" s="173"/>
      <c r="S76" s="10"/>
    </row>
    <row r="77" spans="1:19" x14ac:dyDescent="0.25">
      <c r="R77" s="9"/>
      <c r="S77" s="11"/>
    </row>
    <row r="78" spans="1:19" x14ac:dyDescent="0.25">
      <c r="G78">
        <f>F77-F78</f>
        <v>0</v>
      </c>
      <c r="R78" s="9"/>
      <c r="S78" s="11"/>
    </row>
    <row r="79" spans="1:19" x14ac:dyDescent="0.25">
      <c r="A79" s="175" t="s">
        <v>84</v>
      </c>
      <c r="F79" s="21"/>
      <c r="R79" s="9"/>
      <c r="S79" s="11"/>
    </row>
    <row r="80" spans="1:19" x14ac:dyDescent="0.25">
      <c r="A80" s="175" t="s">
        <v>85</v>
      </c>
      <c r="R80" s="9"/>
    </row>
    <row r="81" spans="1:19" x14ac:dyDescent="0.25">
      <c r="A81" s="175" t="s">
        <v>86</v>
      </c>
      <c r="B81" s="30" t="s">
        <v>87</v>
      </c>
    </row>
    <row r="82" spans="1:19" x14ac:dyDescent="0.25">
      <c r="A82" s="175" t="s">
        <v>89</v>
      </c>
      <c r="B82" s="30" t="s">
        <v>88</v>
      </c>
    </row>
    <row r="83" spans="1:19" x14ac:dyDescent="0.25">
      <c r="A83" s="175" t="s">
        <v>90</v>
      </c>
    </row>
    <row r="85" spans="1:19" ht="15.75" thickBot="1" x14ac:dyDescent="0.3"/>
    <row r="86" spans="1:19" ht="15.75" thickBot="1" x14ac:dyDescent="0.3">
      <c r="S86" s="72"/>
    </row>
    <row r="87" spans="1:19" ht="15.75" thickBot="1" x14ac:dyDescent="0.3">
      <c r="A87" s="175" t="s">
        <v>91</v>
      </c>
      <c r="B87" s="30">
        <v>2016</v>
      </c>
      <c r="R87" s="71"/>
    </row>
    <row r="88" spans="1:19" x14ac:dyDescent="0.25">
      <c r="A88" s="175" t="s">
        <v>92</v>
      </c>
      <c r="B88" s="30">
        <v>2016</v>
      </c>
      <c r="C88" s="30" t="s">
        <v>97</v>
      </c>
    </row>
    <row r="89" spans="1:19" x14ac:dyDescent="0.25">
      <c r="A89" s="175" t="s">
        <v>93</v>
      </c>
      <c r="B89" s="30">
        <v>2016</v>
      </c>
      <c r="D89" s="31" t="s">
        <v>126</v>
      </c>
    </row>
    <row r="90" spans="1:19" x14ac:dyDescent="0.25">
      <c r="A90" s="175" t="s">
        <v>94</v>
      </c>
      <c r="B90" s="30">
        <v>2016</v>
      </c>
      <c r="C90" s="30" t="s">
        <v>125</v>
      </c>
      <c r="D90" s="31">
        <v>44400437</v>
      </c>
    </row>
    <row r="91" spans="1:19" x14ac:dyDescent="0.25">
      <c r="A91" s="175" t="s">
        <v>95</v>
      </c>
      <c r="B91" s="30">
        <v>2017</v>
      </c>
      <c r="C91" s="30" t="s">
        <v>128</v>
      </c>
      <c r="D91" s="31" t="s">
        <v>127</v>
      </c>
    </row>
    <row r="92" spans="1:19" x14ac:dyDescent="0.25">
      <c r="A92" s="175" t="s">
        <v>96</v>
      </c>
      <c r="B92" s="30">
        <v>2017</v>
      </c>
    </row>
    <row r="93" spans="1:19" x14ac:dyDescent="0.25">
      <c r="A93" s="175" t="s">
        <v>120</v>
      </c>
    </row>
    <row r="94" spans="1:19" x14ac:dyDescent="0.25">
      <c r="A94" s="175" t="s">
        <v>121</v>
      </c>
    </row>
  </sheetData>
  <mergeCells count="5">
    <mergeCell ref="A2:F2"/>
    <mergeCell ref="D3:F3"/>
    <mergeCell ref="Q4:R4"/>
    <mergeCell ref="Q14:R14"/>
    <mergeCell ref="Q26:R26"/>
  </mergeCells>
  <hyperlinks>
    <hyperlink ref="A11" r:id="rId1"/>
  </hyperlinks>
  <pageMargins left="0.7" right="0.7" top="0.75" bottom="0.75" header="0.3" footer="0.3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34" workbookViewId="0">
      <selection activeCell="P17" sqref="P17"/>
    </sheetView>
  </sheetViews>
  <sheetFormatPr defaultRowHeight="15" x14ac:dyDescent="0.25"/>
  <cols>
    <col min="15" max="15" width="26" customWidth="1"/>
    <col min="16" max="16" width="18" customWidth="1"/>
    <col min="17" max="17" width="18.28515625" customWidth="1"/>
  </cols>
  <sheetData>
    <row r="1" spans="1:17" x14ac:dyDescent="0.25">
      <c r="F1" s="170" t="s">
        <v>160</v>
      </c>
    </row>
    <row r="2" spans="1:17" x14ac:dyDescent="0.25">
      <c r="C2" t="s">
        <v>10</v>
      </c>
    </row>
    <row r="3" spans="1:17" ht="15.75" x14ac:dyDescent="0.25">
      <c r="A3" s="496" t="s">
        <v>130</v>
      </c>
      <c r="B3" s="499" t="s">
        <v>131</v>
      </c>
      <c r="C3" s="500"/>
      <c r="D3" s="505" t="s">
        <v>132</v>
      </c>
      <c r="E3" s="495"/>
      <c r="F3" s="505" t="s">
        <v>133</v>
      </c>
      <c r="G3" s="495"/>
      <c r="H3" s="494" t="s">
        <v>134</v>
      </c>
      <c r="I3" s="495"/>
      <c r="J3" s="494" t="s">
        <v>135</v>
      </c>
      <c r="K3" s="495"/>
    </row>
    <row r="4" spans="1:17" ht="31.5" x14ac:dyDescent="0.3">
      <c r="A4" s="497"/>
      <c r="B4" s="501"/>
      <c r="C4" s="502"/>
      <c r="D4" s="114" t="s">
        <v>136</v>
      </c>
      <c r="E4" s="115" t="s">
        <v>137</v>
      </c>
      <c r="F4" s="115" t="s">
        <v>136</v>
      </c>
      <c r="G4" s="115" t="s">
        <v>137</v>
      </c>
      <c r="H4" s="115" t="s">
        <v>136</v>
      </c>
      <c r="I4" s="115" t="s">
        <v>137</v>
      </c>
      <c r="J4" s="115" t="s">
        <v>136</v>
      </c>
      <c r="K4" s="115" t="s">
        <v>137</v>
      </c>
      <c r="O4" t="s">
        <v>159</v>
      </c>
      <c r="P4" t="s">
        <v>133</v>
      </c>
      <c r="Q4" t="s">
        <v>134</v>
      </c>
    </row>
    <row r="5" spans="1:17" ht="15.75" x14ac:dyDescent="0.3">
      <c r="A5" s="498"/>
      <c r="B5" s="503"/>
      <c r="C5" s="504"/>
      <c r="D5" s="116">
        <v>572151</v>
      </c>
      <c r="E5" s="116">
        <v>12585</v>
      </c>
      <c r="F5" s="116">
        <v>504050</v>
      </c>
      <c r="G5" s="116">
        <v>37422</v>
      </c>
      <c r="H5" s="116">
        <v>142511</v>
      </c>
      <c r="I5" s="116">
        <v>20148</v>
      </c>
      <c r="J5" s="116">
        <v>0</v>
      </c>
      <c r="K5" s="116">
        <v>0</v>
      </c>
      <c r="O5" s="164">
        <v>584736</v>
      </c>
      <c r="P5" s="164">
        <v>541472</v>
      </c>
      <c r="Q5" s="164">
        <v>162659</v>
      </c>
    </row>
    <row r="6" spans="1:17" ht="15.75" x14ac:dyDescent="0.3">
      <c r="A6" s="117" t="s">
        <v>138</v>
      </c>
      <c r="B6" s="506" t="s">
        <v>139</v>
      </c>
      <c r="C6" s="507"/>
      <c r="D6" s="118">
        <v>0</v>
      </c>
      <c r="E6" s="118">
        <v>0</v>
      </c>
      <c r="F6" s="118">
        <v>0</v>
      </c>
      <c r="G6" s="119">
        <v>0</v>
      </c>
      <c r="H6" s="120">
        <v>0</v>
      </c>
      <c r="I6" s="121">
        <v>0</v>
      </c>
      <c r="J6" s="122">
        <v>0</v>
      </c>
      <c r="K6" s="123">
        <v>0</v>
      </c>
      <c r="O6">
        <v>10745</v>
      </c>
      <c r="P6" s="166"/>
      <c r="Q6" s="165"/>
    </row>
    <row r="7" spans="1:17" ht="15.75" x14ac:dyDescent="0.3">
      <c r="A7" s="124" t="s">
        <v>140</v>
      </c>
      <c r="B7" s="506" t="s">
        <v>141</v>
      </c>
      <c r="C7" s="507"/>
      <c r="D7" s="118">
        <v>0</v>
      </c>
      <c r="E7" s="118">
        <v>0</v>
      </c>
      <c r="F7" s="118">
        <v>0</v>
      </c>
      <c r="G7" s="119">
        <v>0</v>
      </c>
      <c r="H7" s="120">
        <v>0</v>
      </c>
      <c r="I7" s="121">
        <v>0</v>
      </c>
      <c r="J7" s="122">
        <v>0</v>
      </c>
      <c r="K7" s="123">
        <v>0</v>
      </c>
      <c r="O7" s="165"/>
      <c r="P7" s="164">
        <v>447997</v>
      </c>
      <c r="Q7" s="164">
        <v>182856</v>
      </c>
    </row>
    <row r="8" spans="1:17" ht="15.75" x14ac:dyDescent="0.3">
      <c r="A8" s="496" t="s">
        <v>142</v>
      </c>
      <c r="B8" s="499" t="s">
        <v>143</v>
      </c>
      <c r="C8" s="500"/>
      <c r="D8" s="508" t="s">
        <v>132</v>
      </c>
      <c r="E8" s="509"/>
      <c r="F8" s="508" t="s">
        <v>133</v>
      </c>
      <c r="G8" s="509"/>
      <c r="H8" s="508" t="s">
        <v>134</v>
      </c>
      <c r="I8" s="509"/>
      <c r="J8" s="508" t="s">
        <v>135</v>
      </c>
      <c r="K8" s="509"/>
      <c r="O8" s="164">
        <v>481300</v>
      </c>
      <c r="P8" s="166"/>
      <c r="Q8" s="165"/>
    </row>
    <row r="9" spans="1:17" ht="31.5" x14ac:dyDescent="0.3">
      <c r="A9" s="497"/>
      <c r="B9" s="501"/>
      <c r="C9" s="502"/>
      <c r="D9" s="114" t="s">
        <v>136</v>
      </c>
      <c r="E9" s="115" t="s">
        <v>137</v>
      </c>
      <c r="F9" s="115" t="s">
        <v>136</v>
      </c>
      <c r="G9" s="115" t="s">
        <v>137</v>
      </c>
      <c r="H9" s="115" t="s">
        <v>136</v>
      </c>
      <c r="I9" s="115" t="s">
        <v>137</v>
      </c>
      <c r="J9" s="115" t="s">
        <v>136</v>
      </c>
      <c r="K9" s="115" t="s">
        <v>137</v>
      </c>
      <c r="O9" s="165"/>
      <c r="P9" s="164">
        <v>11124</v>
      </c>
      <c r="Q9" s="164">
        <v>15661</v>
      </c>
    </row>
    <row r="10" spans="1:17" ht="15.75" x14ac:dyDescent="0.3">
      <c r="A10" s="498"/>
      <c r="B10" s="503"/>
      <c r="C10" s="504"/>
      <c r="D10" s="116">
        <v>0</v>
      </c>
      <c r="E10" s="116">
        <v>10745</v>
      </c>
      <c r="F10" s="116">
        <v>0</v>
      </c>
      <c r="G10" s="116">
        <v>0</v>
      </c>
      <c r="H10" s="116">
        <v>0</v>
      </c>
      <c r="I10" s="116">
        <v>0</v>
      </c>
      <c r="J10" s="116">
        <v>0</v>
      </c>
      <c r="K10" s="116">
        <v>0</v>
      </c>
      <c r="O10">
        <v>38458</v>
      </c>
      <c r="P10" s="167">
        <v>167</v>
      </c>
      <c r="Q10" s="164">
        <v>115</v>
      </c>
    </row>
    <row r="11" spans="1:17" ht="15.75" x14ac:dyDescent="0.3">
      <c r="A11" s="117" t="s">
        <v>144</v>
      </c>
      <c r="B11" s="506" t="s">
        <v>145</v>
      </c>
      <c r="C11" s="510"/>
      <c r="D11" s="125">
        <v>0</v>
      </c>
      <c r="E11" s="125">
        <v>10</v>
      </c>
      <c r="F11" s="125">
        <v>0</v>
      </c>
      <c r="G11" s="125">
        <v>0</v>
      </c>
      <c r="H11" s="126">
        <v>0</v>
      </c>
      <c r="I11" s="127">
        <v>0</v>
      </c>
      <c r="J11" s="128">
        <v>0</v>
      </c>
      <c r="K11" s="123">
        <v>0</v>
      </c>
      <c r="O11" s="165"/>
    </row>
    <row r="12" spans="1:17" ht="16.5" thickBot="1" x14ac:dyDescent="0.35">
      <c r="A12" s="129" t="s">
        <v>146</v>
      </c>
      <c r="B12" s="511" t="s">
        <v>147</v>
      </c>
      <c r="C12" s="512"/>
      <c r="D12" s="130">
        <v>0</v>
      </c>
      <c r="E12" s="130">
        <v>10735</v>
      </c>
      <c r="F12" s="130">
        <v>0</v>
      </c>
      <c r="G12" s="130">
        <v>0</v>
      </c>
      <c r="H12" s="131">
        <v>0</v>
      </c>
      <c r="I12" s="132">
        <v>0</v>
      </c>
      <c r="J12" s="133">
        <v>0</v>
      </c>
      <c r="K12" s="134">
        <v>0</v>
      </c>
      <c r="O12">
        <v>5261</v>
      </c>
    </row>
    <row r="13" spans="1:17" x14ac:dyDescent="0.25">
      <c r="O13">
        <v>18</v>
      </c>
    </row>
    <row r="15" spans="1:17" x14ac:dyDescent="0.25">
      <c r="O15" s="168">
        <f>O5+O6+O8+O10+O12+O13</f>
        <v>1120518</v>
      </c>
      <c r="P15" s="168">
        <f>P5+P7+P9+P10</f>
        <v>1000760</v>
      </c>
      <c r="Q15" s="168">
        <f>Q5+Q7+Q9+Q10</f>
        <v>361291</v>
      </c>
    </row>
    <row r="16" spans="1:17" x14ac:dyDescent="0.25">
      <c r="C16" t="s">
        <v>12</v>
      </c>
    </row>
    <row r="17" spans="1:16" x14ac:dyDescent="0.25">
      <c r="P17" s="169">
        <f>P15+Q15</f>
        <v>1362051</v>
      </c>
    </row>
    <row r="18" spans="1:16" ht="15.75" x14ac:dyDescent="0.25">
      <c r="A18" s="513" t="s">
        <v>130</v>
      </c>
      <c r="B18" s="499" t="s">
        <v>131</v>
      </c>
      <c r="C18" s="500"/>
      <c r="D18" s="505" t="s">
        <v>132</v>
      </c>
      <c r="E18" s="495"/>
      <c r="F18" s="505" t="s">
        <v>133</v>
      </c>
      <c r="G18" s="495"/>
      <c r="H18" s="494" t="s">
        <v>134</v>
      </c>
      <c r="I18" s="495"/>
      <c r="J18" s="494" t="s">
        <v>135</v>
      </c>
      <c r="K18" s="495"/>
    </row>
    <row r="19" spans="1:16" ht="31.5" x14ac:dyDescent="0.3">
      <c r="A19" s="514"/>
      <c r="B19" s="501"/>
      <c r="C19" s="502"/>
      <c r="D19" s="114" t="s">
        <v>136</v>
      </c>
      <c r="E19" s="115" t="s">
        <v>137</v>
      </c>
      <c r="F19" s="115" t="s">
        <v>136</v>
      </c>
      <c r="G19" s="115" t="s">
        <v>137</v>
      </c>
      <c r="H19" s="115" t="s">
        <v>136</v>
      </c>
      <c r="I19" s="115" t="s">
        <v>137</v>
      </c>
      <c r="J19" s="135" t="s">
        <v>136</v>
      </c>
      <c r="K19" s="114" t="s">
        <v>137</v>
      </c>
    </row>
    <row r="20" spans="1:16" ht="15.75" x14ac:dyDescent="0.3">
      <c r="A20" s="515"/>
      <c r="B20" s="503"/>
      <c r="C20" s="504"/>
      <c r="D20" s="136"/>
      <c r="E20" s="137">
        <f>SUM(E21:E22)</f>
        <v>0</v>
      </c>
      <c r="F20" s="138"/>
      <c r="G20" s="137">
        <f>SUM(G21:G22)</f>
        <v>0</v>
      </c>
      <c r="H20" s="138"/>
      <c r="I20" s="137">
        <f>SUM(I21:I22)</f>
        <v>0</v>
      </c>
      <c r="J20" s="116">
        <f>J21+J22</f>
        <v>895.42660986400006</v>
      </c>
      <c r="K20" s="116">
        <f>K21+K22</f>
        <v>223.32162577900002</v>
      </c>
    </row>
    <row r="21" spans="1:16" ht="15.75" x14ac:dyDescent="0.3">
      <c r="A21" s="117" t="s">
        <v>138</v>
      </c>
      <c r="B21" s="506" t="s">
        <v>139</v>
      </c>
      <c r="C21" s="507"/>
      <c r="D21" s="139">
        <v>481300</v>
      </c>
      <c r="E21" s="140"/>
      <c r="F21" s="139">
        <v>447997</v>
      </c>
      <c r="G21" s="141"/>
      <c r="H21" s="142">
        <v>182856</v>
      </c>
      <c r="I21" s="143"/>
      <c r="J21" s="128">
        <v>839.42506424600003</v>
      </c>
      <c r="K21" s="123">
        <v>64.586933834000007</v>
      </c>
    </row>
    <row r="22" spans="1:16" ht="15.75" x14ac:dyDescent="0.3">
      <c r="A22" s="124" t="s">
        <v>140</v>
      </c>
      <c r="B22" s="506" t="s">
        <v>141</v>
      </c>
      <c r="C22" s="507"/>
      <c r="D22" s="140"/>
      <c r="E22" s="140"/>
      <c r="F22" s="140"/>
      <c r="G22" s="141"/>
      <c r="H22" s="144"/>
      <c r="I22" s="145"/>
      <c r="J22" s="128">
        <v>56.001545618000002</v>
      </c>
      <c r="K22" s="123">
        <v>158.73469194500001</v>
      </c>
    </row>
    <row r="23" spans="1:16" ht="15.75" x14ac:dyDescent="0.25">
      <c r="A23" s="513" t="s">
        <v>142</v>
      </c>
      <c r="B23" s="499" t="s">
        <v>143</v>
      </c>
      <c r="C23" s="500"/>
      <c r="D23" s="505" t="s">
        <v>132</v>
      </c>
      <c r="E23" s="495"/>
      <c r="F23" s="505" t="s">
        <v>133</v>
      </c>
      <c r="G23" s="495"/>
      <c r="H23" s="494" t="s">
        <v>134</v>
      </c>
      <c r="I23" s="495"/>
      <c r="J23" s="494" t="s">
        <v>135</v>
      </c>
      <c r="K23" s="495"/>
    </row>
    <row r="24" spans="1:16" ht="31.5" x14ac:dyDescent="0.3">
      <c r="A24" s="514"/>
      <c r="B24" s="501"/>
      <c r="C24" s="502"/>
      <c r="D24" s="114" t="s">
        <v>136</v>
      </c>
      <c r="E24" s="115" t="s">
        <v>137</v>
      </c>
      <c r="F24" s="115" t="s">
        <v>136</v>
      </c>
      <c r="G24" s="115" t="s">
        <v>137</v>
      </c>
      <c r="H24" s="115" t="s">
        <v>136</v>
      </c>
      <c r="I24" s="115" t="s">
        <v>137</v>
      </c>
      <c r="J24" s="135" t="s">
        <v>136</v>
      </c>
      <c r="K24" s="114" t="s">
        <v>137</v>
      </c>
    </row>
    <row r="25" spans="1:16" ht="15.75" x14ac:dyDescent="0.3">
      <c r="A25" s="515"/>
      <c r="B25" s="503"/>
      <c r="C25" s="504"/>
      <c r="D25" s="116">
        <f t="shared" ref="D25:K25" si="0">SUM(D26:D27)</f>
        <v>0</v>
      </c>
      <c r="E25" s="116">
        <f t="shared" si="0"/>
        <v>0</v>
      </c>
      <c r="F25" s="116">
        <f t="shared" si="0"/>
        <v>0</v>
      </c>
      <c r="G25" s="116">
        <f t="shared" si="0"/>
        <v>0</v>
      </c>
      <c r="H25" s="116">
        <f t="shared" si="0"/>
        <v>0</v>
      </c>
      <c r="I25" s="116">
        <f t="shared" si="0"/>
        <v>0</v>
      </c>
      <c r="J25" s="146">
        <f>SUM(J26:J27)</f>
        <v>0</v>
      </c>
      <c r="K25" s="147">
        <f t="shared" si="0"/>
        <v>0</v>
      </c>
    </row>
    <row r="26" spans="1:16" ht="15.75" x14ac:dyDescent="0.3">
      <c r="A26" s="117" t="s">
        <v>144</v>
      </c>
      <c r="B26" s="506" t="s">
        <v>145</v>
      </c>
      <c r="C26" s="510"/>
      <c r="D26" s="148"/>
      <c r="E26" s="148"/>
      <c r="F26" s="148"/>
      <c r="G26" s="148"/>
      <c r="H26" s="126"/>
      <c r="I26" s="149"/>
      <c r="J26" s="150"/>
      <c r="K26" s="123"/>
    </row>
    <row r="27" spans="1:16" ht="16.5" thickBot="1" x14ac:dyDescent="0.35">
      <c r="A27" s="124" t="s">
        <v>146</v>
      </c>
      <c r="B27" s="511" t="s">
        <v>147</v>
      </c>
      <c r="C27" s="512"/>
      <c r="D27" s="151"/>
      <c r="E27" s="151"/>
      <c r="F27" s="151"/>
      <c r="G27" s="151"/>
      <c r="H27" s="120"/>
      <c r="I27" s="152"/>
      <c r="J27" s="150"/>
      <c r="K27" s="123"/>
    </row>
    <row r="29" spans="1:16" x14ac:dyDescent="0.25">
      <c r="C29" t="s">
        <v>148</v>
      </c>
    </row>
    <row r="30" spans="1:16" ht="15.75" x14ac:dyDescent="0.25">
      <c r="A30" s="513" t="s">
        <v>130</v>
      </c>
      <c r="B30" s="499" t="s">
        <v>131</v>
      </c>
      <c r="C30" s="500"/>
      <c r="D30" s="505" t="s">
        <v>132</v>
      </c>
      <c r="E30" s="495"/>
      <c r="F30" s="505" t="s">
        <v>133</v>
      </c>
      <c r="G30" s="495"/>
      <c r="H30" s="494" t="s">
        <v>134</v>
      </c>
      <c r="I30" s="495"/>
      <c r="J30" s="494" t="s">
        <v>135</v>
      </c>
      <c r="K30" s="495"/>
    </row>
    <row r="31" spans="1:16" ht="31.5" x14ac:dyDescent="0.3">
      <c r="A31" s="514"/>
      <c r="B31" s="501"/>
      <c r="C31" s="502"/>
      <c r="D31" s="114" t="s">
        <v>136</v>
      </c>
      <c r="E31" s="115" t="s">
        <v>137</v>
      </c>
      <c r="F31" s="115" t="s">
        <v>136</v>
      </c>
      <c r="G31" s="115" t="s">
        <v>137</v>
      </c>
      <c r="H31" s="115" t="s">
        <v>136</v>
      </c>
      <c r="I31" s="115" t="s">
        <v>137</v>
      </c>
      <c r="J31" s="115" t="s">
        <v>136</v>
      </c>
      <c r="K31" s="115" t="s">
        <v>137</v>
      </c>
    </row>
    <row r="32" spans="1:16" ht="15.75" x14ac:dyDescent="0.3">
      <c r="A32" s="515"/>
      <c r="B32" s="503"/>
      <c r="C32" s="504"/>
      <c r="D32" s="116">
        <f t="shared" ref="D32:K32" si="1">SUM(D33:D34)</f>
        <v>0</v>
      </c>
      <c r="E32" s="116">
        <f t="shared" si="1"/>
        <v>0</v>
      </c>
      <c r="F32" s="116">
        <f t="shared" si="1"/>
        <v>0</v>
      </c>
      <c r="G32" s="116">
        <f t="shared" si="1"/>
        <v>0</v>
      </c>
      <c r="H32" s="116">
        <f t="shared" si="1"/>
        <v>0</v>
      </c>
      <c r="I32" s="116">
        <f t="shared" si="1"/>
        <v>0</v>
      </c>
      <c r="J32" s="116">
        <f t="shared" si="1"/>
        <v>0</v>
      </c>
      <c r="K32" s="116">
        <f t="shared" si="1"/>
        <v>0</v>
      </c>
    </row>
    <row r="33" spans="1:11" ht="15.75" x14ac:dyDescent="0.3">
      <c r="A33" s="117" t="s">
        <v>138</v>
      </c>
      <c r="B33" s="506" t="s">
        <v>139</v>
      </c>
      <c r="C33" s="507"/>
      <c r="D33" s="153"/>
      <c r="E33" s="154"/>
      <c r="F33" s="154"/>
      <c r="G33" s="155"/>
      <c r="H33" s="126"/>
      <c r="I33" s="127"/>
      <c r="J33" s="128"/>
      <c r="K33" s="123"/>
    </row>
    <row r="34" spans="1:11" ht="15.75" x14ac:dyDescent="0.3">
      <c r="A34" s="124" t="s">
        <v>140</v>
      </c>
      <c r="B34" s="506" t="s">
        <v>141</v>
      </c>
      <c r="C34" s="507"/>
      <c r="D34" s="154"/>
      <c r="E34" s="154"/>
      <c r="F34" s="154"/>
      <c r="G34" s="155"/>
      <c r="H34" s="120"/>
      <c r="I34" s="121"/>
      <c r="J34" s="128"/>
      <c r="K34" s="123"/>
    </row>
    <row r="35" spans="1:11" ht="15.75" x14ac:dyDescent="0.25">
      <c r="A35" s="513" t="s">
        <v>142</v>
      </c>
      <c r="B35" s="499" t="s">
        <v>143</v>
      </c>
      <c r="C35" s="500"/>
      <c r="D35" s="505" t="s">
        <v>132</v>
      </c>
      <c r="E35" s="495"/>
      <c r="F35" s="505" t="s">
        <v>133</v>
      </c>
      <c r="G35" s="495"/>
      <c r="H35" s="494" t="s">
        <v>134</v>
      </c>
      <c r="I35" s="495"/>
      <c r="J35" s="494" t="s">
        <v>135</v>
      </c>
      <c r="K35" s="495"/>
    </row>
    <row r="36" spans="1:11" ht="31.5" x14ac:dyDescent="0.3">
      <c r="A36" s="514"/>
      <c r="B36" s="501"/>
      <c r="C36" s="502"/>
      <c r="D36" s="114" t="s">
        <v>136</v>
      </c>
      <c r="E36" s="115" t="s">
        <v>137</v>
      </c>
      <c r="F36" s="115" t="s">
        <v>136</v>
      </c>
      <c r="G36" s="115" t="s">
        <v>137</v>
      </c>
      <c r="H36" s="115" t="s">
        <v>136</v>
      </c>
      <c r="I36" s="115" t="s">
        <v>137</v>
      </c>
      <c r="J36" s="115" t="s">
        <v>136</v>
      </c>
      <c r="K36" s="115" t="s">
        <v>137</v>
      </c>
    </row>
    <row r="37" spans="1:11" ht="15.75" x14ac:dyDescent="0.3">
      <c r="A37" s="515"/>
      <c r="B37" s="503"/>
      <c r="C37" s="504"/>
      <c r="D37" s="116">
        <v>38458</v>
      </c>
      <c r="E37" s="116">
        <f t="shared" ref="E37:K37" si="2">SUM(E38:E39)</f>
        <v>0</v>
      </c>
      <c r="F37" s="116">
        <f t="shared" si="2"/>
        <v>0</v>
      </c>
      <c r="G37" s="116">
        <f t="shared" si="2"/>
        <v>0</v>
      </c>
      <c r="H37" s="116">
        <f t="shared" si="2"/>
        <v>0</v>
      </c>
      <c r="I37" s="116">
        <f t="shared" si="2"/>
        <v>0</v>
      </c>
      <c r="J37" s="116">
        <f t="shared" si="2"/>
        <v>0</v>
      </c>
      <c r="K37" s="116">
        <f t="shared" si="2"/>
        <v>0</v>
      </c>
    </row>
    <row r="38" spans="1:11" ht="15.75" x14ac:dyDescent="0.3">
      <c r="A38" s="117" t="s">
        <v>144</v>
      </c>
      <c r="B38" s="506" t="s">
        <v>145</v>
      </c>
      <c r="C38" s="510"/>
      <c r="D38" s="156">
        <v>38458</v>
      </c>
      <c r="E38" s="148"/>
      <c r="F38" s="148"/>
      <c r="G38" s="148"/>
      <c r="H38" s="126"/>
      <c r="I38" s="127"/>
      <c r="J38" s="128">
        <v>0</v>
      </c>
      <c r="K38" s="123"/>
    </row>
    <row r="39" spans="1:11" ht="16.5" thickBot="1" x14ac:dyDescent="0.35">
      <c r="A39" s="124" t="s">
        <v>146</v>
      </c>
      <c r="B39" s="511" t="s">
        <v>147</v>
      </c>
      <c r="C39" s="512"/>
      <c r="D39" s="151">
        <v>0</v>
      </c>
      <c r="E39" s="151"/>
      <c r="F39" s="151"/>
      <c r="G39" s="151"/>
      <c r="H39" s="120"/>
      <c r="I39" s="121"/>
      <c r="J39" s="128"/>
      <c r="K39" s="123"/>
    </row>
    <row r="42" spans="1:11" x14ac:dyDescent="0.25">
      <c r="C42" t="s">
        <v>158</v>
      </c>
    </row>
    <row r="43" spans="1:11" ht="15.75" x14ac:dyDescent="0.25">
      <c r="A43" s="513" t="s">
        <v>130</v>
      </c>
      <c r="B43" s="499" t="s">
        <v>149</v>
      </c>
      <c r="C43" s="500"/>
      <c r="D43" s="505" t="s">
        <v>132</v>
      </c>
      <c r="E43" s="495"/>
      <c r="F43" s="505" t="s">
        <v>133</v>
      </c>
      <c r="G43" s="495"/>
      <c r="H43" s="494" t="s">
        <v>134</v>
      </c>
      <c r="I43" s="495"/>
      <c r="J43" s="494" t="s">
        <v>150</v>
      </c>
      <c r="K43" s="495"/>
    </row>
    <row r="44" spans="1:11" ht="31.5" x14ac:dyDescent="0.3">
      <c r="A44" s="514"/>
      <c r="B44" s="501"/>
      <c r="C44" s="502"/>
      <c r="D44" s="114" t="s">
        <v>136</v>
      </c>
      <c r="E44" s="115" t="s">
        <v>137</v>
      </c>
      <c r="F44" s="115" t="s">
        <v>151</v>
      </c>
      <c r="G44" s="115" t="s">
        <v>137</v>
      </c>
      <c r="H44" s="115" t="s">
        <v>151</v>
      </c>
      <c r="I44" s="115" t="s">
        <v>137</v>
      </c>
      <c r="J44" s="115" t="s">
        <v>151</v>
      </c>
      <c r="K44" s="115" t="s">
        <v>137</v>
      </c>
    </row>
    <row r="45" spans="1:11" ht="15.75" x14ac:dyDescent="0.3">
      <c r="A45" s="515"/>
      <c r="B45" s="503"/>
      <c r="C45" s="504"/>
      <c r="D45" s="116">
        <f t="shared" ref="D45:K45" si="3">SUM(D46:D47)</f>
        <v>1833</v>
      </c>
      <c r="E45" s="116">
        <f t="shared" si="3"/>
        <v>3428</v>
      </c>
      <c r="F45" s="116">
        <f t="shared" si="3"/>
        <v>3068</v>
      </c>
      <c r="G45" s="116">
        <f t="shared" si="3"/>
        <v>8056</v>
      </c>
      <c r="H45" s="116">
        <f t="shared" si="3"/>
        <v>3708</v>
      </c>
      <c r="I45" s="116">
        <f t="shared" si="3"/>
        <v>11953</v>
      </c>
      <c r="J45" s="116">
        <f t="shared" si="3"/>
        <v>0</v>
      </c>
      <c r="K45" s="116">
        <f t="shared" si="3"/>
        <v>0</v>
      </c>
    </row>
    <row r="46" spans="1:11" ht="15.75" x14ac:dyDescent="0.3">
      <c r="A46" s="117" t="s">
        <v>138</v>
      </c>
      <c r="B46" s="506" t="s">
        <v>152</v>
      </c>
      <c r="C46" s="507"/>
      <c r="D46" s="157">
        <v>1833</v>
      </c>
      <c r="E46" s="157">
        <v>2114</v>
      </c>
      <c r="F46" s="157">
        <v>3068</v>
      </c>
      <c r="G46" s="158">
        <v>6009</v>
      </c>
      <c r="H46" s="159">
        <v>3708</v>
      </c>
      <c r="I46" s="160">
        <v>9104</v>
      </c>
      <c r="J46" s="128" t="s">
        <v>153</v>
      </c>
      <c r="K46" s="123" t="s">
        <v>153</v>
      </c>
    </row>
    <row r="47" spans="1:11" ht="15.75" x14ac:dyDescent="0.3">
      <c r="A47" s="124" t="s">
        <v>140</v>
      </c>
      <c r="B47" s="506" t="s">
        <v>154</v>
      </c>
      <c r="C47" s="507"/>
      <c r="D47" s="157" t="s">
        <v>153</v>
      </c>
      <c r="E47" s="157">
        <v>1314</v>
      </c>
      <c r="F47" s="157" t="s">
        <v>153</v>
      </c>
      <c r="G47" s="158">
        <v>2047</v>
      </c>
      <c r="H47" s="157" t="s">
        <v>153</v>
      </c>
      <c r="I47" s="161">
        <v>2849</v>
      </c>
      <c r="J47" s="128" t="s">
        <v>153</v>
      </c>
      <c r="K47" s="123" t="s">
        <v>153</v>
      </c>
    </row>
    <row r="48" spans="1:11" ht="15.75" x14ac:dyDescent="0.25">
      <c r="A48" s="513" t="s">
        <v>142</v>
      </c>
      <c r="B48" s="499" t="s">
        <v>155</v>
      </c>
      <c r="C48" s="500"/>
      <c r="D48" s="505" t="s">
        <v>132</v>
      </c>
      <c r="E48" s="495"/>
      <c r="F48" s="505" t="s">
        <v>133</v>
      </c>
      <c r="G48" s="495"/>
      <c r="H48" s="494" t="s">
        <v>134</v>
      </c>
      <c r="I48" s="495"/>
      <c r="J48" s="494" t="s">
        <v>150</v>
      </c>
      <c r="K48" s="495"/>
    </row>
    <row r="49" spans="1:11" ht="31.5" x14ac:dyDescent="0.3">
      <c r="A49" s="514"/>
      <c r="B49" s="501"/>
      <c r="C49" s="502"/>
      <c r="D49" s="114" t="s">
        <v>136</v>
      </c>
      <c r="E49" s="115" t="s">
        <v>137</v>
      </c>
      <c r="F49" s="115" t="s">
        <v>136</v>
      </c>
      <c r="G49" s="115" t="s">
        <v>137</v>
      </c>
      <c r="H49" s="115" t="s">
        <v>136</v>
      </c>
      <c r="I49" s="115" t="s">
        <v>137</v>
      </c>
      <c r="J49" s="115" t="s">
        <v>136</v>
      </c>
      <c r="K49" s="115" t="s">
        <v>137</v>
      </c>
    </row>
    <row r="50" spans="1:11" ht="15.75" x14ac:dyDescent="0.3">
      <c r="A50" s="515"/>
      <c r="B50" s="503"/>
      <c r="C50" s="504"/>
      <c r="D50" s="116">
        <f t="shared" ref="D50:K50" si="4">SUM(D51:D52)</f>
        <v>0</v>
      </c>
      <c r="E50" s="116">
        <f t="shared" si="4"/>
        <v>18</v>
      </c>
      <c r="F50" s="116">
        <f t="shared" si="4"/>
        <v>0</v>
      </c>
      <c r="G50" s="116">
        <f t="shared" si="4"/>
        <v>167</v>
      </c>
      <c r="H50" s="116">
        <f t="shared" si="4"/>
        <v>0</v>
      </c>
      <c r="I50" s="116">
        <f t="shared" si="4"/>
        <v>115</v>
      </c>
      <c r="J50" s="116">
        <f t="shared" si="4"/>
        <v>0</v>
      </c>
      <c r="K50" s="116">
        <f t="shared" si="4"/>
        <v>0</v>
      </c>
    </row>
    <row r="51" spans="1:11" ht="15.75" x14ac:dyDescent="0.3">
      <c r="A51" s="117" t="s">
        <v>144</v>
      </c>
      <c r="B51" s="506" t="s">
        <v>156</v>
      </c>
      <c r="C51" s="510"/>
      <c r="D51" s="162" t="s">
        <v>153</v>
      </c>
      <c r="E51" s="148">
        <v>3</v>
      </c>
      <c r="F51" s="162" t="s">
        <v>153</v>
      </c>
      <c r="G51" s="148">
        <v>49</v>
      </c>
      <c r="H51" s="162" t="s">
        <v>153</v>
      </c>
      <c r="I51" s="127">
        <v>15</v>
      </c>
      <c r="J51" s="128"/>
      <c r="K51" s="123"/>
    </row>
    <row r="52" spans="1:11" ht="16.5" thickBot="1" x14ac:dyDescent="0.35">
      <c r="A52" s="124" t="s">
        <v>146</v>
      </c>
      <c r="B52" s="511" t="s">
        <v>157</v>
      </c>
      <c r="C52" s="512"/>
      <c r="D52" s="163" t="s">
        <v>153</v>
      </c>
      <c r="E52" s="151">
        <v>15</v>
      </c>
      <c r="F52" s="163" t="s">
        <v>153</v>
      </c>
      <c r="G52" s="151">
        <v>118</v>
      </c>
      <c r="H52" s="163" t="s">
        <v>153</v>
      </c>
      <c r="I52" s="132">
        <v>100</v>
      </c>
      <c r="J52" s="128"/>
      <c r="K52" s="123"/>
    </row>
  </sheetData>
  <mergeCells count="64">
    <mergeCell ref="J48:K48"/>
    <mergeCell ref="B51:C51"/>
    <mergeCell ref="B52:C52"/>
    <mergeCell ref="B46:C46"/>
    <mergeCell ref="B47:C47"/>
    <mergeCell ref="A48:A50"/>
    <mergeCell ref="B48:C50"/>
    <mergeCell ref="D48:E48"/>
    <mergeCell ref="F48:G48"/>
    <mergeCell ref="H35:I35"/>
    <mergeCell ref="H48:I48"/>
    <mergeCell ref="J35:K35"/>
    <mergeCell ref="B38:C38"/>
    <mergeCell ref="B39:C39"/>
    <mergeCell ref="A43:A45"/>
    <mergeCell ref="B43:C45"/>
    <mergeCell ref="D43:E43"/>
    <mergeCell ref="F43:G43"/>
    <mergeCell ref="H43:I43"/>
    <mergeCell ref="J43:K43"/>
    <mergeCell ref="F35:G35"/>
    <mergeCell ref="B33:C33"/>
    <mergeCell ref="B34:C34"/>
    <mergeCell ref="A35:A37"/>
    <mergeCell ref="B35:C37"/>
    <mergeCell ref="D35:E35"/>
    <mergeCell ref="H23:I23"/>
    <mergeCell ref="J23:K23"/>
    <mergeCell ref="B26:C26"/>
    <mergeCell ref="B27:C27"/>
    <mergeCell ref="A30:A32"/>
    <mergeCell ref="B30:C32"/>
    <mergeCell ref="D30:E30"/>
    <mergeCell ref="F30:G30"/>
    <mergeCell ref="H30:I30"/>
    <mergeCell ref="J30:K30"/>
    <mergeCell ref="F23:G23"/>
    <mergeCell ref="B21:C21"/>
    <mergeCell ref="B22:C22"/>
    <mergeCell ref="A23:A25"/>
    <mergeCell ref="B23:C25"/>
    <mergeCell ref="D23:E23"/>
    <mergeCell ref="H8:I8"/>
    <mergeCell ref="J8:K8"/>
    <mergeCell ref="B11:C11"/>
    <mergeCell ref="B12:C12"/>
    <mergeCell ref="A18:A20"/>
    <mergeCell ref="B18:C20"/>
    <mergeCell ref="D18:E18"/>
    <mergeCell ref="F18:G18"/>
    <mergeCell ref="H18:I18"/>
    <mergeCell ref="J18:K18"/>
    <mergeCell ref="F8:G8"/>
    <mergeCell ref="B6:C6"/>
    <mergeCell ref="B7:C7"/>
    <mergeCell ref="A8:A10"/>
    <mergeCell ref="B8:C10"/>
    <mergeCell ref="D8:E8"/>
    <mergeCell ref="J3:K3"/>
    <mergeCell ref="A3:A5"/>
    <mergeCell ref="B3:C5"/>
    <mergeCell ref="D3:E3"/>
    <mergeCell ref="F3:G3"/>
    <mergeCell ref="H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5"/>
  <sheetViews>
    <sheetView workbookViewId="0">
      <selection activeCell="C64" sqref="C64"/>
    </sheetView>
  </sheetViews>
  <sheetFormatPr defaultRowHeight="15" x14ac:dyDescent="0.25"/>
  <cols>
    <col min="1" max="1" width="21.42578125" style="175" customWidth="1"/>
    <col min="2" max="2" width="25.85546875" style="30" bestFit="1" customWidth="1"/>
    <col min="3" max="3" width="31.42578125" style="30" bestFit="1" customWidth="1"/>
    <col min="4" max="4" width="16.140625" style="31" bestFit="1" customWidth="1"/>
    <col min="5" max="5" width="15.28515625" style="31" bestFit="1" customWidth="1"/>
    <col min="6" max="7" width="12.28515625" style="30" customWidth="1"/>
    <col min="8" max="8" width="12.28515625" style="237" customWidth="1"/>
    <col min="9" max="9" width="13.42578125" customWidth="1"/>
    <col min="10" max="10" width="12.28515625" bestFit="1" customWidth="1"/>
    <col min="11" max="11" width="9.5703125" customWidth="1"/>
    <col min="12" max="12" width="25.42578125" style="104" customWidth="1"/>
    <col min="13" max="13" width="19" style="10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</cols>
  <sheetData>
    <row r="2" spans="1:24" ht="15.75" x14ac:dyDescent="0.3">
      <c r="A2" s="490" t="s">
        <v>0</v>
      </c>
      <c r="B2" s="491"/>
      <c r="C2" s="491"/>
      <c r="D2" s="491"/>
      <c r="E2" s="491"/>
      <c r="F2" s="492"/>
      <c r="G2" s="224"/>
      <c r="H2" s="230"/>
    </row>
    <row r="3" spans="1:24" ht="15.75" x14ac:dyDescent="0.3">
      <c r="A3" s="176"/>
      <c r="B3" s="214"/>
      <c r="C3" s="214"/>
      <c r="D3" s="493" t="s">
        <v>1</v>
      </c>
      <c r="E3" s="493"/>
      <c r="F3" s="493"/>
      <c r="G3" s="224"/>
      <c r="H3" s="230"/>
      <c r="V3" t="s">
        <v>67</v>
      </c>
    </row>
    <row r="4" spans="1:24" ht="15.75" thickBot="1" x14ac:dyDescent="0.3">
      <c r="A4" s="177" t="s">
        <v>2</v>
      </c>
      <c r="B4" s="2" t="s">
        <v>3</v>
      </c>
      <c r="C4" s="3" t="s">
        <v>4</v>
      </c>
      <c r="D4" s="4" t="s">
        <v>5</v>
      </c>
      <c r="E4" s="5" t="s">
        <v>6</v>
      </c>
      <c r="F4" s="6" t="s">
        <v>7</v>
      </c>
      <c r="G4" s="225" t="s">
        <v>207</v>
      </c>
      <c r="H4" s="231"/>
      <c r="S4" s="489" t="s">
        <v>8</v>
      </c>
      <c r="T4" s="489"/>
      <c r="U4" s="7"/>
      <c r="V4" s="7" t="s">
        <v>8</v>
      </c>
      <c r="W4" s="40"/>
      <c r="X4" s="40"/>
    </row>
    <row r="5" spans="1:24" ht="15.75" thickBot="1" x14ac:dyDescent="0.3">
      <c r="A5" s="100" t="s">
        <v>9</v>
      </c>
      <c r="B5" s="186">
        <v>1304846.6599999999</v>
      </c>
      <c r="C5" s="186">
        <v>327317.43</v>
      </c>
      <c r="D5" s="185">
        <v>29214</v>
      </c>
      <c r="E5" s="185">
        <v>3247</v>
      </c>
      <c r="F5" s="8">
        <f>D5+E5</f>
        <v>32461</v>
      </c>
      <c r="G5" s="91">
        <v>33910</v>
      </c>
      <c r="H5" s="232">
        <f>F5-G5</f>
        <v>-1449</v>
      </c>
      <c r="I5" s="240">
        <f>B5/F5/3</f>
        <v>13.399121612601789</v>
      </c>
      <c r="S5" s="9" t="s">
        <v>10</v>
      </c>
      <c r="T5" s="10">
        <f>F5/F64</f>
        <v>0.1208359235697242</v>
      </c>
      <c r="V5" s="20" t="s">
        <v>10</v>
      </c>
      <c r="W5" s="40">
        <v>0.15459779342615318</v>
      </c>
      <c r="X5" s="40"/>
    </row>
    <row r="6" spans="1:24" ht="15.75" thickBot="1" x14ac:dyDescent="0.3">
      <c r="A6" s="254" t="s">
        <v>11</v>
      </c>
      <c r="B6" s="191">
        <v>3087913.11</v>
      </c>
      <c r="C6" s="220">
        <v>545624.96</v>
      </c>
      <c r="D6" s="188">
        <v>110263</v>
      </c>
      <c r="E6" s="188">
        <v>8861</v>
      </c>
      <c r="F6" s="8">
        <f>D6+E6</f>
        <v>119124</v>
      </c>
      <c r="G6" s="91">
        <v>120506</v>
      </c>
      <c r="H6" s="232">
        <f t="shared" ref="H6:H63" si="0">F6-G6</f>
        <v>-1382</v>
      </c>
      <c r="I6" s="240">
        <f t="shared" ref="I6:I62" si="1">B6/F6/3</f>
        <v>8.6406128907692814</v>
      </c>
      <c r="S6" s="9" t="s">
        <v>12</v>
      </c>
      <c r="T6" s="11">
        <f>F6/F64</f>
        <v>0.44343854346199518</v>
      </c>
      <c r="V6" s="20" t="s">
        <v>12</v>
      </c>
      <c r="W6" s="40">
        <v>0.47837695254260615</v>
      </c>
      <c r="X6" s="40"/>
    </row>
    <row r="7" spans="1:24" ht="15.75" thickBot="1" x14ac:dyDescent="0.3">
      <c r="A7" s="254" t="s">
        <v>13</v>
      </c>
      <c r="B7" s="187">
        <v>1601642</v>
      </c>
      <c r="C7" s="188">
        <v>611256</v>
      </c>
      <c r="D7" s="188">
        <v>62207</v>
      </c>
      <c r="E7" s="188">
        <v>1133</v>
      </c>
      <c r="F7" s="8">
        <f t="shared" ref="F7:F59" si="2">D7+E7</f>
        <v>63340</v>
      </c>
      <c r="G7" s="91">
        <v>66354</v>
      </c>
      <c r="H7" s="232">
        <f t="shared" si="0"/>
        <v>-3014</v>
      </c>
      <c r="I7" s="240">
        <f t="shared" si="1"/>
        <v>8.4288074939480051</v>
      </c>
      <c r="J7" s="67"/>
      <c r="L7" s="105" t="s">
        <v>98</v>
      </c>
      <c r="M7" s="104" t="s">
        <v>99</v>
      </c>
      <c r="S7" s="9" t="s">
        <v>14</v>
      </c>
      <c r="T7" s="11">
        <f>F7/F64</f>
        <v>0.2357828593976258</v>
      </c>
      <c r="V7" s="41" t="s">
        <v>14</v>
      </c>
      <c r="W7" s="40">
        <v>0.24369566713305962</v>
      </c>
      <c r="X7" s="40"/>
    </row>
    <row r="8" spans="1:24" ht="16.5" customHeight="1" thickBot="1" x14ac:dyDescent="0.3">
      <c r="A8" s="100" t="s">
        <v>161</v>
      </c>
      <c r="B8" s="187">
        <v>319541.46000000002</v>
      </c>
      <c r="C8" s="186">
        <v>1273485.19</v>
      </c>
      <c r="D8" s="188">
        <v>6009</v>
      </c>
      <c r="E8" s="189">
        <v>692</v>
      </c>
      <c r="F8" s="8">
        <f>D8+E8</f>
        <v>6701</v>
      </c>
      <c r="G8" s="91">
        <v>4586</v>
      </c>
      <c r="H8" s="232">
        <f t="shared" si="0"/>
        <v>2115</v>
      </c>
      <c r="I8" s="240">
        <f t="shared" si="1"/>
        <v>15.895212654827638</v>
      </c>
      <c r="S8" s="9" t="s">
        <v>15</v>
      </c>
      <c r="T8" s="11">
        <f>F8/F64</f>
        <v>2.4944441755975537E-2</v>
      </c>
      <c r="V8" s="41" t="s">
        <v>15</v>
      </c>
      <c r="W8" s="40">
        <v>1.7611303530059408E-2</v>
      </c>
      <c r="X8" s="40"/>
    </row>
    <row r="9" spans="1:24" ht="15.75" thickBot="1" x14ac:dyDescent="0.3">
      <c r="A9" s="100" t="s">
        <v>16</v>
      </c>
      <c r="B9" s="187">
        <v>6078</v>
      </c>
      <c r="C9" s="187">
        <v>1132</v>
      </c>
      <c r="D9" s="190">
        <v>348</v>
      </c>
      <c r="E9" s="190">
        <v>22</v>
      </c>
      <c r="F9" s="8">
        <f>D9+E9</f>
        <v>370</v>
      </c>
      <c r="G9" s="91">
        <v>378</v>
      </c>
      <c r="H9" s="232">
        <f t="shared" si="0"/>
        <v>-8</v>
      </c>
      <c r="I9" s="240">
        <f t="shared" si="1"/>
        <v>5.4756756756756753</v>
      </c>
      <c r="J9" s="14"/>
      <c r="S9" s="9" t="s">
        <v>76</v>
      </c>
      <c r="T9" s="11">
        <f>F46/F64</f>
        <v>3.6182655404877216E-2</v>
      </c>
      <c r="V9" s="9" t="s">
        <v>76</v>
      </c>
      <c r="W9" s="40"/>
      <c r="X9" s="40"/>
    </row>
    <row r="10" spans="1:24" ht="15.75" thickBot="1" x14ac:dyDescent="0.3">
      <c r="A10" s="100" t="s">
        <v>18</v>
      </c>
      <c r="B10" s="187">
        <v>4608</v>
      </c>
      <c r="C10" s="186">
        <v>0</v>
      </c>
      <c r="D10" s="189">
        <v>153</v>
      </c>
      <c r="E10" s="189">
        <v>0</v>
      </c>
      <c r="F10" s="8">
        <f>D10+E10</f>
        <v>153</v>
      </c>
      <c r="G10" s="91">
        <v>134</v>
      </c>
      <c r="H10" s="232">
        <f t="shared" si="0"/>
        <v>19</v>
      </c>
      <c r="I10" s="240">
        <f t="shared" si="1"/>
        <v>10.03921568627451</v>
      </c>
      <c r="S10" s="9" t="s">
        <v>77</v>
      </c>
      <c r="T10" s="11">
        <f>F53/F64</f>
        <v>1.5560030822262011E-2</v>
      </c>
      <c r="V10" s="9" t="s">
        <v>77</v>
      </c>
      <c r="W10" s="40"/>
      <c r="X10" s="40"/>
    </row>
    <row r="11" spans="1:24" ht="15.75" customHeight="1" thickBot="1" x14ac:dyDescent="0.3">
      <c r="A11" s="102" t="s">
        <v>19</v>
      </c>
      <c r="B11" s="191">
        <v>1258.47</v>
      </c>
      <c r="C11" s="187">
        <v>3721.1</v>
      </c>
      <c r="D11" s="189">
        <v>33</v>
      </c>
      <c r="E11" s="189">
        <v>0</v>
      </c>
      <c r="F11" s="8">
        <f>D11+E11</f>
        <v>33</v>
      </c>
      <c r="G11" s="91">
        <v>38</v>
      </c>
      <c r="H11" s="232">
        <f t="shared" si="0"/>
        <v>-5</v>
      </c>
      <c r="I11" s="240">
        <f>B11/F11/3</f>
        <v>12.711818181818181</v>
      </c>
      <c r="L11" s="104" t="s">
        <v>188</v>
      </c>
      <c r="M11" s="104" t="s">
        <v>189</v>
      </c>
      <c r="S11" s="9" t="s">
        <v>158</v>
      </c>
      <c r="T11" s="11">
        <f>F62/F64</f>
        <v>1.6814511776114236E-2</v>
      </c>
      <c r="V11" s="9" t="s">
        <v>158</v>
      </c>
      <c r="W11" s="40"/>
      <c r="X11" s="40" t="s">
        <v>21</v>
      </c>
    </row>
    <row r="12" spans="1:24" ht="15.75" thickBot="1" x14ac:dyDescent="0.3">
      <c r="A12" s="61" t="s">
        <v>22</v>
      </c>
      <c r="B12" s="62"/>
      <c r="C12" s="63"/>
      <c r="D12" s="64"/>
      <c r="E12" s="64"/>
      <c r="F12" s="89">
        <f>D12+E12</f>
        <v>0</v>
      </c>
      <c r="G12" s="226">
        <v>0</v>
      </c>
      <c r="H12" s="232">
        <f t="shared" si="0"/>
        <v>0</v>
      </c>
      <c r="I12" s="240"/>
      <c r="S12" s="9" t="s">
        <v>17</v>
      </c>
      <c r="T12" s="11">
        <f>F65/F64</f>
        <v>0.12325554558754007</v>
      </c>
      <c r="U12" s="7"/>
      <c r="V12" s="42" t="s">
        <v>17</v>
      </c>
      <c r="W12" s="40">
        <v>0.10571828336812165</v>
      </c>
      <c r="X12" s="40">
        <v>0.29095578389183119</v>
      </c>
    </row>
    <row r="13" spans="1:24" ht="15.75" thickBot="1" x14ac:dyDescent="0.3">
      <c r="A13" s="100" t="s">
        <v>23</v>
      </c>
      <c r="B13" s="191">
        <v>83081.37</v>
      </c>
      <c r="C13" s="186">
        <v>59930.7</v>
      </c>
      <c r="D13" s="190">
        <v>3295</v>
      </c>
      <c r="E13" s="189">
        <v>0</v>
      </c>
      <c r="F13" s="8">
        <f t="shared" si="2"/>
        <v>3295</v>
      </c>
      <c r="G13" s="91">
        <v>3330</v>
      </c>
      <c r="H13" s="232">
        <f t="shared" si="0"/>
        <v>-35</v>
      </c>
      <c r="I13" s="240">
        <f t="shared" si="1"/>
        <v>8.4047921092564497</v>
      </c>
      <c r="T13" s="70">
        <f>SUM(T5:T12)</f>
        <v>1.0168145117761143</v>
      </c>
      <c r="V13" s="7"/>
      <c r="W13" s="40"/>
      <c r="X13" s="40">
        <v>0.24818391856870314</v>
      </c>
    </row>
    <row r="14" spans="1:24" ht="15.75" thickBot="1" x14ac:dyDescent="0.3">
      <c r="A14" s="100" t="s">
        <v>24</v>
      </c>
      <c r="B14" s="191">
        <v>7376.44</v>
      </c>
      <c r="C14" s="186">
        <v>1040.77</v>
      </c>
      <c r="D14" s="189">
        <v>295</v>
      </c>
      <c r="E14" s="189">
        <v>10</v>
      </c>
      <c r="F14" s="8">
        <f t="shared" si="2"/>
        <v>305</v>
      </c>
      <c r="G14" s="91">
        <v>222</v>
      </c>
      <c r="H14" s="232">
        <f t="shared" si="0"/>
        <v>83</v>
      </c>
      <c r="I14" s="241">
        <f t="shared" si="1"/>
        <v>8.0616830601092886</v>
      </c>
      <c r="J14" s="179"/>
      <c r="K14" s="179"/>
      <c r="L14" s="109" t="s">
        <v>162</v>
      </c>
      <c r="M14" s="109" t="s">
        <v>163</v>
      </c>
      <c r="S14" s="489" t="s">
        <v>20</v>
      </c>
      <c r="T14" s="489"/>
      <c r="U14" s="16" t="s">
        <v>21</v>
      </c>
      <c r="V14" s="20" t="s">
        <v>20</v>
      </c>
      <c r="W14" s="40"/>
      <c r="X14" s="40">
        <v>0.30351347628027103</v>
      </c>
    </row>
    <row r="15" spans="1:24" ht="15.75" thickBot="1" x14ac:dyDescent="0.3">
      <c r="A15" s="53" t="s">
        <v>25</v>
      </c>
      <c r="B15" s="62"/>
      <c r="C15" s="223"/>
      <c r="D15" s="64"/>
      <c r="E15" s="64"/>
      <c r="F15" s="8">
        <f t="shared" si="2"/>
        <v>0</v>
      </c>
      <c r="G15" s="91">
        <v>0</v>
      </c>
      <c r="H15" s="232">
        <f t="shared" si="0"/>
        <v>0</v>
      </c>
      <c r="I15" s="240"/>
      <c r="S15" s="9" t="s">
        <v>10</v>
      </c>
      <c r="T15" s="11">
        <f>B5/B64</f>
        <v>0.17089113219920629</v>
      </c>
      <c r="U15" s="11">
        <f>C5/$C$64</f>
        <v>8.6624428713136692E-2</v>
      </c>
      <c r="V15" s="20" t="s">
        <v>10</v>
      </c>
      <c r="W15" s="40">
        <v>0.21051195515228435</v>
      </c>
      <c r="X15" s="40">
        <v>2.212213491763804E-2</v>
      </c>
    </row>
    <row r="16" spans="1:24" ht="15.75" thickBot="1" x14ac:dyDescent="0.3">
      <c r="A16" s="100" t="s">
        <v>26</v>
      </c>
      <c r="B16" s="188">
        <v>5630</v>
      </c>
      <c r="C16" s="188">
        <v>2000</v>
      </c>
      <c r="D16" s="189">
        <v>105</v>
      </c>
      <c r="E16" s="189">
        <v>40</v>
      </c>
      <c r="F16" s="253">
        <f t="shared" si="2"/>
        <v>145</v>
      </c>
      <c r="G16" s="91">
        <v>145</v>
      </c>
      <c r="H16" s="232">
        <f t="shared" si="0"/>
        <v>0</v>
      </c>
      <c r="I16" s="241">
        <f t="shared" si="1"/>
        <v>12.942528735632186</v>
      </c>
      <c r="J16" s="179"/>
      <c r="K16" s="179"/>
      <c r="L16" s="109" t="s">
        <v>100</v>
      </c>
      <c r="M16" s="109" t="s">
        <v>101</v>
      </c>
      <c r="N16" s="179"/>
      <c r="S16" s="9" t="s">
        <v>12</v>
      </c>
      <c r="T16" s="11">
        <f>B6/B64</f>
        <v>0.40441301164128535</v>
      </c>
      <c r="U16" s="11">
        <f>C6/$C$64</f>
        <v>0.1443994303988885</v>
      </c>
      <c r="V16" s="20" t="s">
        <v>12</v>
      </c>
      <c r="W16" s="40">
        <v>0.41958444932977218</v>
      </c>
      <c r="X16" s="40">
        <v>0.13519999999999999</v>
      </c>
    </row>
    <row r="17" spans="1:23" ht="15.75" thickBot="1" x14ac:dyDescent="0.3">
      <c r="A17" s="100" t="s">
        <v>27</v>
      </c>
      <c r="B17" s="188">
        <v>3500</v>
      </c>
      <c r="C17" s="188">
        <v>1750</v>
      </c>
      <c r="D17" s="189">
        <v>350</v>
      </c>
      <c r="E17" s="189">
        <v>0</v>
      </c>
      <c r="F17" s="253">
        <f t="shared" si="2"/>
        <v>350</v>
      </c>
      <c r="G17" s="91">
        <v>350</v>
      </c>
      <c r="H17" s="232">
        <f t="shared" si="0"/>
        <v>0</v>
      </c>
      <c r="I17" s="250">
        <f t="shared" si="1"/>
        <v>3.3333333333333335</v>
      </c>
      <c r="S17" s="9" t="s">
        <v>14</v>
      </c>
      <c r="T17" s="11">
        <f>B7/B64</f>
        <v>0.20976136365157358</v>
      </c>
      <c r="U17" s="11">
        <f>C7/$C$64</f>
        <v>0.16176865924151085</v>
      </c>
      <c r="V17" s="20" t="s">
        <v>14</v>
      </c>
      <c r="W17" s="40">
        <v>0.22940629163107448</v>
      </c>
    </row>
    <row r="18" spans="1:23" ht="15.75" thickBot="1" x14ac:dyDescent="0.3">
      <c r="A18" s="100" t="s">
        <v>66</v>
      </c>
      <c r="B18" s="186">
        <v>1270.45</v>
      </c>
      <c r="C18" s="188">
        <v>0</v>
      </c>
      <c r="D18" s="189">
        <v>341</v>
      </c>
      <c r="E18" s="189">
        <v>0</v>
      </c>
      <c r="F18" s="253">
        <f t="shared" si="2"/>
        <v>341</v>
      </c>
      <c r="G18" s="91">
        <v>361</v>
      </c>
      <c r="H18" s="232">
        <f t="shared" si="0"/>
        <v>-20</v>
      </c>
      <c r="I18" s="242">
        <f t="shared" si="1"/>
        <v>1.2418866080156403</v>
      </c>
      <c r="J18" s="181"/>
      <c r="K18" s="181"/>
      <c r="L18" s="182" t="s">
        <v>165</v>
      </c>
      <c r="M18" s="182" t="s">
        <v>117</v>
      </c>
      <c r="S18" s="9" t="s">
        <v>15</v>
      </c>
      <c r="T18" s="11">
        <f>B8/B64</f>
        <v>4.1849209993753134E-2</v>
      </c>
      <c r="U18" s="11">
        <f>C8/$C$64</f>
        <v>0.33702735310609744</v>
      </c>
      <c r="V18" s="42" t="s">
        <v>15</v>
      </c>
      <c r="W18" s="40">
        <v>4.2681034979472336E-2</v>
      </c>
    </row>
    <row r="19" spans="1:23" ht="15.75" thickBot="1" x14ac:dyDescent="0.3">
      <c r="A19" s="100" t="s">
        <v>28</v>
      </c>
      <c r="B19" s="187">
        <v>24289.77</v>
      </c>
      <c r="C19" s="185">
        <v>0</v>
      </c>
      <c r="D19" s="189">
        <v>643</v>
      </c>
      <c r="E19" s="189">
        <v>46</v>
      </c>
      <c r="F19" s="253">
        <f t="shared" si="2"/>
        <v>689</v>
      </c>
      <c r="G19" s="91">
        <v>1035</v>
      </c>
      <c r="H19" s="232">
        <f t="shared" si="0"/>
        <v>-346</v>
      </c>
      <c r="I19" s="240">
        <f t="shared" si="1"/>
        <v>11.751219158200291</v>
      </c>
      <c r="L19" s="104" t="s">
        <v>190</v>
      </c>
      <c r="M19" s="104" t="s">
        <v>191</v>
      </c>
      <c r="S19" s="9" t="s">
        <v>76</v>
      </c>
      <c r="T19" s="11">
        <f>B46/B64</f>
        <v>2.8418409543927388E-2</v>
      </c>
      <c r="U19" s="11">
        <f>C46/C64</f>
        <v>4.8960177012053067E-2</v>
      </c>
      <c r="V19" s="9" t="s">
        <v>76</v>
      </c>
      <c r="W19" s="40"/>
    </row>
    <row r="20" spans="1:23" ht="15.75" thickBot="1" x14ac:dyDescent="0.3">
      <c r="A20" s="100" t="s">
        <v>29</v>
      </c>
      <c r="B20" s="191">
        <v>7260.41</v>
      </c>
      <c r="C20" s="186">
        <v>0</v>
      </c>
      <c r="D20" s="189">
        <v>399</v>
      </c>
      <c r="E20" s="189">
        <v>0</v>
      </c>
      <c r="F20" s="253">
        <f t="shared" si="2"/>
        <v>399</v>
      </c>
      <c r="G20" s="91">
        <v>291</v>
      </c>
      <c r="H20" s="232">
        <f t="shared" si="0"/>
        <v>108</v>
      </c>
      <c r="I20" s="240">
        <f t="shared" si="1"/>
        <v>6.065505430242272</v>
      </c>
      <c r="L20" s="109" t="s">
        <v>102</v>
      </c>
      <c r="M20" s="109" t="s">
        <v>103</v>
      </c>
      <c r="S20" s="9" t="s">
        <v>77</v>
      </c>
      <c r="T20" s="11">
        <f>B53/B64</f>
        <v>1.5052220081540705E-2</v>
      </c>
      <c r="U20" s="11">
        <f>C53/C64</f>
        <v>1.569891402966337E-2</v>
      </c>
      <c r="V20" s="9" t="s">
        <v>77</v>
      </c>
      <c r="W20" s="40"/>
    </row>
    <row r="21" spans="1:23" ht="15.75" thickBot="1" x14ac:dyDescent="0.3">
      <c r="A21" s="100" t="s">
        <v>30</v>
      </c>
      <c r="B21" s="191">
        <v>22288.71</v>
      </c>
      <c r="C21" s="186">
        <v>0</v>
      </c>
      <c r="D21" s="190">
        <v>1518</v>
      </c>
      <c r="E21" s="189">
        <v>30</v>
      </c>
      <c r="F21" s="253">
        <f t="shared" si="2"/>
        <v>1548</v>
      </c>
      <c r="G21" s="91">
        <v>1548</v>
      </c>
      <c r="H21" s="232">
        <f t="shared" si="0"/>
        <v>0</v>
      </c>
      <c r="I21" s="250">
        <f t="shared" si="1"/>
        <v>4.799463824289405</v>
      </c>
      <c r="L21" s="109" t="s">
        <v>104</v>
      </c>
      <c r="M21" s="109" t="s">
        <v>105</v>
      </c>
      <c r="S21" s="9" t="s">
        <v>158</v>
      </c>
      <c r="T21" s="11">
        <f>B62/B64</f>
        <v>1.8591080187976977E-2</v>
      </c>
      <c r="U21" s="11">
        <v>0</v>
      </c>
      <c r="V21" s="172" t="s">
        <v>158</v>
      </c>
      <c r="W21" s="40"/>
    </row>
    <row r="22" spans="1:23" ht="15.75" thickBot="1" x14ac:dyDescent="0.3">
      <c r="A22" s="100" t="s">
        <v>31</v>
      </c>
      <c r="B22" s="191">
        <v>671.19</v>
      </c>
      <c r="C22" s="186">
        <v>0</v>
      </c>
      <c r="D22" s="189">
        <v>22</v>
      </c>
      <c r="E22" s="189">
        <v>0</v>
      </c>
      <c r="F22" s="253">
        <f t="shared" si="2"/>
        <v>22</v>
      </c>
      <c r="G22" s="91">
        <v>28</v>
      </c>
      <c r="H22" s="232">
        <f t="shared" si="0"/>
        <v>-6</v>
      </c>
      <c r="I22" s="240">
        <f t="shared" si="1"/>
        <v>10.169545454545455</v>
      </c>
      <c r="L22" s="109" t="s">
        <v>122</v>
      </c>
      <c r="M22" s="109" t="s">
        <v>106</v>
      </c>
      <c r="S22" s="9" t="s">
        <v>17</v>
      </c>
      <c r="T22" s="11">
        <f>B65/B64</f>
        <v>0.17308528251418154</v>
      </c>
      <c r="U22" s="11">
        <f>C65/$C$64</f>
        <v>0.27018012854036622</v>
      </c>
      <c r="V22" s="43" t="s">
        <v>17</v>
      </c>
      <c r="W22" s="40">
        <v>9.78162689073966E-2</v>
      </c>
    </row>
    <row r="23" spans="1:23" ht="15.75" thickBot="1" x14ac:dyDescent="0.3">
      <c r="A23" s="100" t="s">
        <v>32</v>
      </c>
      <c r="B23" s="187">
        <v>39100</v>
      </c>
      <c r="C23" s="188">
        <v>15200</v>
      </c>
      <c r="D23" s="189">
        <v>1158</v>
      </c>
      <c r="E23" s="189">
        <v>3</v>
      </c>
      <c r="F23" s="253">
        <f t="shared" si="2"/>
        <v>1161</v>
      </c>
      <c r="G23" s="91">
        <v>1161</v>
      </c>
      <c r="H23" s="232">
        <f t="shared" si="0"/>
        <v>0</v>
      </c>
      <c r="I23" s="240">
        <f t="shared" si="1"/>
        <v>11.22595463680735</v>
      </c>
      <c r="L23" s="109"/>
      <c r="M23" s="109"/>
      <c r="S23" s="15"/>
      <c r="T23" s="20">
        <f>SUM(T15:T22)</f>
        <v>1.0620617098134451</v>
      </c>
      <c r="U23" s="11">
        <f>SUM(U15:U22)</f>
        <v>1.0646590910417162</v>
      </c>
      <c r="V23" s="19"/>
    </row>
    <row r="24" spans="1:23" ht="15.75" thickBot="1" x14ac:dyDescent="0.3">
      <c r="A24" s="100" t="s">
        <v>33</v>
      </c>
      <c r="B24" s="187">
        <v>9530</v>
      </c>
      <c r="C24" s="186">
        <v>0</v>
      </c>
      <c r="D24" s="189">
        <v>711</v>
      </c>
      <c r="E24" s="189">
        <v>3</v>
      </c>
      <c r="F24" s="253">
        <f t="shared" si="2"/>
        <v>714</v>
      </c>
      <c r="G24" s="91">
        <v>759</v>
      </c>
      <c r="H24" s="232">
        <f t="shared" si="0"/>
        <v>-45</v>
      </c>
      <c r="I24" s="250">
        <f t="shared" si="1"/>
        <v>4.4491129785247434</v>
      </c>
      <c r="L24" s="109"/>
      <c r="M24" s="109"/>
      <c r="S24" s="15"/>
      <c r="T24" s="20"/>
      <c r="U24" s="7"/>
      <c r="V24" s="19"/>
    </row>
    <row r="25" spans="1:23" ht="15.75" thickBot="1" x14ac:dyDescent="0.3">
      <c r="A25" s="100" t="s">
        <v>34</v>
      </c>
      <c r="B25" s="191">
        <v>12147.58</v>
      </c>
      <c r="C25" s="188">
        <v>450</v>
      </c>
      <c r="D25" s="189">
        <v>385</v>
      </c>
      <c r="E25" s="189">
        <v>13</v>
      </c>
      <c r="F25" s="253">
        <f t="shared" si="2"/>
        <v>398</v>
      </c>
      <c r="G25" s="91">
        <v>369</v>
      </c>
      <c r="H25" s="232">
        <f t="shared" si="0"/>
        <v>29</v>
      </c>
      <c r="I25" s="240">
        <f t="shared" si="1"/>
        <v>10.173852596314907</v>
      </c>
      <c r="L25" s="109" t="s">
        <v>107</v>
      </c>
      <c r="M25" s="109" t="s">
        <v>108</v>
      </c>
      <c r="S25" s="21"/>
      <c r="T25" s="22"/>
      <c r="U25" s="15"/>
      <c r="V25" s="18"/>
    </row>
    <row r="26" spans="1:23" ht="15.75" thickBot="1" x14ac:dyDescent="0.3">
      <c r="A26" s="100" t="s">
        <v>35</v>
      </c>
      <c r="B26" s="187">
        <v>3105</v>
      </c>
      <c r="C26" s="188">
        <v>0</v>
      </c>
      <c r="D26" s="189">
        <v>185</v>
      </c>
      <c r="E26" s="189">
        <v>5</v>
      </c>
      <c r="F26" s="253">
        <f t="shared" si="2"/>
        <v>190</v>
      </c>
      <c r="G26" s="91">
        <v>190</v>
      </c>
      <c r="H26" s="232">
        <f t="shared" si="0"/>
        <v>0</v>
      </c>
      <c r="I26" s="240">
        <f>B26/F26/3</f>
        <v>5.447368421052631</v>
      </c>
      <c r="S26" s="489" t="s">
        <v>21</v>
      </c>
      <c r="T26" s="489"/>
      <c r="U26" s="15"/>
      <c r="V26" s="7"/>
    </row>
    <row r="27" spans="1:23" ht="15.75" thickBot="1" x14ac:dyDescent="0.3">
      <c r="A27" s="100"/>
      <c r="B27" s="187"/>
      <c r="C27" s="188"/>
      <c r="D27" s="189"/>
      <c r="E27" s="189"/>
      <c r="F27" s="253"/>
      <c r="G27" s="91"/>
      <c r="H27" s="232"/>
      <c r="I27" s="240"/>
      <c r="S27" s="259"/>
      <c r="T27" s="259"/>
      <c r="U27" s="15"/>
      <c r="V27" s="7"/>
    </row>
    <row r="28" spans="1:23" ht="15.75" thickBot="1" x14ac:dyDescent="0.3">
      <c r="A28" s="100" t="s">
        <v>36</v>
      </c>
      <c r="B28" s="187">
        <v>67187.06</v>
      </c>
      <c r="C28" s="188">
        <v>22273.25</v>
      </c>
      <c r="D28" s="189">
        <v>1440</v>
      </c>
      <c r="E28" s="189">
        <v>60</v>
      </c>
      <c r="F28" s="253">
        <f t="shared" si="2"/>
        <v>1500</v>
      </c>
      <c r="G28" s="91">
        <v>1404</v>
      </c>
      <c r="H28" s="232">
        <f t="shared" si="0"/>
        <v>96</v>
      </c>
      <c r="I28" s="241">
        <f t="shared" si="1"/>
        <v>14.930457777777777</v>
      </c>
      <c r="J28" s="179"/>
      <c r="K28" s="179"/>
      <c r="L28" s="109" t="s">
        <v>167</v>
      </c>
      <c r="M28" s="109" t="s">
        <v>168</v>
      </c>
      <c r="S28" s="213"/>
      <c r="T28" s="213"/>
      <c r="U28" s="15"/>
      <c r="V28" s="7"/>
    </row>
    <row r="29" spans="1:23" ht="15.75" thickBot="1" x14ac:dyDescent="0.3">
      <c r="A29" s="99" t="s">
        <v>37</v>
      </c>
      <c r="B29" s="187">
        <v>21304</v>
      </c>
      <c r="C29" s="221">
        <v>3200</v>
      </c>
      <c r="D29" s="189">
        <v>730</v>
      </c>
      <c r="E29" s="189">
        <v>0</v>
      </c>
      <c r="F29" s="253">
        <f t="shared" si="2"/>
        <v>730</v>
      </c>
      <c r="G29" s="226">
        <v>730</v>
      </c>
      <c r="H29" s="232">
        <f t="shared" si="0"/>
        <v>0</v>
      </c>
      <c r="I29" s="243">
        <f t="shared" si="1"/>
        <v>9.7278538812785396</v>
      </c>
      <c r="J29" s="183"/>
      <c r="K29" s="183"/>
      <c r="L29" s="184" t="s">
        <v>169</v>
      </c>
      <c r="M29" s="184" t="s">
        <v>170</v>
      </c>
      <c r="S29" s="9" t="s">
        <v>10</v>
      </c>
      <c r="T29" s="11"/>
      <c r="U29" s="15"/>
      <c r="V29" s="17"/>
    </row>
    <row r="30" spans="1:23" ht="15.75" thickBot="1" x14ac:dyDescent="0.3">
      <c r="A30" s="99" t="s">
        <v>38</v>
      </c>
      <c r="B30" s="187">
        <v>2030</v>
      </c>
      <c r="C30" s="188">
        <v>1500</v>
      </c>
      <c r="D30" s="189">
        <v>200</v>
      </c>
      <c r="E30" s="189">
        <v>3</v>
      </c>
      <c r="F30" s="89">
        <f t="shared" si="2"/>
        <v>203</v>
      </c>
      <c r="G30" s="226">
        <v>203</v>
      </c>
      <c r="H30" s="232">
        <f t="shared" si="0"/>
        <v>0</v>
      </c>
      <c r="I30" s="249">
        <f t="shared" si="1"/>
        <v>3.3333333333333335</v>
      </c>
      <c r="J30" s="183"/>
      <c r="K30" s="183"/>
      <c r="L30" s="184">
        <v>49420024</v>
      </c>
      <c r="M30" s="184" t="s">
        <v>109</v>
      </c>
      <c r="S30" s="9" t="s">
        <v>12</v>
      </c>
      <c r="T30" s="11"/>
      <c r="U30" s="22"/>
      <c r="V30" s="17"/>
    </row>
    <row r="31" spans="1:23" ht="15.75" thickBot="1" x14ac:dyDescent="0.3">
      <c r="A31" s="100" t="s">
        <v>39</v>
      </c>
      <c r="B31" s="191">
        <v>5430</v>
      </c>
      <c r="C31" s="188">
        <v>1300</v>
      </c>
      <c r="D31" s="189">
        <v>80</v>
      </c>
      <c r="E31" s="189">
        <v>57</v>
      </c>
      <c r="F31" s="89">
        <f t="shared" si="2"/>
        <v>137</v>
      </c>
      <c r="G31" s="226">
        <v>130</v>
      </c>
      <c r="H31" s="232">
        <f t="shared" si="0"/>
        <v>7</v>
      </c>
      <c r="I31" s="241">
        <f t="shared" si="1"/>
        <v>13.211678832116789</v>
      </c>
      <c r="J31" s="179"/>
      <c r="K31" s="179"/>
      <c r="L31" s="109"/>
      <c r="M31" s="109"/>
      <c r="S31" s="9" t="s">
        <v>14</v>
      </c>
      <c r="T31" s="11"/>
      <c r="U31" s="22"/>
      <c r="V31" s="23"/>
    </row>
    <row r="32" spans="1:23" ht="15.75" thickBot="1" x14ac:dyDescent="0.3">
      <c r="A32" s="100" t="s">
        <v>40</v>
      </c>
      <c r="B32" s="191">
        <v>6090</v>
      </c>
      <c r="C32" s="188">
        <v>0</v>
      </c>
      <c r="D32" s="189">
        <v>272</v>
      </c>
      <c r="E32" s="189">
        <v>0</v>
      </c>
      <c r="F32" s="89">
        <f>D32+E32</f>
        <v>272</v>
      </c>
      <c r="G32" s="226">
        <v>272</v>
      </c>
      <c r="H32" s="232">
        <f t="shared" si="0"/>
        <v>0</v>
      </c>
      <c r="I32" s="241">
        <f>B32/F32/3</f>
        <v>7.4632352941176476</v>
      </c>
      <c r="J32" s="179"/>
      <c r="K32" s="179"/>
      <c r="L32" s="109">
        <v>45677260</v>
      </c>
      <c r="M32" s="109" t="s">
        <v>110</v>
      </c>
      <c r="S32" s="9" t="s">
        <v>17</v>
      </c>
      <c r="T32" s="11"/>
      <c r="U32" s="22"/>
      <c r="V32" s="17"/>
    </row>
    <row r="33" spans="1:22" ht="16.5" thickBot="1" x14ac:dyDescent="0.35">
      <c r="A33" s="100" t="s">
        <v>41</v>
      </c>
      <c r="B33" s="187">
        <v>4370</v>
      </c>
      <c r="C33" s="188">
        <v>435</v>
      </c>
      <c r="D33" s="189">
        <v>42</v>
      </c>
      <c r="E33" s="189">
        <v>114</v>
      </c>
      <c r="F33" s="89">
        <f t="shared" si="2"/>
        <v>156</v>
      </c>
      <c r="G33" s="226">
        <v>200</v>
      </c>
      <c r="H33" s="232">
        <f t="shared" si="0"/>
        <v>-44</v>
      </c>
      <c r="I33" s="240">
        <f>B33/F33/3</f>
        <v>9.3376068376068382</v>
      </c>
      <c r="S33" s="22"/>
      <c r="T33" s="22"/>
      <c r="U33" s="24"/>
      <c r="V33" s="19"/>
    </row>
    <row r="34" spans="1:22" ht="16.5" thickBot="1" x14ac:dyDescent="0.35">
      <c r="A34" s="100" t="s">
        <v>42</v>
      </c>
      <c r="B34" s="191">
        <v>900</v>
      </c>
      <c r="C34" s="188">
        <v>250</v>
      </c>
      <c r="D34" s="189">
        <v>30</v>
      </c>
      <c r="E34" s="189">
        <v>0</v>
      </c>
      <c r="F34" s="89">
        <f t="shared" si="2"/>
        <v>30</v>
      </c>
      <c r="G34" s="226">
        <v>50</v>
      </c>
      <c r="H34" s="232">
        <f t="shared" si="0"/>
        <v>-20</v>
      </c>
      <c r="I34" s="240">
        <f t="shared" si="1"/>
        <v>10</v>
      </c>
      <c r="L34" s="110"/>
      <c r="S34" s="18"/>
      <c r="T34" s="18"/>
      <c r="U34" s="24"/>
      <c r="V34" s="19"/>
    </row>
    <row r="35" spans="1:22" ht="15.75" thickBot="1" x14ac:dyDescent="0.3">
      <c r="A35" s="100" t="s">
        <v>81</v>
      </c>
      <c r="B35" s="187">
        <v>33150</v>
      </c>
      <c r="C35" s="188">
        <v>3500</v>
      </c>
      <c r="D35" s="189">
        <v>1370</v>
      </c>
      <c r="E35" s="189">
        <v>0</v>
      </c>
      <c r="F35" s="89">
        <f t="shared" si="2"/>
        <v>1370</v>
      </c>
      <c r="G35" s="226">
        <v>1320</v>
      </c>
      <c r="H35" s="232">
        <f t="shared" si="0"/>
        <v>50</v>
      </c>
      <c r="I35" s="240">
        <f t="shared" si="1"/>
        <v>8.0656934306569337</v>
      </c>
      <c r="S35" s="18"/>
      <c r="T35" s="18"/>
      <c r="V35" s="19"/>
    </row>
    <row r="36" spans="1:22" ht="15.75" thickBot="1" x14ac:dyDescent="0.3">
      <c r="A36" s="100" t="s">
        <v>44</v>
      </c>
      <c r="B36" s="186">
        <v>6885</v>
      </c>
      <c r="C36" s="186">
        <v>0</v>
      </c>
      <c r="D36" s="189">
        <v>153</v>
      </c>
      <c r="E36" s="189">
        <v>0</v>
      </c>
      <c r="F36" s="89">
        <f>D36+E36</f>
        <v>153</v>
      </c>
      <c r="G36" s="226">
        <v>151</v>
      </c>
      <c r="H36" s="232">
        <f t="shared" si="0"/>
        <v>2</v>
      </c>
      <c r="I36" s="240">
        <f t="shared" si="1"/>
        <v>15</v>
      </c>
      <c r="L36" s="104" t="s">
        <v>192</v>
      </c>
      <c r="M36" s="104" t="s">
        <v>193</v>
      </c>
    </row>
    <row r="37" spans="1:22" ht="15.75" thickBot="1" x14ac:dyDescent="0.3">
      <c r="A37" s="100" t="s">
        <v>45</v>
      </c>
      <c r="B37" s="191">
        <v>4040</v>
      </c>
      <c r="C37" s="186">
        <v>174</v>
      </c>
      <c r="D37" s="189">
        <v>139</v>
      </c>
      <c r="E37" s="189">
        <v>0</v>
      </c>
      <c r="F37" s="89">
        <f>D37+E37</f>
        <v>139</v>
      </c>
      <c r="G37" s="226">
        <v>148</v>
      </c>
      <c r="H37" s="232">
        <f t="shared" si="0"/>
        <v>-9</v>
      </c>
      <c r="I37" s="240">
        <f t="shared" si="1"/>
        <v>9.6882494004796165</v>
      </c>
    </row>
    <row r="38" spans="1:22" ht="15.75" thickBot="1" x14ac:dyDescent="0.3">
      <c r="A38" s="100" t="s">
        <v>82</v>
      </c>
      <c r="B38" s="187">
        <v>13837</v>
      </c>
      <c r="C38" s="188">
        <v>2050</v>
      </c>
      <c r="D38" s="189">
        <v>144</v>
      </c>
      <c r="E38" s="189">
        <v>24</v>
      </c>
      <c r="F38" s="89">
        <f>D38+E38</f>
        <v>168</v>
      </c>
      <c r="G38" s="226">
        <v>168</v>
      </c>
      <c r="H38" s="232">
        <f t="shared" si="0"/>
        <v>0</v>
      </c>
      <c r="I38" s="240">
        <f t="shared" si="1"/>
        <v>27.454365079365079</v>
      </c>
    </row>
    <row r="39" spans="1:22" ht="15.75" thickBot="1" x14ac:dyDescent="0.3">
      <c r="A39" s="100" t="s">
        <v>47</v>
      </c>
      <c r="B39" s="187">
        <v>13453</v>
      </c>
      <c r="C39" s="186">
        <v>17644.82</v>
      </c>
      <c r="D39" s="189">
        <v>980</v>
      </c>
      <c r="E39" s="189">
        <v>5</v>
      </c>
      <c r="F39" s="89">
        <f t="shared" si="2"/>
        <v>985</v>
      </c>
      <c r="G39" s="226">
        <v>1310</v>
      </c>
      <c r="H39" s="232">
        <f t="shared" si="0"/>
        <v>-325</v>
      </c>
      <c r="I39" s="250">
        <f t="shared" si="1"/>
        <v>4.5526226734348567</v>
      </c>
    </row>
    <row r="40" spans="1:22" ht="15.75" thickBot="1" x14ac:dyDescent="0.3">
      <c r="A40" s="113" t="s">
        <v>48</v>
      </c>
      <c r="B40" s="191">
        <v>5000</v>
      </c>
      <c r="C40" s="186">
        <v>0</v>
      </c>
      <c r="D40" s="189">
        <v>144</v>
      </c>
      <c r="E40" s="189">
        <v>1</v>
      </c>
      <c r="F40" s="89">
        <f>D40+E40</f>
        <v>145</v>
      </c>
      <c r="G40" s="226">
        <v>124</v>
      </c>
      <c r="H40" s="232">
        <f t="shared" si="0"/>
        <v>21</v>
      </c>
      <c r="I40" s="242">
        <f t="shared" si="1"/>
        <v>11.494252873563219</v>
      </c>
      <c r="J40" s="181"/>
      <c r="K40" s="181"/>
      <c r="L40" s="182" t="s">
        <v>174</v>
      </c>
      <c r="M40" s="182" t="s">
        <v>175</v>
      </c>
    </row>
    <row r="41" spans="1:22" ht="15.75" thickBot="1" x14ac:dyDescent="0.3">
      <c r="A41" s="100" t="s">
        <v>49</v>
      </c>
      <c r="B41" s="191">
        <v>63017.87</v>
      </c>
      <c r="C41" s="186">
        <v>17993.97</v>
      </c>
      <c r="D41" s="189">
        <v>2031</v>
      </c>
      <c r="E41" s="189">
        <v>17</v>
      </c>
      <c r="F41" s="89">
        <f t="shared" si="2"/>
        <v>2048</v>
      </c>
      <c r="G41" s="226">
        <v>1608</v>
      </c>
      <c r="H41" s="232">
        <f t="shared" si="0"/>
        <v>440</v>
      </c>
      <c r="I41" s="240">
        <f t="shared" si="1"/>
        <v>10.256814778645834</v>
      </c>
      <c r="L41" s="104">
        <v>44991992</v>
      </c>
      <c r="M41" s="104" t="s">
        <v>194</v>
      </c>
    </row>
    <row r="42" spans="1:22" ht="15.75" thickBot="1" x14ac:dyDescent="0.3">
      <c r="A42" s="100" t="s">
        <v>50</v>
      </c>
      <c r="B42" s="191">
        <v>12366</v>
      </c>
      <c r="C42" s="186">
        <v>800</v>
      </c>
      <c r="D42" s="189">
        <v>426</v>
      </c>
      <c r="E42" s="189">
        <v>0</v>
      </c>
      <c r="F42" s="89">
        <f t="shared" si="2"/>
        <v>426</v>
      </c>
      <c r="G42" s="226">
        <v>432</v>
      </c>
      <c r="H42" s="232">
        <f t="shared" si="0"/>
        <v>-6</v>
      </c>
      <c r="I42" s="240">
        <f t="shared" si="1"/>
        <v>9.6760563380281699</v>
      </c>
      <c r="L42" s="104" t="s">
        <v>196</v>
      </c>
      <c r="M42" s="104" t="s">
        <v>195</v>
      </c>
    </row>
    <row r="43" spans="1:22" ht="15.75" thickBot="1" x14ac:dyDescent="0.3">
      <c r="A43" s="100" t="s">
        <v>51</v>
      </c>
      <c r="B43" s="200">
        <v>1805</v>
      </c>
      <c r="C43" s="188">
        <v>0</v>
      </c>
      <c r="D43" s="189">
        <v>240</v>
      </c>
      <c r="E43" s="189">
        <v>135</v>
      </c>
      <c r="F43" s="89">
        <f t="shared" si="2"/>
        <v>375</v>
      </c>
      <c r="G43" s="226">
        <v>415</v>
      </c>
      <c r="H43" s="232">
        <f t="shared" si="0"/>
        <v>-40</v>
      </c>
      <c r="I43" s="249">
        <f t="shared" si="1"/>
        <v>1.6044444444444446</v>
      </c>
      <c r="J43" s="179"/>
      <c r="K43" s="179"/>
      <c r="L43" s="109" t="s">
        <v>178</v>
      </c>
      <c r="M43" s="109" t="s">
        <v>177</v>
      </c>
    </row>
    <row r="44" spans="1:22" ht="15.75" thickBot="1" x14ac:dyDescent="0.3">
      <c r="A44" s="100" t="s">
        <v>52</v>
      </c>
      <c r="B44" s="191">
        <v>4950</v>
      </c>
      <c r="C44" s="186">
        <v>0</v>
      </c>
      <c r="D44" s="189">
        <v>110</v>
      </c>
      <c r="E44" s="189">
        <v>15</v>
      </c>
      <c r="F44" s="89">
        <f t="shared" si="2"/>
        <v>125</v>
      </c>
      <c r="G44" s="226">
        <v>214</v>
      </c>
      <c r="H44" s="232">
        <f t="shared" si="0"/>
        <v>-89</v>
      </c>
      <c r="I44" s="240">
        <f t="shared" si="1"/>
        <v>13.200000000000001</v>
      </c>
      <c r="J44" s="25"/>
    </row>
    <row r="45" spans="1:22" ht="15.75" thickBot="1" x14ac:dyDescent="0.3">
      <c r="A45" s="99" t="s">
        <v>53</v>
      </c>
      <c r="B45" s="193">
        <v>23898.3</v>
      </c>
      <c r="C45" s="188">
        <v>5711.58</v>
      </c>
      <c r="D45" s="194">
        <v>1880</v>
      </c>
      <c r="E45" s="194">
        <v>0</v>
      </c>
      <c r="F45" s="89">
        <f t="shared" si="2"/>
        <v>1880</v>
      </c>
      <c r="G45" s="226">
        <v>1865</v>
      </c>
      <c r="H45" s="232">
        <f t="shared" si="0"/>
        <v>15</v>
      </c>
      <c r="I45" s="240">
        <f t="shared" si="1"/>
        <v>4.2372872340425536</v>
      </c>
    </row>
    <row r="46" spans="1:22" ht="15.75" thickBot="1" x14ac:dyDescent="0.3">
      <c r="A46" s="100" t="s">
        <v>54</v>
      </c>
      <c r="B46" s="187">
        <v>216990</v>
      </c>
      <c r="C46" s="188">
        <v>185000</v>
      </c>
      <c r="D46" s="188">
        <v>8532</v>
      </c>
      <c r="E46" s="189">
        <v>1188</v>
      </c>
      <c r="F46" s="89">
        <f t="shared" si="2"/>
        <v>9720</v>
      </c>
      <c r="G46" s="226">
        <v>8345</v>
      </c>
      <c r="H46" s="232">
        <f t="shared" si="0"/>
        <v>1375</v>
      </c>
      <c r="I46" s="240">
        <f t="shared" si="1"/>
        <v>7.4413580246913575</v>
      </c>
    </row>
    <row r="47" spans="1:22" ht="15.75" thickBot="1" x14ac:dyDescent="0.3">
      <c r="A47" s="100" t="s">
        <v>55</v>
      </c>
      <c r="B47" s="191">
        <v>6660</v>
      </c>
      <c r="C47" s="186">
        <v>0</v>
      </c>
      <c r="D47" s="189">
        <v>74</v>
      </c>
      <c r="E47" s="189">
        <v>0</v>
      </c>
      <c r="F47" s="89">
        <f t="shared" si="2"/>
        <v>74</v>
      </c>
      <c r="G47" s="226">
        <v>100</v>
      </c>
      <c r="H47" s="232">
        <f t="shared" si="0"/>
        <v>-26</v>
      </c>
      <c r="I47" s="240">
        <f>B47/F47/3</f>
        <v>30</v>
      </c>
    </row>
    <row r="48" spans="1:22" ht="15.75" thickBot="1" x14ac:dyDescent="0.3">
      <c r="A48" s="99" t="s">
        <v>61</v>
      </c>
      <c r="B48" s="187">
        <v>2300</v>
      </c>
      <c r="C48" s="187">
        <v>0</v>
      </c>
      <c r="D48" s="190">
        <v>35</v>
      </c>
      <c r="E48" s="190">
        <v>6</v>
      </c>
      <c r="F48" s="89">
        <f>D48+E48</f>
        <v>41</v>
      </c>
      <c r="G48" s="226">
        <v>45</v>
      </c>
      <c r="H48" s="232">
        <f t="shared" si="0"/>
        <v>-4</v>
      </c>
      <c r="I48" s="240">
        <f>B48/F48/3</f>
        <v>18.699186991869919</v>
      </c>
    </row>
    <row r="49" spans="1:20" ht="15.75" thickBot="1" x14ac:dyDescent="0.3">
      <c r="A49" s="99" t="s">
        <v>73</v>
      </c>
      <c r="B49" s="187">
        <v>12225.4</v>
      </c>
      <c r="C49" s="188">
        <v>4050</v>
      </c>
      <c r="D49" s="189">
        <v>330</v>
      </c>
      <c r="E49" s="189">
        <v>12</v>
      </c>
      <c r="F49" s="89">
        <f>D49+E49</f>
        <v>342</v>
      </c>
      <c r="G49" s="226">
        <v>333</v>
      </c>
      <c r="H49" s="232">
        <f t="shared" si="0"/>
        <v>9</v>
      </c>
      <c r="I49" s="240"/>
      <c r="L49" s="104" t="s">
        <v>198</v>
      </c>
      <c r="M49" s="104" t="s">
        <v>197</v>
      </c>
    </row>
    <row r="50" spans="1:20" ht="15.75" thickBot="1" x14ac:dyDescent="0.3">
      <c r="A50" s="100" t="s">
        <v>56</v>
      </c>
      <c r="B50" s="187">
        <v>3685</v>
      </c>
      <c r="C50" s="188">
        <v>3730</v>
      </c>
      <c r="D50" s="189">
        <v>116</v>
      </c>
      <c r="E50" s="189">
        <v>0</v>
      </c>
      <c r="F50" s="89">
        <f t="shared" si="2"/>
        <v>116</v>
      </c>
      <c r="G50" s="226">
        <v>103</v>
      </c>
      <c r="H50" s="232">
        <f t="shared" si="0"/>
        <v>13</v>
      </c>
      <c r="I50" s="240">
        <f>B50/F50/3</f>
        <v>10.589080459770114</v>
      </c>
    </row>
    <row r="51" spans="1:20" ht="15.75" thickBot="1" x14ac:dyDescent="0.3">
      <c r="A51" s="111" t="s">
        <v>124</v>
      </c>
      <c r="B51" s="195">
        <v>9480</v>
      </c>
      <c r="C51" s="222">
        <v>495</v>
      </c>
      <c r="D51" s="196">
        <v>316</v>
      </c>
      <c r="E51" s="197">
        <v>0</v>
      </c>
      <c r="F51" s="253">
        <f t="shared" si="2"/>
        <v>316</v>
      </c>
      <c r="G51" s="227">
        <v>308</v>
      </c>
      <c r="H51" s="232">
        <f t="shared" si="0"/>
        <v>8</v>
      </c>
      <c r="I51" s="240">
        <f t="shared" si="1"/>
        <v>10</v>
      </c>
      <c r="L51" s="104" t="s">
        <v>112</v>
      </c>
      <c r="M51" s="104" t="s">
        <v>111</v>
      </c>
      <c r="T51">
        <v>20235</v>
      </c>
    </row>
    <row r="52" spans="1:20" ht="15.75" thickBot="1" x14ac:dyDescent="0.3">
      <c r="A52" s="216" t="s">
        <v>58</v>
      </c>
      <c r="B52" s="217"/>
      <c r="C52" s="217"/>
      <c r="D52" s="218"/>
      <c r="E52" s="218"/>
      <c r="F52" s="219">
        <f>D52+E52</f>
        <v>0</v>
      </c>
      <c r="G52" s="228">
        <v>0</v>
      </c>
      <c r="H52" s="232">
        <f t="shared" si="0"/>
        <v>0</v>
      </c>
      <c r="I52" s="240" t="e">
        <f t="shared" si="1"/>
        <v>#DIV/0!</v>
      </c>
      <c r="L52" s="104" t="s">
        <v>199</v>
      </c>
      <c r="M52" s="104" t="s">
        <v>113</v>
      </c>
      <c r="N52" t="s">
        <v>206</v>
      </c>
    </row>
    <row r="53" spans="1:20" ht="15.75" thickBot="1" x14ac:dyDescent="0.3">
      <c r="A53" s="100" t="s">
        <v>59</v>
      </c>
      <c r="B53" s="186">
        <v>114931.88</v>
      </c>
      <c r="C53" s="186">
        <v>59319.62</v>
      </c>
      <c r="D53" s="190">
        <v>3958</v>
      </c>
      <c r="E53" s="190">
        <v>222</v>
      </c>
      <c r="F53" s="89">
        <f t="shared" si="2"/>
        <v>4180</v>
      </c>
      <c r="G53" s="226">
        <v>3972</v>
      </c>
      <c r="H53" s="232">
        <f t="shared" si="0"/>
        <v>208</v>
      </c>
      <c r="I53" s="240">
        <f t="shared" si="1"/>
        <v>9.165221690590112</v>
      </c>
      <c r="J53" s="40"/>
    </row>
    <row r="54" spans="1:20" ht="15.75" thickBot="1" x14ac:dyDescent="0.3">
      <c r="A54" s="99" t="s">
        <v>60</v>
      </c>
      <c r="B54" s="191">
        <v>26051.4</v>
      </c>
      <c r="C54" s="188">
        <v>175220</v>
      </c>
      <c r="D54" s="189">
        <v>973</v>
      </c>
      <c r="E54" s="190">
        <v>0</v>
      </c>
      <c r="F54" s="89">
        <f t="shared" si="2"/>
        <v>973</v>
      </c>
      <c r="G54" s="226">
        <v>513</v>
      </c>
      <c r="H54" s="232">
        <f t="shared" si="0"/>
        <v>460</v>
      </c>
      <c r="I54" s="240">
        <f t="shared" si="1"/>
        <v>8.9247687564234326</v>
      </c>
      <c r="L54" s="104" t="s">
        <v>200</v>
      </c>
      <c r="M54" s="104" t="s">
        <v>201</v>
      </c>
    </row>
    <row r="55" spans="1:20" ht="15.75" thickBot="1" x14ac:dyDescent="0.3">
      <c r="A55" s="99" t="s">
        <v>74</v>
      </c>
      <c r="B55" s="187">
        <v>27025</v>
      </c>
      <c r="C55" s="187">
        <v>5291</v>
      </c>
      <c r="D55" s="190">
        <v>600</v>
      </c>
      <c r="E55" s="190">
        <v>0</v>
      </c>
      <c r="F55" s="89">
        <f t="shared" si="2"/>
        <v>600</v>
      </c>
      <c r="G55" s="226">
        <v>426</v>
      </c>
      <c r="H55" s="232">
        <f t="shared" si="0"/>
        <v>174</v>
      </c>
      <c r="I55" s="240">
        <f t="shared" si="1"/>
        <v>15.013888888888888</v>
      </c>
      <c r="L55" s="104" t="s">
        <v>202</v>
      </c>
      <c r="M55" s="104" t="s">
        <v>203</v>
      </c>
    </row>
    <row r="56" spans="1:20" ht="15.75" thickBot="1" x14ac:dyDescent="0.3">
      <c r="A56" s="99" t="s">
        <v>80</v>
      </c>
      <c r="B56" s="191">
        <v>1333.2</v>
      </c>
      <c r="C56" s="187">
        <v>150</v>
      </c>
      <c r="D56" s="190">
        <v>89</v>
      </c>
      <c r="E56" s="190">
        <v>0</v>
      </c>
      <c r="F56" s="89">
        <f t="shared" si="2"/>
        <v>89</v>
      </c>
      <c r="G56" s="226">
        <v>76</v>
      </c>
      <c r="H56" s="232">
        <f t="shared" si="0"/>
        <v>13</v>
      </c>
      <c r="I56" s="240">
        <f t="shared" si="1"/>
        <v>4.9932584269662925</v>
      </c>
    </row>
    <row r="57" spans="1:20" x14ac:dyDescent="0.25">
      <c r="A57" s="99" t="s">
        <v>63</v>
      </c>
      <c r="B57" s="201">
        <v>65000</v>
      </c>
      <c r="C57" s="201">
        <v>29000</v>
      </c>
      <c r="D57" s="201">
        <v>2164</v>
      </c>
      <c r="E57" s="202">
        <v>151</v>
      </c>
      <c r="F57" s="251">
        <f t="shared" si="2"/>
        <v>2315</v>
      </c>
      <c r="G57" s="227">
        <v>2180</v>
      </c>
      <c r="H57" s="232">
        <f t="shared" si="0"/>
        <v>135</v>
      </c>
      <c r="I57" s="240">
        <f>B57/F57/3</f>
        <v>9.3592512598992084</v>
      </c>
    </row>
    <row r="58" spans="1:20" x14ac:dyDescent="0.25">
      <c r="A58" s="99" t="s">
        <v>78</v>
      </c>
      <c r="B58" s="187">
        <v>7777.12</v>
      </c>
      <c r="C58" s="187">
        <v>3796</v>
      </c>
      <c r="D58" s="195">
        <v>403</v>
      </c>
      <c r="E58" s="196">
        <v>0</v>
      </c>
      <c r="F58" s="252">
        <f t="shared" si="2"/>
        <v>403</v>
      </c>
      <c r="G58" s="227">
        <v>346</v>
      </c>
      <c r="H58" s="232">
        <f t="shared" si="0"/>
        <v>57</v>
      </c>
      <c r="I58" s="240">
        <f t="shared" si="1"/>
        <v>6.4326881720430107</v>
      </c>
      <c r="L58" s="104" t="s">
        <v>205</v>
      </c>
      <c r="M58" s="104" t="s">
        <v>204</v>
      </c>
    </row>
    <row r="59" spans="1:20" x14ac:dyDescent="0.25">
      <c r="A59" s="99" t="s">
        <v>94</v>
      </c>
      <c r="B59" s="187">
        <v>3675</v>
      </c>
      <c r="C59" s="187">
        <v>0</v>
      </c>
      <c r="D59" s="195">
        <v>470</v>
      </c>
      <c r="E59" s="196">
        <v>20</v>
      </c>
      <c r="F59" s="198">
        <f t="shared" si="2"/>
        <v>490</v>
      </c>
      <c r="G59" s="226">
        <v>490</v>
      </c>
      <c r="H59" s="232">
        <f t="shared" si="0"/>
        <v>0</v>
      </c>
      <c r="I59" s="242">
        <f t="shared" si="1"/>
        <v>2.5</v>
      </c>
      <c r="J59" s="181"/>
      <c r="K59" s="181"/>
      <c r="L59" s="182" t="s">
        <v>179</v>
      </c>
      <c r="M59" s="182" t="s">
        <v>180</v>
      </c>
      <c r="N59" s="181"/>
      <c r="O59" s="181"/>
    </row>
    <row r="60" spans="1:20" x14ac:dyDescent="0.25">
      <c r="A60" s="103" t="s">
        <v>79</v>
      </c>
      <c r="B60" s="187">
        <v>146461</v>
      </c>
      <c r="C60" s="187">
        <v>69405.77</v>
      </c>
      <c r="D60" s="187">
        <v>695</v>
      </c>
      <c r="E60" s="190">
        <v>112</v>
      </c>
      <c r="F60" s="198">
        <f>D60+E60</f>
        <v>807</v>
      </c>
      <c r="G60" s="226">
        <v>502</v>
      </c>
      <c r="H60" s="232">
        <f t="shared" si="0"/>
        <v>305</v>
      </c>
      <c r="I60" s="240">
        <f t="shared" si="1"/>
        <v>60.496076001652206</v>
      </c>
    </row>
    <row r="61" spans="1:20" x14ac:dyDescent="0.25">
      <c r="A61" s="103" t="s">
        <v>129</v>
      </c>
      <c r="B61" s="187">
        <v>12428.57</v>
      </c>
      <c r="C61" s="187">
        <v>1799.22</v>
      </c>
      <c r="D61" s="187">
        <v>986</v>
      </c>
      <c r="E61" s="190">
        <v>0</v>
      </c>
      <c r="F61" s="198">
        <f>D61+E61</f>
        <v>986</v>
      </c>
      <c r="G61" s="226">
        <v>6060</v>
      </c>
      <c r="H61" s="232">
        <f t="shared" si="0"/>
        <v>-5074</v>
      </c>
      <c r="I61" s="248">
        <f t="shared" si="1"/>
        <v>4.2016801893171065</v>
      </c>
      <c r="J61" s="181"/>
      <c r="K61" s="181"/>
      <c r="L61" s="182" t="s">
        <v>182</v>
      </c>
      <c r="M61" s="182" t="s">
        <v>183</v>
      </c>
      <c r="N61" s="181"/>
      <c r="O61" s="181"/>
    </row>
    <row r="62" spans="1:20" x14ac:dyDescent="0.25">
      <c r="A62" s="99" t="s">
        <v>83</v>
      </c>
      <c r="B62" s="187">
        <v>141953</v>
      </c>
      <c r="C62" s="187">
        <v>321583.73</v>
      </c>
      <c r="D62" s="187">
        <v>4234</v>
      </c>
      <c r="E62" s="190">
        <v>283</v>
      </c>
      <c r="F62" s="198">
        <f>D62+E62</f>
        <v>4517</v>
      </c>
      <c r="G62" s="226">
        <v>4505</v>
      </c>
      <c r="H62" s="232">
        <f t="shared" si="0"/>
        <v>12</v>
      </c>
      <c r="I62" s="250">
        <f t="shared" si="1"/>
        <v>10.475463065456424</v>
      </c>
    </row>
    <row r="63" spans="1:20" x14ac:dyDescent="0.25">
      <c r="A63" s="99" t="s">
        <v>187</v>
      </c>
      <c r="B63" s="187">
        <v>2715</v>
      </c>
      <c r="C63" s="187">
        <v>0</v>
      </c>
      <c r="D63" s="187">
        <v>87</v>
      </c>
      <c r="E63" s="190">
        <v>0</v>
      </c>
      <c r="F63" s="198">
        <f>D63+E63</f>
        <v>87</v>
      </c>
      <c r="G63" s="226"/>
      <c r="H63" s="232">
        <f t="shared" si="0"/>
        <v>87</v>
      </c>
      <c r="I63" s="240"/>
    </row>
    <row r="64" spans="1:20" x14ac:dyDescent="0.25">
      <c r="A64" s="26" t="s">
        <v>64</v>
      </c>
      <c r="B64" s="52">
        <f>SUM(B5:B63)</f>
        <v>7635543.4200000009</v>
      </c>
      <c r="C64" s="52">
        <f>SUM(C5:C63)</f>
        <v>3778581.1100000008</v>
      </c>
      <c r="D64" s="52">
        <f>SUM(D5:D63)</f>
        <v>252107</v>
      </c>
      <c r="E64" s="52">
        <f>SUM(E5:E63)</f>
        <v>16530</v>
      </c>
      <c r="F64" s="52">
        <f>SUM(F5:F63)</f>
        <v>268637</v>
      </c>
      <c r="G64" s="229"/>
      <c r="H64" s="233"/>
      <c r="I64" s="86">
        <f>B56/F56/3</f>
        <v>4.9932584269662925</v>
      </c>
    </row>
    <row r="65" spans="1:21" x14ac:dyDescent="0.25">
      <c r="A65" s="178" t="s">
        <v>65</v>
      </c>
      <c r="B65" s="28">
        <f>SUM(B9:B63)</f>
        <v>1321600.19</v>
      </c>
      <c r="C65" s="28">
        <f>SUM(C9:C63)</f>
        <v>1020897.5299999999</v>
      </c>
      <c r="D65" s="28">
        <f>SUM(D9:D63)</f>
        <v>44414</v>
      </c>
      <c r="E65" s="28">
        <f>SUM(E9:E63)</f>
        <v>2597</v>
      </c>
      <c r="F65" s="199">
        <f>SUM(F9:F63)-F53-F46</f>
        <v>33111</v>
      </c>
      <c r="G65" s="199"/>
      <c r="H65" s="234"/>
      <c r="I65" s="86">
        <f>B57/F57/3</f>
        <v>9.3592512598992084</v>
      </c>
    </row>
    <row r="66" spans="1:21" x14ac:dyDescent="0.25">
      <c r="A66" s="180"/>
      <c r="B66" s="29"/>
      <c r="E66" s="32">
        <f>D64+E64</f>
        <v>268637</v>
      </c>
      <c r="F66" s="21">
        <f>F65/F64</f>
        <v>0.12325554558754007</v>
      </c>
      <c r="G66" s="21"/>
      <c r="H66" s="235"/>
      <c r="J66" s="14"/>
    </row>
    <row r="67" spans="1:21" x14ac:dyDescent="0.25">
      <c r="A67" s="180"/>
      <c r="B67" s="29">
        <f>B64*2</f>
        <v>15271086.840000002</v>
      </c>
      <c r="C67" s="29">
        <f>C64*2</f>
        <v>7557162.2200000016</v>
      </c>
      <c r="F67" s="34"/>
      <c r="G67" s="34"/>
      <c r="H67" s="236"/>
      <c r="J67" s="29"/>
      <c r="K67" s="40"/>
      <c r="L67" s="106"/>
      <c r="M67" s="106"/>
      <c r="N67" s="40"/>
    </row>
    <row r="68" spans="1:21" x14ac:dyDescent="0.25">
      <c r="A68" s="180"/>
      <c r="B68" s="33"/>
      <c r="C68" s="29"/>
      <c r="F68" s="34"/>
      <c r="G68" s="34"/>
      <c r="H68" s="236"/>
    </row>
    <row r="69" spans="1:21" x14ac:dyDescent="0.25">
      <c r="A69" s="180"/>
      <c r="B69" s="29"/>
      <c r="C69" s="29"/>
    </row>
    <row r="70" spans="1:21" x14ac:dyDescent="0.25">
      <c r="A70" s="180"/>
      <c r="B70" s="29"/>
      <c r="C70" s="29"/>
      <c r="K70" s="50"/>
      <c r="L70" s="107"/>
      <c r="M70" s="107"/>
      <c r="N70" s="50"/>
    </row>
    <row r="71" spans="1:21" x14ac:dyDescent="0.25">
      <c r="A71" s="180" t="s">
        <v>186</v>
      </c>
      <c r="B71" s="29">
        <f>'TM1 2017'!B59+'TM2 2017'!B60+'TM3 2017'!B62+'TM4 2017'!B63</f>
        <v>29956550.710000001</v>
      </c>
      <c r="C71" s="29"/>
    </row>
    <row r="72" spans="1:21" x14ac:dyDescent="0.25">
      <c r="A72" s="180">
        <v>2016</v>
      </c>
      <c r="B72" s="215">
        <v>22489433</v>
      </c>
      <c r="C72" s="29"/>
      <c r="F72" s="34"/>
      <c r="G72" s="34"/>
      <c r="H72" s="236"/>
    </row>
    <row r="73" spans="1:21" x14ac:dyDescent="0.25">
      <c r="A73" s="180"/>
      <c r="B73" s="21">
        <f>(B71-B72)/B72</f>
        <v>0.3320278332495088</v>
      </c>
    </row>
    <row r="74" spans="1:21" x14ac:dyDescent="0.25">
      <c r="A74" s="180"/>
      <c r="C74" s="28"/>
      <c r="F74" s="82"/>
      <c r="G74" s="82"/>
      <c r="H74" s="238"/>
    </row>
    <row r="75" spans="1:21" x14ac:dyDescent="0.25">
      <c r="A75" s="180"/>
      <c r="E75" s="49"/>
      <c r="F75" s="85"/>
      <c r="G75" s="85"/>
      <c r="H75" s="239"/>
    </row>
    <row r="76" spans="1:21" x14ac:dyDescent="0.25">
      <c r="A76" s="180"/>
      <c r="F76" s="34"/>
      <c r="G76" s="34"/>
      <c r="H76" s="236"/>
      <c r="U76" s="213"/>
    </row>
    <row r="77" spans="1:21" x14ac:dyDescent="0.25">
      <c r="A77" s="179"/>
      <c r="T77" s="213"/>
      <c r="U77" s="10"/>
    </row>
    <row r="78" spans="1:21" x14ac:dyDescent="0.25">
      <c r="T78" s="9"/>
      <c r="U78" s="11"/>
    </row>
    <row r="79" spans="1:21" x14ac:dyDescent="0.25">
      <c r="I79">
        <f>F78-F79</f>
        <v>0</v>
      </c>
      <c r="T79" s="9"/>
      <c r="U79" s="11"/>
    </row>
    <row r="80" spans="1:21" x14ac:dyDescent="0.25">
      <c r="A80" s="175" t="s">
        <v>84</v>
      </c>
      <c r="F80" s="21"/>
      <c r="G80" s="21"/>
      <c r="H80" s="235"/>
      <c r="T80" s="9"/>
      <c r="U80" s="11"/>
    </row>
    <row r="81" spans="1:21" x14ac:dyDescent="0.25">
      <c r="A81" s="175" t="s">
        <v>85</v>
      </c>
      <c r="T81" s="9"/>
    </row>
    <row r="82" spans="1:21" x14ac:dyDescent="0.25">
      <c r="A82" s="175" t="s">
        <v>86</v>
      </c>
      <c r="B82" s="30" t="s">
        <v>87</v>
      </c>
    </row>
    <row r="83" spans="1:21" x14ac:dyDescent="0.25">
      <c r="A83" s="175" t="s">
        <v>89</v>
      </c>
      <c r="B83" s="30" t="s">
        <v>88</v>
      </c>
    </row>
    <row r="84" spans="1:21" x14ac:dyDescent="0.25">
      <c r="A84" s="175" t="s">
        <v>90</v>
      </c>
    </row>
    <row r="86" spans="1:21" ht="15.75" thickBot="1" x14ac:dyDescent="0.3"/>
    <row r="87" spans="1:21" ht="15.75" thickBot="1" x14ac:dyDescent="0.3">
      <c r="U87" s="72"/>
    </row>
    <row r="88" spans="1:21" ht="15.75" thickBot="1" x14ac:dyDescent="0.3">
      <c r="A88" s="175" t="s">
        <v>91</v>
      </c>
      <c r="B88" s="30">
        <v>2016</v>
      </c>
      <c r="T88" s="71"/>
    </row>
    <row r="89" spans="1:21" x14ac:dyDescent="0.25">
      <c r="A89" s="175" t="s">
        <v>92</v>
      </c>
      <c r="B89" s="30">
        <v>2016</v>
      </c>
      <c r="C89" s="30" t="s">
        <v>97</v>
      </c>
    </row>
    <row r="90" spans="1:21" x14ac:dyDescent="0.25">
      <c r="A90" s="175" t="s">
        <v>93</v>
      </c>
      <c r="B90" s="30">
        <v>2016</v>
      </c>
      <c r="D90" s="31" t="s">
        <v>126</v>
      </c>
    </row>
    <row r="91" spans="1:21" x14ac:dyDescent="0.25">
      <c r="A91" s="175" t="s">
        <v>94</v>
      </c>
      <c r="B91" s="30">
        <v>2016</v>
      </c>
      <c r="C91" s="30" t="s">
        <v>125</v>
      </c>
      <c r="D91" s="31">
        <v>44400437</v>
      </c>
    </row>
    <row r="92" spans="1:21" x14ac:dyDescent="0.25">
      <c r="A92" s="175" t="s">
        <v>95</v>
      </c>
      <c r="B92" s="30">
        <v>2017</v>
      </c>
      <c r="C92" s="30" t="s">
        <v>128</v>
      </c>
      <c r="D92" s="31" t="s">
        <v>127</v>
      </c>
    </row>
    <row r="93" spans="1:21" x14ac:dyDescent="0.25">
      <c r="A93" s="175" t="s">
        <v>96</v>
      </c>
      <c r="B93" s="30">
        <v>2017</v>
      </c>
    </row>
    <row r="94" spans="1:21" x14ac:dyDescent="0.25">
      <c r="A94" s="175" t="s">
        <v>120</v>
      </c>
    </row>
    <row r="95" spans="1:21" x14ac:dyDescent="0.25">
      <c r="A95" s="175" t="s">
        <v>121</v>
      </c>
    </row>
  </sheetData>
  <mergeCells count="5">
    <mergeCell ref="A2:F2"/>
    <mergeCell ref="D3:F3"/>
    <mergeCell ref="S4:T4"/>
    <mergeCell ref="S14:T14"/>
    <mergeCell ref="S26:T26"/>
  </mergeCells>
  <hyperlinks>
    <hyperlink ref="A11" r:id="rId1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6"/>
  <sheetViews>
    <sheetView workbookViewId="0">
      <selection activeCell="F8" sqref="F8"/>
    </sheetView>
  </sheetViews>
  <sheetFormatPr defaultRowHeight="15" x14ac:dyDescent="0.25"/>
  <cols>
    <col min="1" max="1" width="21.42578125" style="175" customWidth="1"/>
    <col min="2" max="2" width="25.85546875" style="30" bestFit="1" customWidth="1"/>
    <col min="3" max="3" width="31.42578125" style="30" bestFit="1" customWidth="1"/>
    <col min="4" max="4" width="16.140625" style="31" bestFit="1" customWidth="1"/>
    <col min="5" max="5" width="15.28515625" style="31" bestFit="1" customWidth="1"/>
    <col min="6" max="7" width="12.28515625" style="30" customWidth="1"/>
    <col min="8" max="8" width="12.28515625" style="237" customWidth="1"/>
    <col min="9" max="9" width="13.42578125" customWidth="1"/>
    <col min="10" max="10" width="12.28515625" bestFit="1" customWidth="1"/>
    <col min="11" max="11" width="37.28515625" customWidth="1"/>
    <col min="12" max="12" width="25.42578125" style="104" customWidth="1"/>
    <col min="13" max="13" width="19" style="10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</cols>
  <sheetData>
    <row r="2" spans="1:24" ht="15.75" x14ac:dyDescent="0.3">
      <c r="A2" s="490" t="s">
        <v>0</v>
      </c>
      <c r="B2" s="491"/>
      <c r="C2" s="491"/>
      <c r="D2" s="491"/>
      <c r="E2" s="491"/>
      <c r="F2" s="492"/>
      <c r="G2" s="224"/>
      <c r="H2" s="230"/>
    </row>
    <row r="3" spans="1:24" ht="15.75" x14ac:dyDescent="0.3">
      <c r="A3" s="176"/>
      <c r="B3" s="256"/>
      <c r="C3" s="256"/>
      <c r="D3" s="493" t="s">
        <v>1</v>
      </c>
      <c r="E3" s="493"/>
      <c r="F3" s="493"/>
      <c r="G3" s="224"/>
      <c r="H3" s="230"/>
      <c r="V3" t="s">
        <v>67</v>
      </c>
    </row>
    <row r="4" spans="1:24" ht="15.75" thickBot="1" x14ac:dyDescent="0.3">
      <c r="A4" s="177" t="s">
        <v>2</v>
      </c>
      <c r="B4" s="2" t="s">
        <v>3</v>
      </c>
      <c r="C4" s="3" t="s">
        <v>4</v>
      </c>
      <c r="D4" s="4" t="s">
        <v>5</v>
      </c>
      <c r="E4" s="5" t="s">
        <v>6</v>
      </c>
      <c r="F4" s="3" t="s">
        <v>7</v>
      </c>
      <c r="G4" s="276" t="s">
        <v>215</v>
      </c>
      <c r="H4" s="276" t="s">
        <v>213</v>
      </c>
      <c r="I4" s="277" t="s">
        <v>214</v>
      </c>
      <c r="S4" s="489" t="s">
        <v>8</v>
      </c>
      <c r="T4" s="489"/>
      <c r="U4" s="7"/>
      <c r="V4" s="7" t="s">
        <v>8</v>
      </c>
      <c r="W4" s="40"/>
      <c r="X4" s="40"/>
    </row>
    <row r="5" spans="1:24" ht="15.75" thickBot="1" x14ac:dyDescent="0.3">
      <c r="A5" s="100" t="s">
        <v>9</v>
      </c>
      <c r="B5" s="186">
        <v>1291423.97</v>
      </c>
      <c r="C5" s="186">
        <v>600363.19999999995</v>
      </c>
      <c r="D5" s="185">
        <v>28271</v>
      </c>
      <c r="E5" s="185">
        <v>3321</v>
      </c>
      <c r="F5" s="268">
        <f>D5+E5</f>
        <v>31592</v>
      </c>
      <c r="G5" s="8">
        <v>32461</v>
      </c>
      <c r="H5" s="278">
        <f>F5-G5</f>
        <v>-869</v>
      </c>
      <c r="I5" s="279">
        <f>B5/F5/3</f>
        <v>13.626065354098083</v>
      </c>
      <c r="S5" s="9" t="s">
        <v>10</v>
      </c>
      <c r="T5" s="10">
        <f>F5/F64</f>
        <v>0.11322201794091612</v>
      </c>
      <c r="V5" s="20" t="s">
        <v>10</v>
      </c>
      <c r="W5" s="40">
        <v>0.15459779342615318</v>
      </c>
      <c r="X5" s="40"/>
    </row>
    <row r="6" spans="1:24" ht="15.75" thickBot="1" x14ac:dyDescent="0.3">
      <c r="A6" s="100" t="s">
        <v>11</v>
      </c>
      <c r="B6" s="191">
        <v>3134258.65</v>
      </c>
      <c r="C6" s="220">
        <v>1423053.32</v>
      </c>
      <c r="D6" s="188">
        <v>112881</v>
      </c>
      <c r="E6" s="188">
        <v>11186</v>
      </c>
      <c r="F6" s="268">
        <f>D6+E6</f>
        <v>124067</v>
      </c>
      <c r="G6" s="8">
        <v>119124</v>
      </c>
      <c r="H6" s="278">
        <f t="shared" ref="H6:H63" si="0">F6-G6</f>
        <v>4943</v>
      </c>
      <c r="I6" s="279">
        <f t="shared" ref="I6:I62" si="1">B6/F6/3</f>
        <v>8.4208764887789123</v>
      </c>
      <c r="S6" s="9" t="s">
        <v>12</v>
      </c>
      <c r="T6" s="11">
        <f>F6/F64</f>
        <v>0.44464155798542793</v>
      </c>
      <c r="V6" s="20" t="s">
        <v>12</v>
      </c>
      <c r="W6" s="40">
        <v>0.47837695254260615</v>
      </c>
      <c r="X6" s="40"/>
    </row>
    <row r="7" spans="1:24" ht="15.75" thickBot="1" x14ac:dyDescent="0.3">
      <c r="A7" s="100" t="s">
        <v>13</v>
      </c>
      <c r="B7" s="187">
        <v>1649692</v>
      </c>
      <c r="C7" s="188">
        <v>558855</v>
      </c>
      <c r="D7" s="188">
        <v>64073</v>
      </c>
      <c r="E7" s="188">
        <v>1167</v>
      </c>
      <c r="F7" s="268">
        <f t="shared" ref="F7:F59" si="2">D7+E7</f>
        <v>65240</v>
      </c>
      <c r="G7" s="8">
        <v>63340</v>
      </c>
      <c r="H7" s="278">
        <f t="shared" si="0"/>
        <v>1900</v>
      </c>
      <c r="I7" s="279">
        <f t="shared" si="1"/>
        <v>8.4288371142448391</v>
      </c>
      <c r="J7" s="275"/>
      <c r="L7" s="105" t="s">
        <v>98</v>
      </c>
      <c r="M7" s="104" t="s">
        <v>99</v>
      </c>
      <c r="S7" s="9" t="s">
        <v>14</v>
      </c>
      <c r="T7" s="11">
        <f>F7/F64</f>
        <v>0.23381249843205137</v>
      </c>
      <c r="V7" s="41" t="s">
        <v>14</v>
      </c>
      <c r="W7" s="40">
        <v>0.24369566713305962</v>
      </c>
      <c r="X7" s="40"/>
    </row>
    <row r="8" spans="1:24" ht="16.5" customHeight="1" thickBot="1" x14ac:dyDescent="0.3">
      <c r="A8" s="100" t="s">
        <v>161</v>
      </c>
      <c r="B8" s="187">
        <v>465025.05</v>
      </c>
      <c r="C8" s="186">
        <v>393824.84</v>
      </c>
      <c r="D8" s="188">
        <v>9833</v>
      </c>
      <c r="E8" s="189">
        <v>623</v>
      </c>
      <c r="F8" s="268">
        <f>D8+E8</f>
        <v>10456</v>
      </c>
      <c r="G8" s="8">
        <v>6701</v>
      </c>
      <c r="H8" s="278">
        <f t="shared" si="0"/>
        <v>3755</v>
      </c>
      <c r="I8" s="279">
        <f t="shared" si="1"/>
        <v>14.824823068094872</v>
      </c>
      <c r="S8" s="9" t="s">
        <v>15</v>
      </c>
      <c r="T8" s="11">
        <f>F8/F64</f>
        <v>3.7473076082242936E-2</v>
      </c>
      <c r="V8" s="41" t="s">
        <v>15</v>
      </c>
      <c r="W8" s="40">
        <v>1.7611303530059408E-2</v>
      </c>
      <c r="X8" s="40"/>
    </row>
    <row r="9" spans="1:24" ht="15.75" thickBot="1" x14ac:dyDescent="0.3">
      <c r="A9" s="100" t="s">
        <v>16</v>
      </c>
      <c r="B9" s="187">
        <v>4973</v>
      </c>
      <c r="C9" s="187">
        <v>1320</v>
      </c>
      <c r="D9" s="190">
        <v>348</v>
      </c>
      <c r="E9" s="190">
        <v>22</v>
      </c>
      <c r="F9" s="268">
        <f>D9+E9</f>
        <v>370</v>
      </c>
      <c r="G9" s="8">
        <v>370</v>
      </c>
      <c r="H9" s="278">
        <f t="shared" si="0"/>
        <v>0</v>
      </c>
      <c r="I9" s="279">
        <f t="shared" si="1"/>
        <v>4.4801801801801799</v>
      </c>
      <c r="J9" s="14"/>
      <c r="S9" s="9" t="s">
        <v>76</v>
      </c>
      <c r="T9" s="11">
        <f>F46/F64</f>
        <v>3.5505524554971385E-2</v>
      </c>
      <c r="V9" s="9" t="s">
        <v>76</v>
      </c>
      <c r="W9" s="40"/>
      <c r="X9" s="40"/>
    </row>
    <row r="10" spans="1:24" ht="15.75" thickBot="1" x14ac:dyDescent="0.3">
      <c r="A10" s="100" t="s">
        <v>18</v>
      </c>
      <c r="B10" s="187">
        <v>5810</v>
      </c>
      <c r="C10" s="188">
        <v>5377</v>
      </c>
      <c r="D10" s="189">
        <v>193</v>
      </c>
      <c r="E10" s="189">
        <v>0</v>
      </c>
      <c r="F10" s="268">
        <f>D10+E10</f>
        <v>193</v>
      </c>
      <c r="G10" s="8">
        <v>153</v>
      </c>
      <c r="H10" s="278">
        <f t="shared" si="0"/>
        <v>40</v>
      </c>
      <c r="I10" s="279">
        <f t="shared" si="1"/>
        <v>10.034542314335061</v>
      </c>
      <c r="S10" s="9" t="s">
        <v>77</v>
      </c>
      <c r="T10" s="11">
        <f>F53/F64</f>
        <v>1.5890935285832554E-2</v>
      </c>
      <c r="V10" s="9" t="s">
        <v>77</v>
      </c>
      <c r="W10" s="40"/>
      <c r="X10" s="40"/>
    </row>
    <row r="11" spans="1:24" ht="15.75" customHeight="1" thickBot="1" x14ac:dyDescent="0.3">
      <c r="A11" s="102" t="s">
        <v>19</v>
      </c>
      <c r="B11" s="191">
        <v>1487.28</v>
      </c>
      <c r="C11" s="187">
        <v>1379.44</v>
      </c>
      <c r="D11" s="189">
        <v>39</v>
      </c>
      <c r="E11" s="189">
        <v>0</v>
      </c>
      <c r="F11" s="268">
        <f>D11+E11</f>
        <v>39</v>
      </c>
      <c r="G11" s="8">
        <v>33</v>
      </c>
      <c r="H11" s="278">
        <f t="shared" si="0"/>
        <v>6</v>
      </c>
      <c r="I11" s="279">
        <f>B11/F11/3</f>
        <v>12.711794871794872</v>
      </c>
      <c r="L11" s="104" t="s">
        <v>188</v>
      </c>
      <c r="M11" s="104" t="s">
        <v>189</v>
      </c>
      <c r="S11" s="9" t="s">
        <v>158</v>
      </c>
      <c r="T11" s="11">
        <f>F62/F64</f>
        <v>1.6184813656026118E-2</v>
      </c>
      <c r="V11" s="9" t="s">
        <v>158</v>
      </c>
      <c r="W11" s="40"/>
      <c r="X11" s="40" t="s">
        <v>21</v>
      </c>
    </row>
    <row r="12" spans="1:24" ht="15.75" thickBot="1" x14ac:dyDescent="0.3">
      <c r="A12" s="61" t="s">
        <v>22</v>
      </c>
      <c r="B12" s="62"/>
      <c r="C12" s="63"/>
      <c r="D12" s="64"/>
      <c r="E12" s="64"/>
      <c r="F12" s="269">
        <f>D12+E12</f>
        <v>0</v>
      </c>
      <c r="G12" s="89"/>
      <c r="H12" s="278">
        <f t="shared" si="0"/>
        <v>0</v>
      </c>
      <c r="I12" s="279"/>
      <c r="S12" s="9" t="s">
        <v>17</v>
      </c>
      <c r="T12" s="11">
        <f>F65/F64</f>
        <v>0.10326957606253158</v>
      </c>
      <c r="U12" s="7"/>
      <c r="V12" s="42" t="s">
        <v>17</v>
      </c>
      <c r="W12" s="40">
        <v>0.10571828336812165</v>
      </c>
      <c r="X12" s="40">
        <v>0.29095578389183119</v>
      </c>
    </row>
    <row r="13" spans="1:24" ht="15.75" thickBot="1" x14ac:dyDescent="0.3">
      <c r="A13" s="100" t="s">
        <v>23</v>
      </c>
      <c r="B13" s="191">
        <v>88798.31</v>
      </c>
      <c r="C13" s="186">
        <v>156740.87</v>
      </c>
      <c r="D13" s="190">
        <v>3233</v>
      </c>
      <c r="E13" s="189">
        <v>0</v>
      </c>
      <c r="F13" s="268">
        <f t="shared" si="2"/>
        <v>3233</v>
      </c>
      <c r="G13" s="8">
        <v>3295</v>
      </c>
      <c r="H13" s="278">
        <f t="shared" si="0"/>
        <v>-62</v>
      </c>
      <c r="I13" s="279">
        <f t="shared" si="1"/>
        <v>9.1554088050314473</v>
      </c>
      <c r="T13" s="70">
        <f>SUM(T5:T12)</f>
        <v>1</v>
      </c>
      <c r="V13" s="7"/>
      <c r="W13" s="40"/>
      <c r="X13" s="40">
        <v>0.24818391856870314</v>
      </c>
    </row>
    <row r="14" spans="1:24" ht="15.75" thickBot="1" x14ac:dyDescent="0.3">
      <c r="A14" s="100" t="s">
        <v>24</v>
      </c>
      <c r="B14" s="191">
        <v>7691.01</v>
      </c>
      <c r="C14" s="186">
        <v>257.39999999999998</v>
      </c>
      <c r="D14" s="189">
        <v>305</v>
      </c>
      <c r="E14" s="189">
        <v>8</v>
      </c>
      <c r="F14" s="268">
        <f t="shared" si="2"/>
        <v>313</v>
      </c>
      <c r="G14" s="8">
        <v>305</v>
      </c>
      <c r="H14" s="278">
        <f t="shared" si="0"/>
        <v>8</v>
      </c>
      <c r="I14" s="279">
        <f t="shared" si="1"/>
        <v>8.1906389776357837</v>
      </c>
      <c r="J14" s="179"/>
      <c r="K14" s="179"/>
      <c r="L14" s="109" t="s">
        <v>162</v>
      </c>
      <c r="M14" s="109" t="s">
        <v>163</v>
      </c>
      <c r="S14" s="489" t="s">
        <v>20</v>
      </c>
      <c r="T14" s="489"/>
      <c r="U14" s="16" t="s">
        <v>21</v>
      </c>
      <c r="V14" s="20" t="s">
        <v>20</v>
      </c>
      <c r="W14" s="40"/>
      <c r="X14" s="40">
        <v>0.30351347628027103</v>
      </c>
    </row>
    <row r="15" spans="1:24" ht="15.75" thickBot="1" x14ac:dyDescent="0.3">
      <c r="A15" s="53" t="s">
        <v>25</v>
      </c>
      <c r="B15" s="62"/>
      <c r="C15" s="223"/>
      <c r="D15" s="64"/>
      <c r="E15" s="64"/>
      <c r="F15" s="268">
        <f t="shared" si="2"/>
        <v>0</v>
      </c>
      <c r="G15" s="8"/>
      <c r="H15" s="278">
        <f t="shared" si="0"/>
        <v>0</v>
      </c>
      <c r="I15" s="279"/>
      <c r="S15" s="9" t="s">
        <v>10</v>
      </c>
      <c r="T15" s="11">
        <f>B5/B64</f>
        <v>0.16274818285934003</v>
      </c>
      <c r="U15" s="11">
        <f>C5/$C$64</f>
        <v>0.14210464203798082</v>
      </c>
      <c r="V15" s="20" t="s">
        <v>10</v>
      </c>
      <c r="W15" s="40">
        <v>0.21051195515228435</v>
      </c>
      <c r="X15" s="40">
        <v>2.212213491763804E-2</v>
      </c>
    </row>
    <row r="16" spans="1:24" ht="15.75" thickBot="1" x14ac:dyDescent="0.3">
      <c r="A16" s="100" t="s">
        <v>26</v>
      </c>
      <c r="B16" s="188">
        <v>2780</v>
      </c>
      <c r="C16" s="188">
        <v>500</v>
      </c>
      <c r="D16" s="189">
        <v>105</v>
      </c>
      <c r="E16" s="189">
        <v>25</v>
      </c>
      <c r="F16" s="270">
        <f t="shared" si="2"/>
        <v>130</v>
      </c>
      <c r="G16" s="253">
        <v>145</v>
      </c>
      <c r="H16" s="278">
        <f t="shared" si="0"/>
        <v>-15</v>
      </c>
      <c r="I16" s="279">
        <f t="shared" si="1"/>
        <v>7.1282051282051277</v>
      </c>
      <c r="J16" s="179"/>
      <c r="K16" s="179"/>
      <c r="L16" s="109" t="s">
        <v>100</v>
      </c>
      <c r="M16" s="109" t="s">
        <v>101</v>
      </c>
      <c r="N16" s="179"/>
      <c r="S16" s="9" t="s">
        <v>12</v>
      </c>
      <c r="T16" s="11">
        <f>B6/B64</f>
        <v>0.39498639621709064</v>
      </c>
      <c r="U16" s="11">
        <f>C6/$C$64</f>
        <v>0.33683357447551782</v>
      </c>
      <c r="V16" s="20" t="s">
        <v>12</v>
      </c>
      <c r="W16" s="40">
        <v>0.41958444932977218</v>
      </c>
      <c r="X16" s="40">
        <v>0.13519999999999999</v>
      </c>
    </row>
    <row r="17" spans="1:23" ht="15.75" thickBot="1" x14ac:dyDescent="0.3">
      <c r="A17" s="100" t="s">
        <v>27</v>
      </c>
      <c r="B17" s="188">
        <v>3100</v>
      </c>
      <c r="C17" s="188">
        <v>1550</v>
      </c>
      <c r="D17" s="189">
        <v>310</v>
      </c>
      <c r="E17" s="189">
        <v>0</v>
      </c>
      <c r="F17" s="270">
        <f t="shared" si="2"/>
        <v>310</v>
      </c>
      <c r="G17" s="253">
        <v>350</v>
      </c>
      <c r="H17" s="278">
        <f t="shared" si="0"/>
        <v>-40</v>
      </c>
      <c r="I17" s="280">
        <f t="shared" si="1"/>
        <v>3.3333333333333335</v>
      </c>
      <c r="S17" s="9" t="s">
        <v>14</v>
      </c>
      <c r="T17" s="11">
        <f>B7/B64</f>
        <v>0.20789793399729942</v>
      </c>
      <c r="U17" s="11">
        <f>C7/$C$64</f>
        <v>0.1322797428725408</v>
      </c>
      <c r="V17" s="20" t="s">
        <v>14</v>
      </c>
      <c r="W17" s="40">
        <v>0.22940629163107448</v>
      </c>
    </row>
    <row r="18" spans="1:23" ht="15.75" thickBot="1" x14ac:dyDescent="0.3">
      <c r="A18" s="100" t="s">
        <v>66</v>
      </c>
      <c r="B18" s="186">
        <v>1144.42</v>
      </c>
      <c r="C18" s="188">
        <v>0</v>
      </c>
      <c r="D18" s="189">
        <v>55</v>
      </c>
      <c r="E18" s="189">
        <v>0</v>
      </c>
      <c r="F18" s="270">
        <f t="shared" si="2"/>
        <v>55</v>
      </c>
      <c r="G18" s="253">
        <v>361</v>
      </c>
      <c r="H18" s="278">
        <f t="shared" si="0"/>
        <v>-306</v>
      </c>
      <c r="I18" s="279">
        <f t="shared" si="1"/>
        <v>6.9358787878787886</v>
      </c>
      <c r="J18" s="181"/>
      <c r="K18" s="181"/>
      <c r="L18" s="182" t="s">
        <v>165</v>
      </c>
      <c r="M18" s="182" t="s">
        <v>117</v>
      </c>
      <c r="S18" s="9" t="s">
        <v>15</v>
      </c>
      <c r="T18" s="11">
        <f>B8/B64</f>
        <v>5.8603513354002358E-2</v>
      </c>
      <c r="U18" s="11">
        <f>C8/$C$64</f>
        <v>9.3217468881945265E-2</v>
      </c>
      <c r="V18" s="42" t="s">
        <v>15</v>
      </c>
      <c r="W18" s="40">
        <v>4.2681034979472336E-2</v>
      </c>
    </row>
    <row r="19" spans="1:23" ht="15.75" thickBot="1" x14ac:dyDescent="0.3">
      <c r="A19" s="100" t="s">
        <v>28</v>
      </c>
      <c r="B19" s="187">
        <v>24440.97</v>
      </c>
      <c r="C19" s="185">
        <v>14250</v>
      </c>
      <c r="D19" s="189">
        <v>633</v>
      </c>
      <c r="E19" s="189">
        <v>46</v>
      </c>
      <c r="F19" s="270">
        <f t="shared" si="2"/>
        <v>679</v>
      </c>
      <c r="G19" s="253">
        <v>689</v>
      </c>
      <c r="H19" s="278">
        <f t="shared" si="0"/>
        <v>-10</v>
      </c>
      <c r="I19" s="279">
        <f t="shared" si="1"/>
        <v>11.998512518409427</v>
      </c>
      <c r="L19" s="104" t="s">
        <v>190</v>
      </c>
      <c r="M19" s="104" t="s">
        <v>191</v>
      </c>
      <c r="S19" s="9" t="s">
        <v>76</v>
      </c>
      <c r="T19" s="11">
        <f>B46/B64</f>
        <v>2.9434049187180858E-2</v>
      </c>
      <c r="U19" s="11">
        <f>C46/C64</f>
        <v>2.9587223625211545E-2</v>
      </c>
      <c r="V19" s="9" t="s">
        <v>76</v>
      </c>
      <c r="W19" s="40"/>
    </row>
    <row r="20" spans="1:23" ht="15.75" thickBot="1" x14ac:dyDescent="0.3">
      <c r="A20" s="100" t="s">
        <v>29</v>
      </c>
      <c r="B20" s="191">
        <v>7934.29</v>
      </c>
      <c r="C20" s="186">
        <v>0</v>
      </c>
      <c r="D20" s="189">
        <v>432</v>
      </c>
      <c r="E20" s="189">
        <v>0</v>
      </c>
      <c r="F20" s="270">
        <f t="shared" si="2"/>
        <v>432</v>
      </c>
      <c r="G20" s="253">
        <v>399</v>
      </c>
      <c r="H20" s="278">
        <f t="shared" si="0"/>
        <v>33</v>
      </c>
      <c r="I20" s="279">
        <f t="shared" si="1"/>
        <v>6.122137345679012</v>
      </c>
      <c r="L20" s="109" t="s">
        <v>102</v>
      </c>
      <c r="M20" s="109" t="s">
        <v>103</v>
      </c>
      <c r="S20" s="9" t="s">
        <v>77</v>
      </c>
      <c r="T20" s="11">
        <f>B53/B64</f>
        <v>1.4315285753907657E-2</v>
      </c>
      <c r="U20" s="11">
        <f>C53/C64</f>
        <v>2.4558477317821324E-2</v>
      </c>
      <c r="V20" s="9" t="s">
        <v>77</v>
      </c>
      <c r="W20" s="40"/>
    </row>
    <row r="21" spans="1:23" ht="15.75" thickBot="1" x14ac:dyDescent="0.3">
      <c r="A21" s="100" t="s">
        <v>30</v>
      </c>
      <c r="B21" s="191">
        <v>22288.71</v>
      </c>
      <c r="C21" s="186">
        <v>0</v>
      </c>
      <c r="D21" s="190">
        <v>1112</v>
      </c>
      <c r="E21" s="189">
        <v>30</v>
      </c>
      <c r="F21" s="270">
        <f t="shared" si="2"/>
        <v>1142</v>
      </c>
      <c r="G21" s="253">
        <v>1548</v>
      </c>
      <c r="H21" s="278">
        <f t="shared" si="0"/>
        <v>-406</v>
      </c>
      <c r="I21" s="280">
        <f t="shared" si="1"/>
        <v>6.5057530647985979</v>
      </c>
      <c r="L21" s="109" t="s">
        <v>104</v>
      </c>
      <c r="M21" s="109" t="s">
        <v>105</v>
      </c>
      <c r="S21" s="9" t="s">
        <v>158</v>
      </c>
      <c r="T21" s="11">
        <f>B62/B64</f>
        <v>1.7271896798556792E-2</v>
      </c>
      <c r="U21" s="11">
        <v>0</v>
      </c>
      <c r="V21" s="172" t="s">
        <v>158</v>
      </c>
      <c r="W21" s="40"/>
    </row>
    <row r="22" spans="1:23" ht="15.75" thickBot="1" x14ac:dyDescent="0.3">
      <c r="A22" s="100" t="s">
        <v>31</v>
      </c>
      <c r="B22" s="191">
        <v>643.83000000000004</v>
      </c>
      <c r="C22" s="186">
        <v>0</v>
      </c>
      <c r="D22" s="189">
        <v>20</v>
      </c>
      <c r="E22" s="189">
        <v>0</v>
      </c>
      <c r="F22" s="270">
        <f t="shared" si="2"/>
        <v>20</v>
      </c>
      <c r="G22" s="253">
        <v>22</v>
      </c>
      <c r="H22" s="278">
        <f t="shared" si="0"/>
        <v>-2</v>
      </c>
      <c r="I22" s="279">
        <f t="shared" si="1"/>
        <v>10.730500000000001</v>
      </c>
      <c r="L22" s="109" t="s">
        <v>122</v>
      </c>
      <c r="M22" s="109" t="s">
        <v>106</v>
      </c>
      <c r="S22" s="9" t="s">
        <v>17</v>
      </c>
      <c r="T22" s="11">
        <f>B65/B64</f>
        <v>0.11474274183262226</v>
      </c>
      <c r="U22" s="11">
        <f>C65/$C$64</f>
        <v>0.29556457173201528</v>
      </c>
      <c r="V22" s="43" t="s">
        <v>17</v>
      </c>
      <c r="W22" s="40">
        <v>9.78162689073966E-2</v>
      </c>
    </row>
    <row r="23" spans="1:23" ht="15.75" thickBot="1" x14ac:dyDescent="0.3">
      <c r="A23" s="100" t="s">
        <v>32</v>
      </c>
      <c r="B23" s="187">
        <v>42670</v>
      </c>
      <c r="C23" s="188">
        <v>15200</v>
      </c>
      <c r="D23" s="189">
        <v>1219</v>
      </c>
      <c r="E23" s="189">
        <v>3</v>
      </c>
      <c r="F23" s="270">
        <f t="shared" si="2"/>
        <v>1222</v>
      </c>
      <c r="G23" s="253">
        <v>1161</v>
      </c>
      <c r="H23" s="278">
        <f t="shared" si="0"/>
        <v>61</v>
      </c>
      <c r="I23" s="279">
        <f t="shared" si="1"/>
        <v>11.639388979814512</v>
      </c>
      <c r="L23" s="109"/>
      <c r="M23" s="109"/>
      <c r="S23" s="15"/>
      <c r="T23" s="20">
        <f>SUM(T15:T22)</f>
        <v>0.99999999999999989</v>
      </c>
      <c r="U23" s="11">
        <f>SUM(U15:U22)</f>
        <v>1.0541457009430328</v>
      </c>
      <c r="V23" s="19"/>
    </row>
    <row r="24" spans="1:23" ht="15.75" thickBot="1" x14ac:dyDescent="0.3">
      <c r="A24" s="100" t="s">
        <v>33</v>
      </c>
      <c r="B24" s="187">
        <v>10860</v>
      </c>
      <c r="C24" s="186">
        <v>0</v>
      </c>
      <c r="D24" s="189">
        <v>721</v>
      </c>
      <c r="E24" s="189">
        <v>3</v>
      </c>
      <c r="F24" s="270">
        <f t="shared" si="2"/>
        <v>724</v>
      </c>
      <c r="G24" s="253">
        <v>714</v>
      </c>
      <c r="H24" s="278">
        <f t="shared" si="0"/>
        <v>10</v>
      </c>
      <c r="I24" s="280">
        <f t="shared" si="1"/>
        <v>5</v>
      </c>
      <c r="L24" s="109"/>
      <c r="M24" s="109"/>
      <c r="S24" s="15"/>
      <c r="T24" s="20"/>
      <c r="U24" s="7"/>
      <c r="V24" s="19"/>
    </row>
    <row r="25" spans="1:23" ht="15.75" thickBot="1" x14ac:dyDescent="0.3">
      <c r="A25" s="100" t="s">
        <v>34</v>
      </c>
      <c r="B25" s="191">
        <v>19147.53</v>
      </c>
      <c r="C25" s="188">
        <v>600</v>
      </c>
      <c r="D25" s="189">
        <v>389</v>
      </c>
      <c r="E25" s="189">
        <v>13</v>
      </c>
      <c r="F25" s="270">
        <f t="shared" si="2"/>
        <v>402</v>
      </c>
      <c r="G25" s="253">
        <v>398</v>
      </c>
      <c r="H25" s="278">
        <f t="shared" si="0"/>
        <v>4</v>
      </c>
      <c r="I25" s="279">
        <f t="shared" si="1"/>
        <v>15.876890547263679</v>
      </c>
      <c r="L25" s="109" t="s">
        <v>107</v>
      </c>
      <c r="M25" s="109" t="s">
        <v>108</v>
      </c>
      <c r="S25" s="21"/>
      <c r="T25" s="22"/>
      <c r="U25" s="15"/>
      <c r="V25" s="18"/>
    </row>
    <row r="26" spans="1:23" ht="15.75" thickBot="1" x14ac:dyDescent="0.3">
      <c r="A26" s="100" t="s">
        <v>35</v>
      </c>
      <c r="B26" s="187">
        <v>3206.8</v>
      </c>
      <c r="C26" s="188">
        <v>0</v>
      </c>
      <c r="D26" s="189">
        <v>199</v>
      </c>
      <c r="E26" s="189"/>
      <c r="F26" s="270">
        <f t="shared" si="2"/>
        <v>199</v>
      </c>
      <c r="G26" s="253">
        <v>190</v>
      </c>
      <c r="H26" s="278">
        <f t="shared" si="0"/>
        <v>9</v>
      </c>
      <c r="I26" s="279">
        <f>B26/F26/3</f>
        <v>5.3715242881072029</v>
      </c>
      <c r="S26" s="489" t="s">
        <v>21</v>
      </c>
      <c r="T26" s="489"/>
      <c r="U26" s="15"/>
      <c r="V26" s="7"/>
    </row>
    <row r="27" spans="1:23" ht="15.75" thickBot="1" x14ac:dyDescent="0.3">
      <c r="A27" s="100" t="s">
        <v>210</v>
      </c>
      <c r="B27" s="187">
        <v>4300</v>
      </c>
      <c r="C27" s="188">
        <v>15000</v>
      </c>
      <c r="D27" s="189">
        <v>175</v>
      </c>
      <c r="E27" s="189">
        <v>0</v>
      </c>
      <c r="F27" s="270">
        <f t="shared" si="2"/>
        <v>175</v>
      </c>
      <c r="G27" s="253">
        <v>0</v>
      </c>
      <c r="H27" s="278">
        <f t="shared" si="0"/>
        <v>175</v>
      </c>
      <c r="I27" s="279">
        <f>B27/F27/3</f>
        <v>8.1904761904761916</v>
      </c>
      <c r="S27" s="259"/>
      <c r="T27" s="259"/>
      <c r="U27" s="15"/>
      <c r="V27" s="7"/>
    </row>
    <row r="28" spans="1:23" ht="15.75" thickBot="1" x14ac:dyDescent="0.3">
      <c r="A28" s="100" t="s">
        <v>36</v>
      </c>
      <c r="B28" s="187">
        <v>72306.25</v>
      </c>
      <c r="C28" s="188">
        <v>83843.490000000005</v>
      </c>
      <c r="D28" s="189">
        <v>1840</v>
      </c>
      <c r="E28" s="189">
        <v>80</v>
      </c>
      <c r="F28" s="270">
        <f t="shared" si="2"/>
        <v>1920</v>
      </c>
      <c r="G28" s="253">
        <v>1500</v>
      </c>
      <c r="H28" s="278">
        <f t="shared" si="0"/>
        <v>420</v>
      </c>
      <c r="I28" s="279">
        <f t="shared" si="1"/>
        <v>12.553168402777779</v>
      </c>
      <c r="J28" s="179"/>
      <c r="K28" s="179"/>
      <c r="L28" s="109" t="s">
        <v>167</v>
      </c>
      <c r="M28" s="109" t="s">
        <v>168</v>
      </c>
      <c r="S28" s="255"/>
      <c r="T28" s="255"/>
      <c r="U28" s="15"/>
      <c r="V28" s="7"/>
    </row>
    <row r="29" spans="1:23" ht="15.75" thickBot="1" x14ac:dyDescent="0.3">
      <c r="A29" s="99" t="s">
        <v>37</v>
      </c>
      <c r="B29" s="187">
        <v>19928</v>
      </c>
      <c r="C29" s="221">
        <v>3100</v>
      </c>
      <c r="D29" s="189">
        <v>705</v>
      </c>
      <c r="E29" s="189">
        <v>0</v>
      </c>
      <c r="F29" s="270">
        <f t="shared" si="2"/>
        <v>705</v>
      </c>
      <c r="G29" s="253">
        <v>730</v>
      </c>
      <c r="H29" s="278">
        <f t="shared" si="0"/>
        <v>-25</v>
      </c>
      <c r="I29" s="281">
        <f t="shared" si="1"/>
        <v>9.4222222222222225</v>
      </c>
      <c r="J29" s="183"/>
      <c r="K29" s="183"/>
      <c r="L29" s="184" t="s">
        <v>169</v>
      </c>
      <c r="M29" s="184" t="s">
        <v>170</v>
      </c>
      <c r="S29" s="9" t="s">
        <v>10</v>
      </c>
      <c r="T29" s="11"/>
      <c r="U29" s="15"/>
      <c r="V29" s="17"/>
    </row>
    <row r="30" spans="1:23" ht="15.75" thickBot="1" x14ac:dyDescent="0.3">
      <c r="A30" s="99" t="s">
        <v>38</v>
      </c>
      <c r="B30" s="187">
        <v>2300</v>
      </c>
      <c r="C30" s="188">
        <v>5000</v>
      </c>
      <c r="D30" s="189">
        <v>300</v>
      </c>
      <c r="E30" s="189">
        <v>3</v>
      </c>
      <c r="F30" s="269">
        <f t="shared" si="2"/>
        <v>303</v>
      </c>
      <c r="G30" s="89">
        <v>203</v>
      </c>
      <c r="H30" s="278">
        <f t="shared" si="0"/>
        <v>100</v>
      </c>
      <c r="I30" s="280">
        <f t="shared" si="1"/>
        <v>2.5302530253025304</v>
      </c>
      <c r="J30" s="183"/>
      <c r="K30" s="183"/>
      <c r="L30" s="184">
        <v>49420024</v>
      </c>
      <c r="M30" s="184" t="s">
        <v>109</v>
      </c>
      <c r="S30" s="9" t="s">
        <v>12</v>
      </c>
      <c r="T30" s="11"/>
      <c r="U30" s="22"/>
      <c r="V30" s="17"/>
    </row>
    <row r="31" spans="1:23" ht="15.75" thickBot="1" x14ac:dyDescent="0.3">
      <c r="A31" s="100" t="s">
        <v>39</v>
      </c>
      <c r="B31" s="191">
        <v>4395</v>
      </c>
      <c r="C31" s="188">
        <v>1000</v>
      </c>
      <c r="D31" s="189">
        <v>80</v>
      </c>
      <c r="E31" s="189">
        <v>45</v>
      </c>
      <c r="F31" s="269">
        <f t="shared" si="2"/>
        <v>125</v>
      </c>
      <c r="G31" s="89">
        <v>137</v>
      </c>
      <c r="H31" s="278">
        <f t="shared" si="0"/>
        <v>-12</v>
      </c>
      <c r="I31" s="279">
        <f t="shared" si="1"/>
        <v>11.719999999999999</v>
      </c>
      <c r="J31" s="179"/>
      <c r="K31" s="179"/>
      <c r="L31" s="109"/>
      <c r="M31" s="109"/>
      <c r="S31" s="9" t="s">
        <v>14</v>
      </c>
      <c r="T31" s="11"/>
      <c r="U31" s="22"/>
      <c r="V31" s="23"/>
    </row>
    <row r="32" spans="1:23" ht="15.75" thickBot="1" x14ac:dyDescent="0.3">
      <c r="A32" s="100" t="s">
        <v>40</v>
      </c>
      <c r="B32" s="191">
        <v>6090</v>
      </c>
      <c r="C32" s="188">
        <v>0</v>
      </c>
      <c r="D32" s="189">
        <v>272</v>
      </c>
      <c r="E32" s="189">
        <v>0</v>
      </c>
      <c r="F32" s="269">
        <f>D32+E32</f>
        <v>272</v>
      </c>
      <c r="G32" s="89">
        <v>272</v>
      </c>
      <c r="H32" s="278">
        <f t="shared" si="0"/>
        <v>0</v>
      </c>
      <c r="I32" s="279">
        <f>B32/F32/3</f>
        <v>7.4632352941176476</v>
      </c>
      <c r="J32" s="179"/>
      <c r="K32" s="179"/>
      <c r="L32" s="109">
        <v>45677260</v>
      </c>
      <c r="M32" s="109" t="s">
        <v>110</v>
      </c>
      <c r="S32" s="9" t="s">
        <v>17</v>
      </c>
      <c r="T32" s="11"/>
      <c r="U32" s="22"/>
      <c r="V32" s="17"/>
    </row>
    <row r="33" spans="1:22" ht="16.5" thickBot="1" x14ac:dyDescent="0.35">
      <c r="A33" s="100" t="s">
        <v>41</v>
      </c>
      <c r="B33" s="187">
        <v>4224</v>
      </c>
      <c r="C33" s="188">
        <v>466.6</v>
      </c>
      <c r="D33" s="189">
        <v>60</v>
      </c>
      <c r="E33" s="189">
        <v>111</v>
      </c>
      <c r="F33" s="269">
        <f t="shared" si="2"/>
        <v>171</v>
      </c>
      <c r="G33" s="89">
        <v>156</v>
      </c>
      <c r="H33" s="278">
        <f t="shared" si="0"/>
        <v>15</v>
      </c>
      <c r="I33" s="279">
        <f>B33/F33/3</f>
        <v>8.2339181286549703</v>
      </c>
      <c r="L33" s="104" t="s">
        <v>208</v>
      </c>
      <c r="M33" s="104" t="s">
        <v>209</v>
      </c>
      <c r="S33" s="22"/>
      <c r="T33" s="22"/>
      <c r="U33" s="24"/>
      <c r="V33" s="19"/>
    </row>
    <row r="34" spans="1:22" ht="16.5" thickBot="1" x14ac:dyDescent="0.35">
      <c r="A34" s="100" t="s">
        <v>42</v>
      </c>
      <c r="B34" s="191">
        <v>600</v>
      </c>
      <c r="C34" s="188">
        <v>250</v>
      </c>
      <c r="D34" s="189">
        <v>20</v>
      </c>
      <c r="E34" s="189">
        <v>0</v>
      </c>
      <c r="F34" s="269">
        <f t="shared" si="2"/>
        <v>20</v>
      </c>
      <c r="G34" s="89">
        <v>30</v>
      </c>
      <c r="H34" s="278">
        <f t="shared" si="0"/>
        <v>-10</v>
      </c>
      <c r="I34" s="279">
        <f t="shared" si="1"/>
        <v>10</v>
      </c>
      <c r="L34" s="110"/>
      <c r="S34" s="18"/>
      <c r="T34" s="18"/>
      <c r="U34" s="24"/>
      <c r="V34" s="19"/>
    </row>
    <row r="35" spans="1:22" ht="15.75" thickBot="1" x14ac:dyDescent="0.3">
      <c r="A35" s="100" t="s">
        <v>81</v>
      </c>
      <c r="B35" s="187">
        <v>33825</v>
      </c>
      <c r="C35" s="188">
        <v>7500</v>
      </c>
      <c r="D35" s="189">
        <v>1400</v>
      </c>
      <c r="E35" s="189">
        <v>0</v>
      </c>
      <c r="F35" s="269">
        <f t="shared" si="2"/>
        <v>1400</v>
      </c>
      <c r="G35" s="89">
        <v>1370</v>
      </c>
      <c r="H35" s="278">
        <f t="shared" si="0"/>
        <v>30</v>
      </c>
      <c r="I35" s="279">
        <f t="shared" si="1"/>
        <v>8.0535714285714288</v>
      </c>
      <c r="S35" s="18"/>
      <c r="T35" s="18"/>
      <c r="V35" s="19"/>
    </row>
    <row r="36" spans="1:22" ht="15.75" thickBot="1" x14ac:dyDescent="0.3">
      <c r="A36" s="100" t="s">
        <v>44</v>
      </c>
      <c r="B36" s="186">
        <v>6440</v>
      </c>
      <c r="C36" s="186">
        <v>0</v>
      </c>
      <c r="D36" s="189">
        <v>143</v>
      </c>
      <c r="E36" s="189">
        <v>0</v>
      </c>
      <c r="F36" s="269">
        <f>D36+E36</f>
        <v>143</v>
      </c>
      <c r="G36" s="89">
        <v>153</v>
      </c>
      <c r="H36" s="278">
        <f t="shared" si="0"/>
        <v>-10</v>
      </c>
      <c r="I36" s="279">
        <f t="shared" si="1"/>
        <v>15.01165501165501</v>
      </c>
      <c r="L36" s="104" t="s">
        <v>192</v>
      </c>
      <c r="M36" s="104" t="s">
        <v>193</v>
      </c>
    </row>
    <row r="37" spans="1:22" ht="15.75" thickBot="1" x14ac:dyDescent="0.3">
      <c r="A37" s="100" t="s">
        <v>45</v>
      </c>
      <c r="B37" s="191">
        <v>3460</v>
      </c>
      <c r="C37" s="186">
        <v>2172.5</v>
      </c>
      <c r="D37" s="189">
        <v>117</v>
      </c>
      <c r="E37" s="189">
        <v>0</v>
      </c>
      <c r="F37" s="269">
        <f>D37+E37</f>
        <v>117</v>
      </c>
      <c r="G37" s="89">
        <v>139</v>
      </c>
      <c r="H37" s="278">
        <f t="shared" si="0"/>
        <v>-22</v>
      </c>
      <c r="I37" s="279">
        <f t="shared" si="1"/>
        <v>9.8575498575498575</v>
      </c>
    </row>
    <row r="38" spans="1:22" ht="15.75" thickBot="1" x14ac:dyDescent="0.3">
      <c r="A38" s="100" t="s">
        <v>82</v>
      </c>
      <c r="B38" s="187">
        <v>10821.5</v>
      </c>
      <c r="C38" s="188">
        <v>1400</v>
      </c>
      <c r="D38" s="189">
        <v>144</v>
      </c>
      <c r="E38" s="189">
        <v>24</v>
      </c>
      <c r="F38" s="269">
        <f>D38+E38</f>
        <v>168</v>
      </c>
      <c r="G38" s="89">
        <v>168</v>
      </c>
      <c r="H38" s="278">
        <f t="shared" si="0"/>
        <v>0</v>
      </c>
      <c r="I38" s="279">
        <f t="shared" si="1"/>
        <v>21.471230158730162</v>
      </c>
    </row>
    <row r="39" spans="1:22" ht="15.75" thickBot="1" x14ac:dyDescent="0.3">
      <c r="A39" s="100" t="s">
        <v>47</v>
      </c>
      <c r="B39" s="187">
        <v>6970.19</v>
      </c>
      <c r="C39" s="186">
        <v>23414.07</v>
      </c>
      <c r="D39" s="189">
        <v>430</v>
      </c>
      <c r="E39" s="189">
        <v>0</v>
      </c>
      <c r="F39" s="269">
        <f t="shared" si="2"/>
        <v>430</v>
      </c>
      <c r="G39" s="89">
        <v>985</v>
      </c>
      <c r="H39" s="278">
        <f t="shared" si="0"/>
        <v>-555</v>
      </c>
      <c r="I39" s="280">
        <f t="shared" si="1"/>
        <v>5.4032480620155035</v>
      </c>
    </row>
    <row r="40" spans="1:22" ht="15.75" thickBot="1" x14ac:dyDescent="0.3">
      <c r="A40" s="113" t="s">
        <v>48</v>
      </c>
      <c r="B40" s="191">
        <v>5145</v>
      </c>
      <c r="C40" s="186">
        <v>0</v>
      </c>
      <c r="D40" s="189">
        <v>149</v>
      </c>
      <c r="E40" s="189">
        <v>1</v>
      </c>
      <c r="F40" s="269">
        <f>D40+E40</f>
        <v>150</v>
      </c>
      <c r="G40" s="89">
        <v>145</v>
      </c>
      <c r="H40" s="278">
        <f t="shared" si="0"/>
        <v>5</v>
      </c>
      <c r="I40" s="279">
        <f t="shared" si="1"/>
        <v>11.433333333333332</v>
      </c>
      <c r="J40" s="181"/>
      <c r="K40" s="181"/>
      <c r="L40" s="182" t="s">
        <v>174</v>
      </c>
      <c r="M40" s="182" t="s">
        <v>175</v>
      </c>
    </row>
    <row r="41" spans="1:22" ht="15.75" thickBot="1" x14ac:dyDescent="0.3">
      <c r="A41" s="100" t="s">
        <v>49</v>
      </c>
      <c r="B41" s="191">
        <v>74984.77</v>
      </c>
      <c r="C41" s="186">
        <v>17822.490000000002</v>
      </c>
      <c r="D41" s="189">
        <v>2450</v>
      </c>
      <c r="E41" s="189">
        <v>17</v>
      </c>
      <c r="F41" s="269">
        <f t="shared" si="2"/>
        <v>2467</v>
      </c>
      <c r="G41" s="89">
        <v>2048</v>
      </c>
      <c r="H41" s="278">
        <f t="shared" si="0"/>
        <v>419</v>
      </c>
      <c r="I41" s="279">
        <f t="shared" si="1"/>
        <v>10.131707877313877</v>
      </c>
      <c r="L41" s="104">
        <v>44991992</v>
      </c>
      <c r="M41" s="104" t="s">
        <v>194</v>
      </c>
    </row>
    <row r="42" spans="1:22" ht="15.75" thickBot="1" x14ac:dyDescent="0.3">
      <c r="A42" s="100" t="s">
        <v>50</v>
      </c>
      <c r="B42" s="191">
        <v>12284</v>
      </c>
      <c r="C42" s="186">
        <v>200</v>
      </c>
      <c r="D42" s="189">
        <v>406</v>
      </c>
      <c r="E42" s="189">
        <v>0</v>
      </c>
      <c r="F42" s="269">
        <f t="shared" si="2"/>
        <v>406</v>
      </c>
      <c r="G42" s="89">
        <v>426</v>
      </c>
      <c r="H42" s="278">
        <f t="shared" si="0"/>
        <v>-20</v>
      </c>
      <c r="I42" s="279">
        <f t="shared" si="1"/>
        <v>10.085385878489326</v>
      </c>
      <c r="L42" s="104" t="s">
        <v>196</v>
      </c>
      <c r="M42" s="104" t="s">
        <v>195</v>
      </c>
    </row>
    <row r="43" spans="1:22" ht="15.75" thickBot="1" x14ac:dyDescent="0.3">
      <c r="A43" s="100" t="s">
        <v>51</v>
      </c>
      <c r="B43" s="200">
        <v>2460</v>
      </c>
      <c r="C43" s="188">
        <v>0</v>
      </c>
      <c r="D43" s="189">
        <v>175</v>
      </c>
      <c r="E43" s="189">
        <v>10</v>
      </c>
      <c r="F43" s="269">
        <f t="shared" si="2"/>
        <v>185</v>
      </c>
      <c r="G43" s="89">
        <v>375</v>
      </c>
      <c r="H43" s="278">
        <f t="shared" si="0"/>
        <v>-190</v>
      </c>
      <c r="I43" s="281">
        <f t="shared" si="1"/>
        <v>4.4324324324324325</v>
      </c>
      <c r="J43" s="179"/>
      <c r="K43" s="179"/>
      <c r="L43" s="109" t="s">
        <v>178</v>
      </c>
      <c r="M43" s="109" t="s">
        <v>177</v>
      </c>
    </row>
    <row r="44" spans="1:22" ht="15.75" thickBot="1" x14ac:dyDescent="0.3">
      <c r="A44" s="100" t="s">
        <v>52</v>
      </c>
      <c r="B44" s="191">
        <v>5125</v>
      </c>
      <c r="C44" s="186">
        <v>0</v>
      </c>
      <c r="D44" s="189">
        <v>120</v>
      </c>
      <c r="E44" s="189">
        <v>15</v>
      </c>
      <c r="F44" s="269">
        <f t="shared" si="2"/>
        <v>135</v>
      </c>
      <c r="G44" s="89">
        <v>125</v>
      </c>
      <c r="H44" s="278">
        <f t="shared" si="0"/>
        <v>10</v>
      </c>
      <c r="I44" s="279">
        <f t="shared" si="1"/>
        <v>12.654320987654321</v>
      </c>
      <c r="J44" s="25"/>
    </row>
    <row r="45" spans="1:22" ht="15.75" thickBot="1" x14ac:dyDescent="0.3">
      <c r="A45" s="99" t="s">
        <v>53</v>
      </c>
      <c r="B45" s="193">
        <v>24406.77</v>
      </c>
      <c r="C45" s="188">
        <v>17686</v>
      </c>
      <c r="D45" s="194">
        <v>1920</v>
      </c>
      <c r="E45" s="194">
        <v>0</v>
      </c>
      <c r="F45" s="269">
        <f t="shared" si="2"/>
        <v>1920</v>
      </c>
      <c r="G45" s="89">
        <v>1880</v>
      </c>
      <c r="H45" s="278">
        <f t="shared" si="0"/>
        <v>40</v>
      </c>
      <c r="I45" s="279">
        <f t="shared" si="1"/>
        <v>4.2372864583333332</v>
      </c>
    </row>
    <row r="46" spans="1:22" ht="15.75" thickBot="1" x14ac:dyDescent="0.3">
      <c r="A46" s="100" t="s">
        <v>54</v>
      </c>
      <c r="B46" s="187">
        <v>233562.28</v>
      </c>
      <c r="C46" s="188">
        <v>125000</v>
      </c>
      <c r="D46" s="188">
        <v>8714</v>
      </c>
      <c r="E46" s="189">
        <v>1193</v>
      </c>
      <c r="F46" s="269">
        <f t="shared" si="2"/>
        <v>9907</v>
      </c>
      <c r="G46" s="89">
        <v>9720</v>
      </c>
      <c r="H46" s="278">
        <f t="shared" si="0"/>
        <v>187</v>
      </c>
      <c r="I46" s="279">
        <f t="shared" si="1"/>
        <v>7.8584933212206858</v>
      </c>
    </row>
    <row r="47" spans="1:22" ht="15.75" thickBot="1" x14ac:dyDescent="0.3">
      <c r="A47" s="100" t="s">
        <v>55</v>
      </c>
      <c r="B47" s="191">
        <v>6540</v>
      </c>
      <c r="C47" s="186">
        <v>0</v>
      </c>
      <c r="D47" s="189">
        <v>70</v>
      </c>
      <c r="E47" s="189">
        <v>0</v>
      </c>
      <c r="F47" s="269">
        <f t="shared" si="2"/>
        <v>70</v>
      </c>
      <c r="G47" s="89">
        <v>74</v>
      </c>
      <c r="H47" s="278">
        <f t="shared" si="0"/>
        <v>-4</v>
      </c>
      <c r="I47" s="279">
        <f>B47/F47/3</f>
        <v>31.142857142857142</v>
      </c>
    </row>
    <row r="48" spans="1:22" ht="15.75" thickBot="1" x14ac:dyDescent="0.3">
      <c r="A48" s="99" t="s">
        <v>61</v>
      </c>
      <c r="B48" s="187">
        <v>2465</v>
      </c>
      <c r="C48" s="187">
        <v>0</v>
      </c>
      <c r="D48" s="190">
        <v>35</v>
      </c>
      <c r="E48" s="190">
        <v>6</v>
      </c>
      <c r="F48" s="269">
        <f>D48+E48</f>
        <v>41</v>
      </c>
      <c r="G48" s="89">
        <v>41</v>
      </c>
      <c r="H48" s="278">
        <f t="shared" si="0"/>
        <v>0</v>
      </c>
      <c r="I48" s="279">
        <f>B48/F48/3</f>
        <v>20.040650406504067</v>
      </c>
    </row>
    <row r="49" spans="1:20" ht="15.75" thickBot="1" x14ac:dyDescent="0.3">
      <c r="A49" s="99" t="s">
        <v>73</v>
      </c>
      <c r="B49" s="187">
        <v>11300</v>
      </c>
      <c r="C49" s="188">
        <v>4220</v>
      </c>
      <c r="D49" s="189">
        <v>330</v>
      </c>
      <c r="E49" s="189">
        <v>12</v>
      </c>
      <c r="F49" s="269">
        <f>D49+E49</f>
        <v>342</v>
      </c>
      <c r="G49" s="89">
        <v>342</v>
      </c>
      <c r="H49" s="278">
        <f t="shared" si="0"/>
        <v>0</v>
      </c>
      <c r="I49" s="279"/>
      <c r="L49" s="104" t="s">
        <v>198</v>
      </c>
      <c r="M49" s="104" t="s">
        <v>197</v>
      </c>
    </row>
    <row r="50" spans="1:20" ht="15.75" thickBot="1" x14ac:dyDescent="0.3">
      <c r="A50" s="100" t="s">
        <v>56</v>
      </c>
      <c r="B50" s="187">
        <v>0</v>
      </c>
      <c r="C50" s="188">
        <v>0</v>
      </c>
      <c r="D50" s="189">
        <v>0</v>
      </c>
      <c r="E50" s="189">
        <v>0</v>
      </c>
      <c r="F50" s="269">
        <f t="shared" si="2"/>
        <v>0</v>
      </c>
      <c r="G50" s="89"/>
      <c r="H50" s="278">
        <f t="shared" si="0"/>
        <v>0</v>
      </c>
      <c r="I50" s="279" t="e">
        <f>B50/F50/3</f>
        <v>#DIV/0!</v>
      </c>
    </row>
    <row r="51" spans="1:20" ht="15.75" thickBot="1" x14ac:dyDescent="0.3">
      <c r="A51" s="111" t="s">
        <v>124</v>
      </c>
      <c r="B51" s="195">
        <v>9750</v>
      </c>
      <c r="C51" s="222">
        <v>420</v>
      </c>
      <c r="D51" s="196">
        <v>325</v>
      </c>
      <c r="E51" s="197">
        <v>0</v>
      </c>
      <c r="F51" s="270">
        <f t="shared" si="2"/>
        <v>325</v>
      </c>
      <c r="G51" s="253">
        <v>316</v>
      </c>
      <c r="H51" s="278">
        <f t="shared" si="0"/>
        <v>9</v>
      </c>
      <c r="I51" s="279">
        <f t="shared" si="1"/>
        <v>10</v>
      </c>
      <c r="L51" s="104" t="s">
        <v>112</v>
      </c>
      <c r="M51" s="104" t="s">
        <v>111</v>
      </c>
      <c r="T51">
        <v>20235</v>
      </c>
    </row>
    <row r="52" spans="1:20" ht="15.75" thickBot="1" x14ac:dyDescent="0.3">
      <c r="A52" s="258" t="s">
        <v>58</v>
      </c>
      <c r="B52" s="191"/>
      <c r="C52" s="191"/>
      <c r="D52" s="190"/>
      <c r="E52" s="190"/>
      <c r="F52" s="269">
        <f>D52+E52</f>
        <v>0</v>
      </c>
      <c r="G52" s="219"/>
      <c r="H52" s="278">
        <f t="shared" si="0"/>
        <v>0</v>
      </c>
      <c r="I52" s="279" t="e">
        <f t="shared" si="1"/>
        <v>#DIV/0!</v>
      </c>
      <c r="L52" s="104" t="s">
        <v>199</v>
      </c>
      <c r="M52" s="104" t="s">
        <v>113</v>
      </c>
      <c r="N52" t="s">
        <v>206</v>
      </c>
    </row>
    <row r="53" spans="1:20" ht="15.75" thickBot="1" x14ac:dyDescent="0.3">
      <c r="A53" s="100" t="s">
        <v>59</v>
      </c>
      <c r="B53" s="186">
        <v>113593.3</v>
      </c>
      <c r="C53" s="186">
        <v>103754.57</v>
      </c>
      <c r="D53" s="190">
        <v>4198</v>
      </c>
      <c r="E53" s="190">
        <v>236</v>
      </c>
      <c r="F53" s="269">
        <f t="shared" si="2"/>
        <v>4434</v>
      </c>
      <c r="G53" s="89">
        <v>4180</v>
      </c>
      <c r="H53" s="278">
        <f t="shared" si="0"/>
        <v>254</v>
      </c>
      <c r="I53" s="279">
        <f t="shared" si="1"/>
        <v>8.5395654788753568</v>
      </c>
      <c r="J53" s="40"/>
    </row>
    <row r="54" spans="1:20" ht="15.75" thickBot="1" x14ac:dyDescent="0.3">
      <c r="A54" s="99" t="s">
        <v>60</v>
      </c>
      <c r="B54" s="191">
        <v>25449.200000000001</v>
      </c>
      <c r="C54" s="188">
        <v>76930.240000000005</v>
      </c>
      <c r="D54" s="189">
        <v>913</v>
      </c>
      <c r="E54" s="190">
        <v>0</v>
      </c>
      <c r="F54" s="271">
        <f t="shared" si="2"/>
        <v>913</v>
      </c>
      <c r="G54" s="89">
        <v>973</v>
      </c>
      <c r="H54" s="278">
        <f t="shared" si="0"/>
        <v>-60</v>
      </c>
      <c r="I54" s="279">
        <f t="shared" si="1"/>
        <v>9.2914202263599854</v>
      </c>
      <c r="L54" s="104" t="s">
        <v>200</v>
      </c>
      <c r="M54" s="104" t="s">
        <v>201</v>
      </c>
    </row>
    <row r="55" spans="1:20" ht="15.75" thickBot="1" x14ac:dyDescent="0.3">
      <c r="A55" s="99" t="s">
        <v>74</v>
      </c>
      <c r="B55" s="187">
        <v>28348</v>
      </c>
      <c r="C55" s="187">
        <v>13411</v>
      </c>
      <c r="D55" s="190">
        <v>630</v>
      </c>
      <c r="E55" s="189">
        <v>0</v>
      </c>
      <c r="F55" s="272">
        <f t="shared" si="2"/>
        <v>630</v>
      </c>
      <c r="G55" s="89">
        <v>600</v>
      </c>
      <c r="H55" s="278">
        <f t="shared" si="0"/>
        <v>30</v>
      </c>
      <c r="I55" s="279">
        <f t="shared" si="1"/>
        <v>14.998941798941798</v>
      </c>
      <c r="L55" s="104" t="s">
        <v>202</v>
      </c>
      <c r="M55" s="104" t="s">
        <v>203</v>
      </c>
    </row>
    <row r="56" spans="1:20" ht="15.75" thickBot="1" x14ac:dyDescent="0.3">
      <c r="A56" s="99" t="s">
        <v>80</v>
      </c>
      <c r="B56" s="191">
        <v>1266.7</v>
      </c>
      <c r="C56" s="187">
        <v>80</v>
      </c>
      <c r="D56" s="190">
        <v>84</v>
      </c>
      <c r="E56" s="189">
        <v>0</v>
      </c>
      <c r="F56" s="272">
        <f t="shared" si="2"/>
        <v>84</v>
      </c>
      <c r="G56" s="89">
        <v>89</v>
      </c>
      <c r="H56" s="278">
        <f t="shared" si="0"/>
        <v>-5</v>
      </c>
      <c r="I56" s="279">
        <f t="shared" si="1"/>
        <v>5.0265873015873019</v>
      </c>
    </row>
    <row r="57" spans="1:20" x14ac:dyDescent="0.25">
      <c r="A57" s="99" t="s">
        <v>63</v>
      </c>
      <c r="B57" s="201">
        <v>66000</v>
      </c>
      <c r="C57" s="201">
        <v>19000</v>
      </c>
      <c r="D57" s="201">
        <v>2261</v>
      </c>
      <c r="E57" s="257">
        <v>164</v>
      </c>
      <c r="F57" s="273">
        <f t="shared" si="2"/>
        <v>2425</v>
      </c>
      <c r="G57" s="251">
        <v>2315</v>
      </c>
      <c r="H57" s="278">
        <f t="shared" si="0"/>
        <v>110</v>
      </c>
      <c r="I57" s="279">
        <f>B57/F57/3</f>
        <v>9.072164948453608</v>
      </c>
    </row>
    <row r="58" spans="1:20" x14ac:dyDescent="0.25">
      <c r="A58" s="99" t="s">
        <v>78</v>
      </c>
      <c r="B58" s="187">
        <v>8688.99</v>
      </c>
      <c r="C58" s="187">
        <v>3350</v>
      </c>
      <c r="D58" s="195">
        <v>428</v>
      </c>
      <c r="E58" s="197">
        <v>0</v>
      </c>
      <c r="F58" s="273">
        <f t="shared" si="2"/>
        <v>428</v>
      </c>
      <c r="G58" s="252">
        <v>403</v>
      </c>
      <c r="H58" s="278">
        <f t="shared" si="0"/>
        <v>25</v>
      </c>
      <c r="I58" s="279">
        <f t="shared" si="1"/>
        <v>6.7671261682242987</v>
      </c>
      <c r="L58" s="104" t="s">
        <v>205</v>
      </c>
      <c r="M58" s="104" t="s">
        <v>204</v>
      </c>
    </row>
    <row r="59" spans="1:20" x14ac:dyDescent="0.25">
      <c r="A59" s="99" t="s">
        <v>94</v>
      </c>
      <c r="B59" s="187">
        <v>3675</v>
      </c>
      <c r="C59" s="187">
        <v>21330</v>
      </c>
      <c r="D59" s="195">
        <v>470</v>
      </c>
      <c r="E59" s="197">
        <v>20</v>
      </c>
      <c r="F59" s="272">
        <f t="shared" si="2"/>
        <v>490</v>
      </c>
      <c r="G59" s="198">
        <v>490</v>
      </c>
      <c r="H59" s="278">
        <f t="shared" si="0"/>
        <v>0</v>
      </c>
      <c r="I59" s="279">
        <f t="shared" si="1"/>
        <v>2.5</v>
      </c>
      <c r="J59" s="181"/>
      <c r="K59" s="181"/>
      <c r="L59" s="182" t="s">
        <v>179</v>
      </c>
      <c r="M59" s="182" t="s">
        <v>180</v>
      </c>
      <c r="N59" s="181"/>
      <c r="O59" s="181"/>
    </row>
    <row r="60" spans="1:20" x14ac:dyDescent="0.25">
      <c r="A60" s="103" t="s">
        <v>79</v>
      </c>
      <c r="B60" s="187">
        <v>181733.08</v>
      </c>
      <c r="C60" s="187">
        <v>63947</v>
      </c>
      <c r="D60" s="187">
        <v>1145</v>
      </c>
      <c r="E60" s="189">
        <v>68</v>
      </c>
      <c r="F60" s="272">
        <f>D60+E60</f>
        <v>1213</v>
      </c>
      <c r="G60" s="198">
        <v>807</v>
      </c>
      <c r="H60" s="278">
        <f t="shared" si="0"/>
        <v>406</v>
      </c>
      <c r="I60" s="279">
        <f t="shared" si="1"/>
        <v>49.940390217092606</v>
      </c>
    </row>
    <row r="61" spans="1:20" x14ac:dyDescent="0.25">
      <c r="A61" s="103" t="s">
        <v>129</v>
      </c>
      <c r="B61" s="187">
        <v>13038.14</v>
      </c>
      <c r="C61" s="187">
        <v>5600.71</v>
      </c>
      <c r="D61" s="187">
        <v>1026</v>
      </c>
      <c r="E61" s="189">
        <v>0</v>
      </c>
      <c r="F61" s="272">
        <f>D61+E61</f>
        <v>1026</v>
      </c>
      <c r="G61" s="198">
        <v>986</v>
      </c>
      <c r="H61" s="278">
        <f t="shared" si="0"/>
        <v>40</v>
      </c>
      <c r="I61" s="281">
        <f t="shared" si="1"/>
        <v>4.2359129304743339</v>
      </c>
      <c r="J61" s="181"/>
      <c r="K61" s="181"/>
      <c r="L61" s="182" t="s">
        <v>182</v>
      </c>
      <c r="M61" s="182" t="s">
        <v>183</v>
      </c>
      <c r="N61" s="181"/>
      <c r="O61" s="181"/>
    </row>
    <row r="62" spans="1:20" x14ac:dyDescent="0.25">
      <c r="A62" s="99" t="s">
        <v>83</v>
      </c>
      <c r="B62" s="187">
        <v>137054.32</v>
      </c>
      <c r="C62" s="187">
        <v>435626.8</v>
      </c>
      <c r="D62" s="187">
        <v>4229</v>
      </c>
      <c r="E62" s="189">
        <v>287</v>
      </c>
      <c r="F62" s="272">
        <f>D62+E62</f>
        <v>4516</v>
      </c>
      <c r="G62" s="198">
        <v>4517</v>
      </c>
      <c r="H62" s="278">
        <f t="shared" si="0"/>
        <v>-1</v>
      </c>
      <c r="I62" s="281">
        <f t="shared" si="1"/>
        <v>10.116203129613227</v>
      </c>
    </row>
    <row r="63" spans="1:20" x14ac:dyDescent="0.25">
      <c r="A63" s="99" t="s">
        <v>187</v>
      </c>
      <c r="B63" s="187">
        <v>5200</v>
      </c>
      <c r="C63" s="187">
        <v>0</v>
      </c>
      <c r="D63" s="187">
        <v>153</v>
      </c>
      <c r="E63" s="189">
        <v>0</v>
      </c>
      <c r="F63" s="272">
        <f>D63+E63</f>
        <v>153</v>
      </c>
      <c r="G63" s="198">
        <v>87</v>
      </c>
      <c r="H63" s="278">
        <f t="shared" si="0"/>
        <v>66</v>
      </c>
      <c r="I63" s="279"/>
    </row>
    <row r="64" spans="1:20" x14ac:dyDescent="0.25">
      <c r="A64" s="26" t="s">
        <v>64</v>
      </c>
      <c r="B64" s="52">
        <f>SUM(B5:B63)</f>
        <v>7935105.3099999996</v>
      </c>
      <c r="C64" s="52">
        <f>SUM(C5:C63)</f>
        <v>4224796.54</v>
      </c>
      <c r="D64" s="52">
        <f>SUM(D5:D63)</f>
        <v>260288</v>
      </c>
      <c r="E64" s="52">
        <f>SUM(E5:E63)</f>
        <v>18739</v>
      </c>
      <c r="F64" s="274">
        <f>SUM(F5:F63)</f>
        <v>279027</v>
      </c>
      <c r="G64" s="274"/>
      <c r="H64" s="282"/>
      <c r="I64" s="283">
        <f>B56/F56/3</f>
        <v>5.0265873015873019</v>
      </c>
    </row>
    <row r="65" spans="1:21" x14ac:dyDescent="0.25">
      <c r="A65" s="178" t="s">
        <v>65</v>
      </c>
      <c r="B65" s="28">
        <f>SUM(B9:B63)-B62-B53-B46</f>
        <v>910495.74</v>
      </c>
      <c r="C65" s="28">
        <f>SUM(C9:C63)</f>
        <v>1248700.18</v>
      </c>
      <c r="D65" s="28">
        <f>SUM(D9:D63)</f>
        <v>45230</v>
      </c>
      <c r="E65" s="28">
        <f>SUM(E9:E63)</f>
        <v>2442</v>
      </c>
      <c r="F65" s="199">
        <f>SUM(F9:F63)-F53-F46-F62</f>
        <v>28815</v>
      </c>
      <c r="G65" s="199"/>
      <c r="H65" s="234"/>
      <c r="I65" s="86">
        <f>B57/F57/3</f>
        <v>9.072164948453608</v>
      </c>
    </row>
    <row r="66" spans="1:21" x14ac:dyDescent="0.25">
      <c r="A66" s="180"/>
      <c r="B66" s="29"/>
      <c r="E66" s="32">
        <f>D64+E64</f>
        <v>279027</v>
      </c>
      <c r="F66" s="21">
        <f>F65/F64</f>
        <v>0.10326957606253158</v>
      </c>
      <c r="G66" s="21"/>
      <c r="H66" s="235"/>
      <c r="J66" s="14"/>
    </row>
    <row r="67" spans="1:21" x14ac:dyDescent="0.25">
      <c r="A67" s="180"/>
      <c r="B67" s="260">
        <f>B64*2</f>
        <v>15870210.619999999</v>
      </c>
      <c r="C67" s="260">
        <f>C64*2</f>
        <v>8449593.0800000001</v>
      </c>
      <c r="D67" s="263"/>
      <c r="E67" s="263"/>
      <c r="F67" s="264">
        <f>F64*2</f>
        <v>558054</v>
      </c>
      <c r="G67" s="266" t="s">
        <v>211</v>
      </c>
      <c r="H67" s="236"/>
      <c r="J67" s="29"/>
      <c r="K67" s="40"/>
      <c r="L67" s="106"/>
      <c r="M67" s="106"/>
      <c r="N67" s="40"/>
    </row>
    <row r="68" spans="1:21" x14ac:dyDescent="0.25">
      <c r="A68" s="180"/>
      <c r="B68" s="33"/>
      <c r="C68" s="29"/>
      <c r="F68" s="34"/>
      <c r="G68" s="34"/>
      <c r="H68" s="236"/>
    </row>
    <row r="69" spans="1:21" x14ac:dyDescent="0.25">
      <c r="A69" s="180"/>
      <c r="B69" s="260">
        <v>15870210.380000001</v>
      </c>
      <c r="C69" s="262">
        <v>8449593.1799999997</v>
      </c>
      <c r="D69" s="263"/>
      <c r="E69" s="263"/>
      <c r="F69" s="261">
        <v>558426</v>
      </c>
      <c r="G69" s="267" t="s">
        <v>212</v>
      </c>
    </row>
    <row r="70" spans="1:21" x14ac:dyDescent="0.25">
      <c r="A70" s="180"/>
      <c r="B70" s="29">
        <f>B67-B69</f>
        <v>0.23999999836087227</v>
      </c>
      <c r="C70" s="29">
        <f>C67-C69</f>
        <v>-9.999999962747097E-2</v>
      </c>
      <c r="F70" s="34">
        <f>F67-F69</f>
        <v>-372</v>
      </c>
      <c r="G70" s="267" t="s">
        <v>213</v>
      </c>
    </row>
    <row r="71" spans="1:21" x14ac:dyDescent="0.25">
      <c r="A71" s="180"/>
      <c r="B71" s="29"/>
      <c r="C71" s="29"/>
      <c r="K71" s="50"/>
      <c r="L71" s="107"/>
      <c r="M71" s="107"/>
      <c r="N71" s="50"/>
    </row>
    <row r="72" spans="1:21" x14ac:dyDescent="0.25">
      <c r="A72" s="180" t="s">
        <v>186</v>
      </c>
      <c r="B72" s="29">
        <f>'TM1 2017'!B59+'TM2 2017'!B60+'TM3 2017'!B62+'TM4 2017'!B63</f>
        <v>29956550.710000001</v>
      </c>
      <c r="C72" s="29"/>
    </row>
    <row r="73" spans="1:21" x14ac:dyDescent="0.25">
      <c r="A73" s="180">
        <v>2016</v>
      </c>
      <c r="B73" s="265">
        <v>22489433</v>
      </c>
      <c r="C73" s="29"/>
      <c r="F73" s="34"/>
      <c r="G73" s="34"/>
      <c r="H73" s="236"/>
    </row>
    <row r="74" spans="1:21" x14ac:dyDescent="0.25">
      <c r="A74" s="180"/>
      <c r="B74" s="21">
        <f>(B72-B73)/B73</f>
        <v>0.3320278332495088</v>
      </c>
    </row>
    <row r="75" spans="1:21" x14ac:dyDescent="0.25">
      <c r="A75" s="180"/>
      <c r="C75" s="28"/>
      <c r="F75" s="82"/>
      <c r="G75" s="82"/>
      <c r="H75" s="238"/>
    </row>
    <row r="76" spans="1:21" x14ac:dyDescent="0.25">
      <c r="A76" s="180"/>
      <c r="E76" s="49"/>
      <c r="F76" s="85"/>
      <c r="G76" s="85"/>
      <c r="H76" s="239"/>
    </row>
    <row r="77" spans="1:21" x14ac:dyDescent="0.25">
      <c r="A77" s="180"/>
      <c r="F77" s="34"/>
      <c r="G77" s="34"/>
      <c r="H77" s="236"/>
      <c r="U77" s="255"/>
    </row>
    <row r="78" spans="1:21" x14ac:dyDescent="0.25">
      <c r="A78" s="179"/>
      <c r="T78" s="255"/>
      <c r="U78" s="10"/>
    </row>
    <row r="79" spans="1:21" x14ac:dyDescent="0.25">
      <c r="T79" s="9"/>
      <c r="U79" s="11"/>
    </row>
    <row r="80" spans="1:21" x14ac:dyDescent="0.25">
      <c r="I80">
        <f>F79-F80</f>
        <v>0</v>
      </c>
      <c r="T80" s="9"/>
      <c r="U80" s="11"/>
    </row>
    <row r="81" spans="1:21" x14ac:dyDescent="0.25">
      <c r="A81" s="175" t="s">
        <v>84</v>
      </c>
      <c r="F81" s="21"/>
      <c r="G81" s="21"/>
      <c r="H81" s="235"/>
      <c r="T81" s="9"/>
      <c r="U81" s="11"/>
    </row>
    <row r="82" spans="1:21" x14ac:dyDescent="0.25">
      <c r="A82" s="175" t="s">
        <v>85</v>
      </c>
      <c r="T82" s="9"/>
    </row>
    <row r="83" spans="1:21" x14ac:dyDescent="0.25">
      <c r="A83" s="175" t="s">
        <v>86</v>
      </c>
      <c r="B83" s="30" t="s">
        <v>87</v>
      </c>
    </row>
    <row r="84" spans="1:21" x14ac:dyDescent="0.25">
      <c r="A84" s="175" t="s">
        <v>89</v>
      </c>
      <c r="B84" s="30" t="s">
        <v>88</v>
      </c>
    </row>
    <row r="85" spans="1:21" x14ac:dyDescent="0.25">
      <c r="A85" s="175" t="s">
        <v>90</v>
      </c>
    </row>
    <row r="87" spans="1:21" ht="15.75" thickBot="1" x14ac:dyDescent="0.3"/>
    <row r="88" spans="1:21" ht="15.75" thickBot="1" x14ac:dyDescent="0.3">
      <c r="U88" s="72"/>
    </row>
    <row r="89" spans="1:21" ht="15.75" thickBot="1" x14ac:dyDescent="0.3">
      <c r="A89" s="175" t="s">
        <v>91</v>
      </c>
      <c r="B89" s="30">
        <v>2016</v>
      </c>
      <c r="T89" s="71"/>
    </row>
    <row r="90" spans="1:21" x14ac:dyDescent="0.25">
      <c r="A90" s="175" t="s">
        <v>92</v>
      </c>
      <c r="B90" s="30">
        <v>2016</v>
      </c>
      <c r="C90" s="30" t="s">
        <v>97</v>
      </c>
    </row>
    <row r="91" spans="1:21" x14ac:dyDescent="0.25">
      <c r="A91" s="175" t="s">
        <v>93</v>
      </c>
      <c r="B91" s="30">
        <v>2016</v>
      </c>
      <c r="D91" s="31" t="s">
        <v>126</v>
      </c>
    </row>
    <row r="92" spans="1:21" x14ac:dyDescent="0.25">
      <c r="A92" s="175" t="s">
        <v>94</v>
      </c>
      <c r="B92" s="30">
        <v>2016</v>
      </c>
      <c r="C92" s="30" t="s">
        <v>125</v>
      </c>
      <c r="D92" s="31">
        <v>44400437</v>
      </c>
    </row>
    <row r="93" spans="1:21" x14ac:dyDescent="0.25">
      <c r="A93" s="175" t="s">
        <v>95</v>
      </c>
      <c r="B93" s="30">
        <v>2017</v>
      </c>
      <c r="C93" s="30" t="s">
        <v>128</v>
      </c>
      <c r="D93" s="31" t="s">
        <v>127</v>
      </c>
    </row>
    <row r="94" spans="1:21" x14ac:dyDescent="0.25">
      <c r="A94" s="175" t="s">
        <v>96</v>
      </c>
      <c r="B94" s="30">
        <v>2017</v>
      </c>
    </row>
    <row r="95" spans="1:21" x14ac:dyDescent="0.25">
      <c r="A95" s="175" t="s">
        <v>120</v>
      </c>
    </row>
    <row r="96" spans="1:21" x14ac:dyDescent="0.25">
      <c r="A96" s="175" t="s">
        <v>121</v>
      </c>
    </row>
  </sheetData>
  <mergeCells count="5">
    <mergeCell ref="A2:F2"/>
    <mergeCell ref="D3:F3"/>
    <mergeCell ref="S4:T4"/>
    <mergeCell ref="S14:T14"/>
    <mergeCell ref="S26:T26"/>
  </mergeCells>
  <hyperlinks>
    <hyperlink ref="A11" r:id="rId1"/>
  </hyperlink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1"/>
  <sheetViews>
    <sheetView workbookViewId="0">
      <selection activeCell="A13" sqref="A13:XFD13"/>
    </sheetView>
  </sheetViews>
  <sheetFormatPr defaultRowHeight="15" x14ac:dyDescent="0.25"/>
  <cols>
    <col min="1" max="1" width="21.42578125" style="175" customWidth="1"/>
    <col min="2" max="2" width="25.85546875" style="30" bestFit="1" customWidth="1"/>
    <col min="3" max="3" width="31.42578125" style="30" bestFit="1" customWidth="1"/>
    <col min="4" max="4" width="16.140625" style="31" bestFit="1" customWidth="1"/>
    <col min="5" max="5" width="15.28515625" style="31" bestFit="1" customWidth="1"/>
    <col min="6" max="7" width="12.28515625" style="30" customWidth="1"/>
    <col min="8" max="8" width="12.28515625" style="237" customWidth="1"/>
    <col min="9" max="9" width="13.42578125" customWidth="1"/>
    <col min="10" max="10" width="12.28515625" bestFit="1" customWidth="1"/>
    <col min="11" max="11" width="37.28515625" customWidth="1"/>
    <col min="12" max="12" width="25.42578125" style="104" customWidth="1"/>
    <col min="13" max="13" width="19" style="10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</cols>
  <sheetData>
    <row r="2" spans="1:24" ht="15.75" x14ac:dyDescent="0.3">
      <c r="A2" s="490" t="s">
        <v>0</v>
      </c>
      <c r="B2" s="491"/>
      <c r="C2" s="491"/>
      <c r="D2" s="491"/>
      <c r="E2" s="491"/>
      <c r="F2" s="492"/>
      <c r="G2" s="224"/>
      <c r="H2" s="230"/>
    </row>
    <row r="3" spans="1:24" ht="15.75" x14ac:dyDescent="0.3">
      <c r="A3" s="176"/>
      <c r="B3" s="285"/>
      <c r="C3" s="285"/>
      <c r="D3" s="493" t="s">
        <v>1</v>
      </c>
      <c r="E3" s="493"/>
      <c r="F3" s="493"/>
      <c r="G3" s="224"/>
      <c r="H3" s="230"/>
      <c r="V3" t="s">
        <v>67</v>
      </c>
    </row>
    <row r="4" spans="1:24" ht="15.75" thickBot="1" x14ac:dyDescent="0.3">
      <c r="A4" s="177" t="s">
        <v>2</v>
      </c>
      <c r="B4" s="2" t="s">
        <v>3</v>
      </c>
      <c r="C4" s="3" t="s">
        <v>4</v>
      </c>
      <c r="D4" s="4" t="s">
        <v>5</v>
      </c>
      <c r="E4" s="5" t="s">
        <v>6</v>
      </c>
      <c r="F4" s="3" t="s">
        <v>7</v>
      </c>
      <c r="G4" s="276" t="s">
        <v>216</v>
      </c>
      <c r="H4" s="276" t="s">
        <v>213</v>
      </c>
      <c r="I4" s="277" t="s">
        <v>214</v>
      </c>
      <c r="S4" s="489" t="s">
        <v>8</v>
      </c>
      <c r="T4" s="489"/>
      <c r="U4" s="7"/>
      <c r="V4" s="7" t="s">
        <v>8</v>
      </c>
      <c r="W4" s="40"/>
      <c r="X4" s="40"/>
    </row>
    <row r="5" spans="1:24" ht="15.75" thickBot="1" x14ac:dyDescent="0.3">
      <c r="A5" s="100" t="s">
        <v>9</v>
      </c>
      <c r="B5" s="186">
        <v>1277962.3799999999</v>
      </c>
      <c r="C5" s="186">
        <v>400463.71</v>
      </c>
      <c r="D5" s="185">
        <v>27744</v>
      </c>
      <c r="E5" s="185">
        <v>3689</v>
      </c>
      <c r="F5" s="270">
        <f>D5+E5</f>
        <v>31433</v>
      </c>
      <c r="G5" s="268">
        <f>E5+F5</f>
        <v>35122</v>
      </c>
      <c r="H5" s="278">
        <f>F5-G5</f>
        <v>-3689</v>
      </c>
      <c r="I5" s="279">
        <f>B5/F5/3</f>
        <v>13.552236821175198</v>
      </c>
      <c r="S5" s="9" t="s">
        <v>10</v>
      </c>
      <c r="T5" s="10">
        <f>F5/F66</f>
        <v>0.10286778349756355</v>
      </c>
      <c r="V5" s="20" t="s">
        <v>10</v>
      </c>
      <c r="W5" s="40">
        <v>0.15459779342615318</v>
      </c>
      <c r="X5" s="40"/>
    </row>
    <row r="6" spans="1:24" ht="15.75" thickBot="1" x14ac:dyDescent="0.3">
      <c r="A6" s="100" t="s">
        <v>11</v>
      </c>
      <c r="B6" s="191">
        <v>3300340.49</v>
      </c>
      <c r="C6" s="220">
        <v>2733293.17</v>
      </c>
      <c r="D6" s="188">
        <v>124453</v>
      </c>
      <c r="E6" s="188">
        <v>11300</v>
      </c>
      <c r="F6" s="270">
        <f>D6+E6</f>
        <v>135753</v>
      </c>
      <c r="G6" s="268">
        <f>E6+F6</f>
        <v>147053</v>
      </c>
      <c r="H6" s="278">
        <f t="shared" ref="H6:H63" si="0">F6-G6</f>
        <v>-11300</v>
      </c>
      <c r="I6" s="279">
        <f t="shared" ref="I6:I62" si="1">B6/F6/3</f>
        <v>8.1037877370420315</v>
      </c>
      <c r="S6" s="9" t="s">
        <v>12</v>
      </c>
      <c r="T6" s="11">
        <f>F6/F66</f>
        <v>0.44426590567698737</v>
      </c>
      <c r="V6" s="20" t="s">
        <v>12</v>
      </c>
      <c r="W6" s="40">
        <v>0.47837695254260615</v>
      </c>
      <c r="X6" s="40"/>
    </row>
    <row r="7" spans="1:24" ht="15.75" thickBot="1" x14ac:dyDescent="0.3">
      <c r="A7" s="100" t="s">
        <v>13</v>
      </c>
      <c r="B7" s="187">
        <v>1577119</v>
      </c>
      <c r="C7" s="188">
        <v>524132</v>
      </c>
      <c r="D7" s="188">
        <v>63298</v>
      </c>
      <c r="E7" s="188">
        <v>1061</v>
      </c>
      <c r="F7" s="270">
        <f t="shared" ref="F7:G63" si="2">D7+E7</f>
        <v>64359</v>
      </c>
      <c r="G7" s="268">
        <f t="shared" si="2"/>
        <v>65420</v>
      </c>
      <c r="H7" s="278">
        <f t="shared" si="0"/>
        <v>-1061</v>
      </c>
      <c r="I7" s="279">
        <f t="shared" si="1"/>
        <v>8.1683421640071057</v>
      </c>
      <c r="J7" s="275"/>
      <c r="L7" s="105" t="s">
        <v>98</v>
      </c>
      <c r="M7" s="104" t="s">
        <v>99</v>
      </c>
      <c r="S7" s="9" t="s">
        <v>14</v>
      </c>
      <c r="T7" s="11">
        <f>F7/F66</f>
        <v>0.21062156581044419</v>
      </c>
      <c r="V7" s="41" t="s">
        <v>14</v>
      </c>
      <c r="W7" s="40">
        <v>0.24369566713305962</v>
      </c>
      <c r="X7" s="40"/>
    </row>
    <row r="8" spans="1:24" ht="16.5" customHeight="1" thickBot="1" x14ac:dyDescent="0.3">
      <c r="A8" s="100" t="s">
        <v>161</v>
      </c>
      <c r="B8" s="187">
        <v>881385.31</v>
      </c>
      <c r="C8" s="186">
        <v>338121.08</v>
      </c>
      <c r="D8" s="188">
        <v>19878</v>
      </c>
      <c r="E8" s="189">
        <v>760</v>
      </c>
      <c r="F8" s="270">
        <f t="shared" si="2"/>
        <v>20638</v>
      </c>
      <c r="G8" s="268">
        <f t="shared" si="2"/>
        <v>21398</v>
      </c>
      <c r="H8" s="278">
        <f t="shared" si="0"/>
        <v>-760</v>
      </c>
      <c r="I8" s="279">
        <f t="shared" si="1"/>
        <v>14.235638304745294</v>
      </c>
      <c r="S8" s="9" t="s">
        <v>15</v>
      </c>
      <c r="T8" s="11">
        <f>F8/F66</f>
        <v>6.7540015773954645E-2</v>
      </c>
      <c r="V8" s="41" t="s">
        <v>15</v>
      </c>
      <c r="W8" s="40">
        <v>1.7611303530059408E-2</v>
      </c>
      <c r="X8" s="40"/>
    </row>
    <row r="9" spans="1:24" ht="15.75" thickBot="1" x14ac:dyDescent="0.3">
      <c r="A9" s="100" t="s">
        <v>16</v>
      </c>
      <c r="B9" s="187">
        <v>5990</v>
      </c>
      <c r="C9" s="187">
        <v>2390</v>
      </c>
      <c r="D9" s="190">
        <v>376</v>
      </c>
      <c r="E9" s="190">
        <v>22</v>
      </c>
      <c r="F9" s="270">
        <f t="shared" si="2"/>
        <v>398</v>
      </c>
      <c r="G9" s="268">
        <f t="shared" si="2"/>
        <v>420</v>
      </c>
      <c r="H9" s="278">
        <f t="shared" si="0"/>
        <v>-22</v>
      </c>
      <c r="I9" s="279">
        <f t="shared" si="1"/>
        <v>5.016750418760469</v>
      </c>
      <c r="J9" s="14"/>
      <c r="S9" s="9" t="s">
        <v>76</v>
      </c>
      <c r="T9" s="11">
        <f>F46/F66</f>
        <v>3.6270277876864973E-2</v>
      </c>
      <c r="V9" s="9" t="s">
        <v>76</v>
      </c>
      <c r="W9" s="40"/>
      <c r="X9" s="40"/>
    </row>
    <row r="10" spans="1:24" ht="15.75" thickBot="1" x14ac:dyDescent="0.3">
      <c r="A10" s="100" t="s">
        <v>18</v>
      </c>
      <c r="B10" s="187">
        <v>6900</v>
      </c>
      <c r="C10" s="188">
        <v>13850</v>
      </c>
      <c r="D10" s="189">
        <v>220</v>
      </c>
      <c r="E10" s="189">
        <v>0</v>
      </c>
      <c r="F10" s="270">
        <f t="shared" si="2"/>
        <v>220</v>
      </c>
      <c r="G10" s="268">
        <f t="shared" si="2"/>
        <v>220</v>
      </c>
      <c r="H10" s="278">
        <f t="shared" si="0"/>
        <v>0</v>
      </c>
      <c r="I10" s="279">
        <f t="shared" si="1"/>
        <v>10.454545454545455</v>
      </c>
      <c r="S10" s="9" t="s">
        <v>77</v>
      </c>
      <c r="T10" s="11">
        <f>F53/F66</f>
        <v>1.6042308233546163E-2</v>
      </c>
      <c r="V10" s="9" t="s">
        <v>77</v>
      </c>
      <c r="W10" s="40"/>
      <c r="X10" s="40"/>
    </row>
    <row r="11" spans="1:24" ht="15.75" customHeight="1" thickBot="1" x14ac:dyDescent="0.3">
      <c r="A11" s="102" t="s">
        <v>19</v>
      </c>
      <c r="B11" s="191">
        <v>870</v>
      </c>
      <c r="C11" s="187">
        <v>995</v>
      </c>
      <c r="D11" s="189">
        <v>29</v>
      </c>
      <c r="E11" s="189">
        <v>0</v>
      </c>
      <c r="F11" s="270">
        <f t="shared" si="2"/>
        <v>29</v>
      </c>
      <c r="G11" s="268">
        <f t="shared" si="2"/>
        <v>29</v>
      </c>
      <c r="H11" s="278">
        <f t="shared" si="0"/>
        <v>0</v>
      </c>
      <c r="I11" s="279">
        <f>B11/F11/3</f>
        <v>10</v>
      </c>
      <c r="L11" s="104" t="s">
        <v>188</v>
      </c>
      <c r="M11" s="104" t="s">
        <v>189</v>
      </c>
      <c r="S11" s="9" t="s">
        <v>158</v>
      </c>
      <c r="T11" s="11">
        <f>F62/F66</f>
        <v>1.4864170541976064E-2</v>
      </c>
      <c r="V11" s="9" t="s">
        <v>158</v>
      </c>
      <c r="W11" s="40"/>
      <c r="X11" s="40" t="s">
        <v>21</v>
      </c>
    </row>
    <row r="12" spans="1:24" ht="15.75" thickBot="1" x14ac:dyDescent="0.3">
      <c r="A12" s="61" t="s">
        <v>22</v>
      </c>
      <c r="B12" s="62"/>
      <c r="C12" s="63"/>
      <c r="D12" s="64"/>
      <c r="E12" s="64"/>
      <c r="F12" s="287">
        <f t="shared" si="2"/>
        <v>0</v>
      </c>
      <c r="G12" s="269">
        <f t="shared" si="2"/>
        <v>0</v>
      </c>
      <c r="H12" s="278">
        <f t="shared" si="0"/>
        <v>0</v>
      </c>
      <c r="I12" s="279"/>
      <c r="S12" s="9" t="s">
        <v>17</v>
      </c>
      <c r="T12" s="11">
        <f>F67/F66</f>
        <v>0.10752797258866305</v>
      </c>
      <c r="U12" s="7"/>
      <c r="V12" s="42" t="s">
        <v>17</v>
      </c>
      <c r="W12" s="40">
        <v>0.10571828336812165</v>
      </c>
      <c r="X12" s="40">
        <v>0.29095578389183119</v>
      </c>
    </row>
    <row r="13" spans="1:24" ht="15.75" thickBot="1" x14ac:dyDescent="0.3">
      <c r="A13" s="100" t="s">
        <v>23</v>
      </c>
      <c r="B13" s="191">
        <v>105972.05</v>
      </c>
      <c r="C13" s="186">
        <v>136840</v>
      </c>
      <c r="D13" s="190">
        <v>3950</v>
      </c>
      <c r="E13" s="189">
        <v>0</v>
      </c>
      <c r="F13" s="270">
        <f t="shared" si="2"/>
        <v>3950</v>
      </c>
      <c r="G13" s="268">
        <f t="shared" si="2"/>
        <v>3950</v>
      </c>
      <c r="H13" s="278">
        <f t="shared" si="0"/>
        <v>0</v>
      </c>
      <c r="I13" s="279">
        <f t="shared" si="1"/>
        <v>8.9427890295358647</v>
      </c>
      <c r="T13" s="70">
        <f>SUM(T5:T12)</f>
        <v>1</v>
      </c>
      <c r="V13" s="7"/>
      <c r="W13" s="40"/>
      <c r="X13" s="40">
        <v>0.24818391856870314</v>
      </c>
    </row>
    <row r="14" spans="1:24" ht="15.75" thickBot="1" x14ac:dyDescent="0.3">
      <c r="A14" s="100" t="s">
        <v>24</v>
      </c>
      <c r="B14" s="191">
        <v>9102.3700000000008</v>
      </c>
      <c r="C14" s="188">
        <v>1260</v>
      </c>
      <c r="D14" s="189">
        <v>315</v>
      </c>
      <c r="E14" s="189">
        <v>10</v>
      </c>
      <c r="F14" s="270">
        <f t="shared" si="2"/>
        <v>325</v>
      </c>
      <c r="G14" s="268">
        <f t="shared" si="2"/>
        <v>335</v>
      </c>
      <c r="H14" s="278">
        <f t="shared" si="0"/>
        <v>-10</v>
      </c>
      <c r="I14" s="279">
        <f t="shared" si="1"/>
        <v>9.335764102564104</v>
      </c>
      <c r="J14" s="179"/>
      <c r="K14" s="179"/>
      <c r="L14" s="109" t="s">
        <v>162</v>
      </c>
      <c r="M14" s="109" t="s">
        <v>163</v>
      </c>
      <c r="S14" s="489" t="s">
        <v>20</v>
      </c>
      <c r="T14" s="489"/>
      <c r="U14" s="16" t="s">
        <v>21</v>
      </c>
      <c r="V14" s="20" t="s">
        <v>20</v>
      </c>
      <c r="W14" s="40"/>
      <c r="X14" s="40">
        <v>0.30351347628027103</v>
      </c>
    </row>
    <row r="15" spans="1:24" ht="15.75" thickBot="1" x14ac:dyDescent="0.3">
      <c r="A15" s="53" t="s">
        <v>25</v>
      </c>
      <c r="B15" s="62"/>
      <c r="C15" s="223"/>
      <c r="D15" s="64"/>
      <c r="E15" s="64"/>
      <c r="F15" s="287">
        <f t="shared" si="2"/>
        <v>0</v>
      </c>
      <c r="G15" s="268">
        <f t="shared" si="2"/>
        <v>0</v>
      </c>
      <c r="H15" s="278">
        <f t="shared" si="0"/>
        <v>0</v>
      </c>
      <c r="I15" s="279"/>
      <c r="S15" s="9" t="s">
        <v>10</v>
      </c>
      <c r="T15" s="11">
        <f>B5/B66</f>
        <v>0.14717456354726033</v>
      </c>
      <c r="U15" s="11">
        <f>C5/$C$66</f>
        <v>8.2374513554216405E-2</v>
      </c>
      <c r="V15" s="20" t="s">
        <v>10</v>
      </c>
      <c r="W15" s="40">
        <v>0.21051195515228435</v>
      </c>
      <c r="X15" s="40">
        <v>2.212213491763804E-2</v>
      </c>
    </row>
    <row r="16" spans="1:24" ht="15.75" thickBot="1" x14ac:dyDescent="0.3">
      <c r="A16" s="100" t="s">
        <v>26</v>
      </c>
      <c r="B16" s="188">
        <v>8861.85</v>
      </c>
      <c r="C16" s="188">
        <v>2300</v>
      </c>
      <c r="D16" s="189">
        <v>210</v>
      </c>
      <c r="E16" s="189">
        <v>50</v>
      </c>
      <c r="F16" s="270">
        <f t="shared" si="2"/>
        <v>260</v>
      </c>
      <c r="G16" s="270">
        <f t="shared" si="2"/>
        <v>310</v>
      </c>
      <c r="H16" s="278">
        <f t="shared" si="0"/>
        <v>-50</v>
      </c>
      <c r="I16" s="279">
        <f t="shared" si="1"/>
        <v>11.361346153846155</v>
      </c>
      <c r="J16" s="179"/>
      <c r="K16" s="179"/>
      <c r="L16" s="109" t="s">
        <v>100</v>
      </c>
      <c r="M16" s="109" t="s">
        <v>101</v>
      </c>
      <c r="N16" s="179"/>
      <c r="S16" s="9" t="s">
        <v>12</v>
      </c>
      <c r="T16" s="11">
        <f>B6/B66</f>
        <v>0.38007861481266875</v>
      </c>
      <c r="U16" s="11">
        <f>C6/$C$66</f>
        <v>0.56223245616890505</v>
      </c>
      <c r="V16" s="20" t="s">
        <v>12</v>
      </c>
      <c r="W16" s="40">
        <v>0.41958444932977218</v>
      </c>
      <c r="X16" s="40">
        <v>0.13519999999999999</v>
      </c>
    </row>
    <row r="17" spans="1:23" ht="15.75" thickBot="1" x14ac:dyDescent="0.3">
      <c r="A17" s="100" t="s">
        <v>27</v>
      </c>
      <c r="B17" s="188">
        <v>3100</v>
      </c>
      <c r="C17" s="188">
        <v>1550</v>
      </c>
      <c r="D17" s="189">
        <v>310</v>
      </c>
      <c r="E17" s="189">
        <v>0</v>
      </c>
      <c r="F17" s="270">
        <f t="shared" si="2"/>
        <v>310</v>
      </c>
      <c r="G17" s="270">
        <f t="shared" si="2"/>
        <v>310</v>
      </c>
      <c r="H17" s="278">
        <f t="shared" si="0"/>
        <v>0</v>
      </c>
      <c r="I17" s="280">
        <f t="shared" si="1"/>
        <v>3.3333333333333335</v>
      </c>
      <c r="S17" s="9" t="s">
        <v>14</v>
      </c>
      <c r="T17" s="11">
        <f>B7/B66</f>
        <v>0.18162647361113377</v>
      </c>
      <c r="U17" s="11">
        <f>C7/$C$66</f>
        <v>0.10781281164827282</v>
      </c>
      <c r="V17" s="20" t="s">
        <v>14</v>
      </c>
      <c r="W17" s="40">
        <v>0.22940629163107448</v>
      </c>
    </row>
    <row r="18" spans="1:23" ht="15.75" thickBot="1" x14ac:dyDescent="0.3">
      <c r="A18" s="100" t="s">
        <v>66</v>
      </c>
      <c r="B18" s="186">
        <v>1951.27</v>
      </c>
      <c r="C18" s="188">
        <v>0</v>
      </c>
      <c r="D18" s="189">
        <v>182</v>
      </c>
      <c r="E18" s="189">
        <v>0</v>
      </c>
      <c r="F18" s="270">
        <f t="shared" si="2"/>
        <v>182</v>
      </c>
      <c r="G18" s="270">
        <f t="shared" si="2"/>
        <v>182</v>
      </c>
      <c r="H18" s="278">
        <f t="shared" si="0"/>
        <v>0</v>
      </c>
      <c r="I18" s="279">
        <f t="shared" si="1"/>
        <v>3.573754578754579</v>
      </c>
      <c r="J18" s="179"/>
      <c r="K18" s="179"/>
      <c r="L18" s="182" t="s">
        <v>165</v>
      </c>
      <c r="M18" s="182" t="s">
        <v>117</v>
      </c>
      <c r="S18" s="9" t="s">
        <v>15</v>
      </c>
      <c r="T18" s="11">
        <f>B8/B66</f>
        <v>0.10150337783512592</v>
      </c>
      <c r="U18" s="11">
        <f>C8/$C$66</f>
        <v>6.9550770249384858E-2</v>
      </c>
      <c r="V18" s="42" t="s">
        <v>15</v>
      </c>
      <c r="W18" s="40">
        <v>4.2681034979472336E-2</v>
      </c>
    </row>
    <row r="19" spans="1:23" ht="15.75" thickBot="1" x14ac:dyDescent="0.3">
      <c r="A19" s="100" t="s">
        <v>28</v>
      </c>
      <c r="B19" s="187">
        <v>35052.339999999997</v>
      </c>
      <c r="C19" s="185">
        <v>10750</v>
      </c>
      <c r="D19" s="189">
        <v>908</v>
      </c>
      <c r="E19" s="189">
        <v>49</v>
      </c>
      <c r="F19" s="270">
        <f t="shared" si="2"/>
        <v>957</v>
      </c>
      <c r="G19" s="270">
        <f t="shared" si="2"/>
        <v>1006</v>
      </c>
      <c r="H19" s="278">
        <f t="shared" si="0"/>
        <v>-49</v>
      </c>
      <c r="I19" s="279">
        <f t="shared" si="1"/>
        <v>12.209104841518633</v>
      </c>
      <c r="L19" s="104" t="s">
        <v>190</v>
      </c>
      <c r="M19" s="104" t="s">
        <v>191</v>
      </c>
      <c r="S19" s="9" t="s">
        <v>76</v>
      </c>
      <c r="T19" s="11">
        <f>B46/B66</f>
        <v>3.5019480485813909E-2</v>
      </c>
      <c r="U19" s="11">
        <f>C46/C66</f>
        <v>4.4225032061348396E-2</v>
      </c>
      <c r="V19" s="9" t="s">
        <v>76</v>
      </c>
      <c r="W19" s="40"/>
    </row>
    <row r="20" spans="1:23" ht="15.75" thickBot="1" x14ac:dyDescent="0.3">
      <c r="A20" s="100" t="s">
        <v>29</v>
      </c>
      <c r="B20" s="191">
        <v>8778</v>
      </c>
      <c r="C20" s="186">
        <v>0</v>
      </c>
      <c r="D20" s="189">
        <v>379</v>
      </c>
      <c r="E20" s="189">
        <v>0</v>
      </c>
      <c r="F20" s="270">
        <f t="shared" si="2"/>
        <v>379</v>
      </c>
      <c r="G20" s="270">
        <f t="shared" si="2"/>
        <v>379</v>
      </c>
      <c r="H20" s="278">
        <f t="shared" si="0"/>
        <v>0</v>
      </c>
      <c r="I20" s="279">
        <f t="shared" si="1"/>
        <v>7.7203166226912927</v>
      </c>
      <c r="L20" s="109" t="s">
        <v>102</v>
      </c>
      <c r="M20" s="109" t="s">
        <v>103</v>
      </c>
      <c r="S20" s="9" t="s">
        <v>77</v>
      </c>
      <c r="T20" s="11">
        <f>B53/B66</f>
        <v>1.7846864559878547E-2</v>
      </c>
      <c r="U20" s="11">
        <f>C53/C66</f>
        <v>2.089979160033555E-2</v>
      </c>
      <c r="V20" s="9" t="s">
        <v>77</v>
      </c>
      <c r="W20" s="40"/>
    </row>
    <row r="21" spans="1:23" ht="15.75" thickBot="1" x14ac:dyDescent="0.3">
      <c r="A21" s="100" t="s">
        <v>30</v>
      </c>
      <c r="B21" s="191">
        <v>22288.71</v>
      </c>
      <c r="C21" s="186">
        <v>0</v>
      </c>
      <c r="D21" s="190">
        <v>1112</v>
      </c>
      <c r="E21" s="189">
        <v>30</v>
      </c>
      <c r="F21" s="270">
        <f t="shared" si="2"/>
        <v>1142</v>
      </c>
      <c r="G21" s="270">
        <f t="shared" si="2"/>
        <v>1172</v>
      </c>
      <c r="H21" s="278">
        <f t="shared" si="0"/>
        <v>-30</v>
      </c>
      <c r="I21" s="280">
        <f t="shared" si="1"/>
        <v>6.5057530647985979</v>
      </c>
      <c r="L21" s="109" t="s">
        <v>104</v>
      </c>
      <c r="M21" s="109" t="s">
        <v>105</v>
      </c>
      <c r="S21" s="9" t="s">
        <v>158</v>
      </c>
      <c r="T21" s="11">
        <f>B62/B66</f>
        <v>1.8222439075520572E-2</v>
      </c>
      <c r="U21" s="11">
        <v>0</v>
      </c>
      <c r="V21" s="172" t="s">
        <v>158</v>
      </c>
      <c r="W21" s="40"/>
    </row>
    <row r="22" spans="1:23" ht="15.75" thickBot="1" x14ac:dyDescent="0.3">
      <c r="A22" s="100" t="s">
        <v>31</v>
      </c>
      <c r="B22" s="191">
        <v>518.65</v>
      </c>
      <c r="C22" s="186">
        <v>0</v>
      </c>
      <c r="D22" s="189">
        <v>17</v>
      </c>
      <c r="E22" s="189">
        <v>0</v>
      </c>
      <c r="F22" s="270">
        <f t="shared" si="2"/>
        <v>17</v>
      </c>
      <c r="G22" s="270">
        <f t="shared" si="2"/>
        <v>17</v>
      </c>
      <c r="H22" s="278">
        <f t="shared" si="0"/>
        <v>0</v>
      </c>
      <c r="I22" s="279">
        <f t="shared" si="1"/>
        <v>10.169607843137255</v>
      </c>
      <c r="L22" s="109" t="s">
        <v>122</v>
      </c>
      <c r="M22" s="109" t="s">
        <v>106</v>
      </c>
      <c r="S22" s="9" t="s">
        <v>17</v>
      </c>
      <c r="T22" s="11">
        <f>B67/B66</f>
        <v>0.11852818607259834</v>
      </c>
      <c r="U22" s="11">
        <f>C67/$C$66</f>
        <v>0.17802944837922097</v>
      </c>
      <c r="V22" s="43" t="s">
        <v>17</v>
      </c>
      <c r="W22" s="40">
        <v>9.78162689073966E-2</v>
      </c>
    </row>
    <row r="23" spans="1:23" ht="15.75" thickBot="1" x14ac:dyDescent="0.3">
      <c r="A23" s="100" t="s">
        <v>32</v>
      </c>
      <c r="B23" s="187">
        <v>41670</v>
      </c>
      <c r="C23" s="188">
        <v>15200</v>
      </c>
      <c r="D23" s="189">
        <v>1219</v>
      </c>
      <c r="E23" s="189">
        <v>3</v>
      </c>
      <c r="F23" s="270">
        <f t="shared" si="2"/>
        <v>1222</v>
      </c>
      <c r="G23" s="270">
        <f t="shared" si="2"/>
        <v>1225</v>
      </c>
      <c r="H23" s="278">
        <f t="shared" si="0"/>
        <v>-3</v>
      </c>
      <c r="I23" s="279">
        <f t="shared" si="1"/>
        <v>11.366612111292964</v>
      </c>
      <c r="L23" s="109"/>
      <c r="M23" s="109"/>
      <c r="S23" s="15"/>
      <c r="T23" s="20">
        <f>SUM(T15:T22)</f>
        <v>1</v>
      </c>
      <c r="U23" s="11">
        <f>SUM(U15:U22)</f>
        <v>1.0651248236616842</v>
      </c>
      <c r="V23" s="19"/>
    </row>
    <row r="24" spans="1:23" ht="15.75" thickBot="1" x14ac:dyDescent="0.3">
      <c r="A24" s="100" t="s">
        <v>33</v>
      </c>
      <c r="B24" s="187">
        <v>11630</v>
      </c>
      <c r="C24" s="186">
        <v>0</v>
      </c>
      <c r="D24" s="189">
        <v>740</v>
      </c>
      <c r="E24" s="189">
        <v>3</v>
      </c>
      <c r="F24" s="270">
        <f t="shared" si="2"/>
        <v>743</v>
      </c>
      <c r="G24" s="270">
        <f t="shared" si="2"/>
        <v>746</v>
      </c>
      <c r="H24" s="278">
        <f t="shared" si="0"/>
        <v>-3</v>
      </c>
      <c r="I24" s="280">
        <f t="shared" si="1"/>
        <v>5.217586361597129</v>
      </c>
      <c r="L24" s="109"/>
      <c r="M24" s="109"/>
      <c r="S24" s="15"/>
      <c r="T24" s="20"/>
      <c r="U24" s="7"/>
      <c r="V24" s="19"/>
    </row>
    <row r="25" spans="1:23" ht="15.75" thickBot="1" x14ac:dyDescent="0.3">
      <c r="A25" s="100" t="s">
        <v>34</v>
      </c>
      <c r="B25" s="191">
        <v>15765</v>
      </c>
      <c r="C25" s="188">
        <v>900</v>
      </c>
      <c r="D25" s="189">
        <v>403</v>
      </c>
      <c r="E25" s="189">
        <v>13</v>
      </c>
      <c r="F25" s="270">
        <f t="shared" si="2"/>
        <v>416</v>
      </c>
      <c r="G25" s="270">
        <f t="shared" si="2"/>
        <v>429</v>
      </c>
      <c r="H25" s="278">
        <f t="shared" si="0"/>
        <v>-13</v>
      </c>
      <c r="I25" s="279">
        <f t="shared" si="1"/>
        <v>12.632211538461538</v>
      </c>
      <c r="L25" s="109" t="s">
        <v>107</v>
      </c>
      <c r="M25" s="109" t="s">
        <v>108</v>
      </c>
      <c r="S25" s="21"/>
      <c r="T25" s="22"/>
      <c r="U25" s="15"/>
      <c r="V25" s="18"/>
    </row>
    <row r="26" spans="1:23" ht="15.75" thickBot="1" x14ac:dyDescent="0.3">
      <c r="A26" s="100" t="s">
        <v>35</v>
      </c>
      <c r="B26" s="187">
        <v>3453.7</v>
      </c>
      <c r="C26" s="188">
        <v>0</v>
      </c>
      <c r="D26" s="189">
        <v>210</v>
      </c>
      <c r="E26" s="189">
        <v>5</v>
      </c>
      <c r="F26" s="270">
        <f t="shared" si="2"/>
        <v>215</v>
      </c>
      <c r="G26" s="270">
        <f t="shared" si="2"/>
        <v>220</v>
      </c>
      <c r="H26" s="278">
        <f t="shared" si="0"/>
        <v>-5</v>
      </c>
      <c r="I26" s="279">
        <f>B26/F26/3</f>
        <v>5.354573643410852</v>
      </c>
      <c r="S26" s="489" t="s">
        <v>21</v>
      </c>
      <c r="T26" s="489"/>
      <c r="U26" s="15"/>
      <c r="V26" s="7"/>
    </row>
    <row r="27" spans="1:23" ht="15.75" thickBot="1" x14ac:dyDescent="0.3">
      <c r="A27" s="100" t="s">
        <v>210</v>
      </c>
      <c r="B27" s="187">
        <v>4500</v>
      </c>
      <c r="C27" s="188">
        <v>5000</v>
      </c>
      <c r="D27" s="189">
        <v>190</v>
      </c>
      <c r="E27" s="189">
        <v>0</v>
      </c>
      <c r="F27" s="270">
        <f t="shared" si="2"/>
        <v>190</v>
      </c>
      <c r="G27" s="270">
        <f t="shared" si="2"/>
        <v>190</v>
      </c>
      <c r="H27" s="278">
        <f t="shared" si="0"/>
        <v>0</v>
      </c>
      <c r="I27" s="279">
        <f>B27/F27/3</f>
        <v>7.8947368421052637</v>
      </c>
      <c r="S27" s="284"/>
      <c r="T27" s="284"/>
      <c r="U27" s="15"/>
      <c r="V27" s="7"/>
    </row>
    <row r="28" spans="1:23" ht="15.75" thickBot="1" x14ac:dyDescent="0.3">
      <c r="A28" s="100" t="s">
        <v>36</v>
      </c>
      <c r="B28" s="187">
        <v>109370.4</v>
      </c>
      <c r="C28" s="188">
        <v>86976.9</v>
      </c>
      <c r="D28" s="189">
        <v>2280</v>
      </c>
      <c r="E28" s="189">
        <v>85</v>
      </c>
      <c r="F28" s="270">
        <f t="shared" si="2"/>
        <v>2365</v>
      </c>
      <c r="G28" s="270">
        <f t="shared" si="2"/>
        <v>2450</v>
      </c>
      <c r="H28" s="278">
        <f t="shared" si="0"/>
        <v>-85</v>
      </c>
      <c r="I28" s="279">
        <f t="shared" si="1"/>
        <v>15.415137420718814</v>
      </c>
      <c r="J28" s="179"/>
      <c r="K28" s="179"/>
      <c r="L28" s="109" t="s">
        <v>167</v>
      </c>
      <c r="M28" s="109" t="s">
        <v>168</v>
      </c>
      <c r="S28" s="284"/>
      <c r="T28" s="284"/>
      <c r="U28" s="15"/>
      <c r="V28" s="7"/>
    </row>
    <row r="29" spans="1:23" ht="15.75" thickBot="1" x14ac:dyDescent="0.3">
      <c r="A29" s="99" t="s">
        <v>37</v>
      </c>
      <c r="B29" s="187">
        <v>20192</v>
      </c>
      <c r="C29" s="221">
        <v>3300</v>
      </c>
      <c r="D29" s="189">
        <v>715</v>
      </c>
      <c r="E29" s="189">
        <v>0</v>
      </c>
      <c r="F29" s="270">
        <f t="shared" si="2"/>
        <v>715</v>
      </c>
      <c r="G29" s="270">
        <f t="shared" si="2"/>
        <v>715</v>
      </c>
      <c r="H29" s="278">
        <f t="shared" si="0"/>
        <v>0</v>
      </c>
      <c r="I29" s="281">
        <f t="shared" si="1"/>
        <v>9.4135198135198142</v>
      </c>
      <c r="J29" s="183"/>
      <c r="K29" s="183"/>
      <c r="L29" s="184" t="s">
        <v>169</v>
      </c>
      <c r="M29" s="184" t="s">
        <v>170</v>
      </c>
      <c r="S29" s="9" t="s">
        <v>10</v>
      </c>
      <c r="T29" s="11"/>
      <c r="U29" s="15"/>
      <c r="V29" s="17"/>
    </row>
    <row r="30" spans="1:23" ht="15.75" thickBot="1" x14ac:dyDescent="0.3">
      <c r="A30" s="99" t="s">
        <v>38</v>
      </c>
      <c r="B30" s="187">
        <v>2300</v>
      </c>
      <c r="C30" s="188">
        <v>5000</v>
      </c>
      <c r="D30" s="189">
        <v>300</v>
      </c>
      <c r="E30" s="189">
        <v>3</v>
      </c>
      <c r="F30" s="269">
        <f t="shared" si="2"/>
        <v>303</v>
      </c>
      <c r="G30" s="269">
        <f t="shared" si="2"/>
        <v>306</v>
      </c>
      <c r="H30" s="278">
        <f t="shared" si="0"/>
        <v>-3</v>
      </c>
      <c r="I30" s="280">
        <f t="shared" si="1"/>
        <v>2.5302530253025304</v>
      </c>
      <c r="J30" s="183"/>
      <c r="K30" s="183"/>
      <c r="L30" s="184">
        <v>49420024</v>
      </c>
      <c r="M30" s="184" t="s">
        <v>109</v>
      </c>
      <c r="S30" s="9" t="s">
        <v>12</v>
      </c>
      <c r="T30" s="11"/>
      <c r="U30" s="22"/>
      <c r="V30" s="17"/>
    </row>
    <row r="31" spans="1:23" ht="15.75" thickBot="1" x14ac:dyDescent="0.3">
      <c r="A31" s="100" t="s">
        <v>39</v>
      </c>
      <c r="B31" s="191">
        <v>4345</v>
      </c>
      <c r="C31" s="188">
        <v>300</v>
      </c>
      <c r="D31" s="189">
        <v>80</v>
      </c>
      <c r="E31" s="189">
        <v>60</v>
      </c>
      <c r="F31" s="269">
        <f t="shared" si="2"/>
        <v>140</v>
      </c>
      <c r="G31" s="269">
        <f t="shared" si="2"/>
        <v>200</v>
      </c>
      <c r="H31" s="278">
        <f t="shared" si="0"/>
        <v>-60</v>
      </c>
      <c r="I31" s="279">
        <f t="shared" si="1"/>
        <v>10.345238095238095</v>
      </c>
      <c r="J31" s="179"/>
      <c r="K31" s="179"/>
      <c r="L31" s="109"/>
      <c r="M31" s="109"/>
      <c r="S31" s="9" t="s">
        <v>14</v>
      </c>
      <c r="T31" s="11"/>
      <c r="U31" s="22"/>
      <c r="V31" s="23"/>
    </row>
    <row r="32" spans="1:23" ht="15.75" thickBot="1" x14ac:dyDescent="0.3">
      <c r="A32" s="100" t="s">
        <v>40</v>
      </c>
      <c r="B32" s="191">
        <v>6090</v>
      </c>
      <c r="C32" s="188">
        <v>0</v>
      </c>
      <c r="D32" s="189">
        <v>272</v>
      </c>
      <c r="E32" s="189"/>
      <c r="F32" s="269">
        <f>D32+E32</f>
        <v>272</v>
      </c>
      <c r="G32" s="269">
        <f>E32+F32</f>
        <v>272</v>
      </c>
      <c r="H32" s="278">
        <f t="shared" si="0"/>
        <v>0</v>
      </c>
      <c r="I32" s="279">
        <f>B32/F32/3</f>
        <v>7.4632352941176476</v>
      </c>
      <c r="J32" s="179"/>
      <c r="K32" s="179"/>
      <c r="L32" s="109">
        <v>45677260</v>
      </c>
      <c r="M32" s="109" t="s">
        <v>110</v>
      </c>
      <c r="S32" s="9" t="s">
        <v>17</v>
      </c>
      <c r="T32" s="11"/>
      <c r="U32" s="22"/>
      <c r="V32" s="17"/>
    </row>
    <row r="33" spans="1:22" ht="16.5" thickBot="1" x14ac:dyDescent="0.35">
      <c r="A33" s="100" t="s">
        <v>41</v>
      </c>
      <c r="B33" s="187">
        <v>4704</v>
      </c>
      <c r="C33" s="188">
        <v>2536.6</v>
      </c>
      <c r="D33" s="189">
        <v>105</v>
      </c>
      <c r="E33" s="189">
        <v>111</v>
      </c>
      <c r="F33" s="269">
        <f t="shared" si="2"/>
        <v>216</v>
      </c>
      <c r="G33" s="269">
        <f t="shared" si="2"/>
        <v>327</v>
      </c>
      <c r="H33" s="278">
        <f t="shared" si="0"/>
        <v>-111</v>
      </c>
      <c r="I33" s="279">
        <f>B33/F33/3</f>
        <v>7.2592592592592595</v>
      </c>
      <c r="L33" s="104" t="s">
        <v>208</v>
      </c>
      <c r="M33" s="104" t="s">
        <v>209</v>
      </c>
      <c r="S33" s="22"/>
      <c r="T33" s="22"/>
      <c r="U33" s="24"/>
      <c r="V33" s="19"/>
    </row>
    <row r="34" spans="1:22" ht="16.5" thickBot="1" x14ac:dyDescent="0.35">
      <c r="A34" s="100" t="s">
        <v>42</v>
      </c>
      <c r="B34" s="187">
        <v>500</v>
      </c>
      <c r="C34" s="188">
        <v>200</v>
      </c>
      <c r="D34" s="189">
        <v>20</v>
      </c>
      <c r="E34" s="189">
        <v>0</v>
      </c>
      <c r="F34" s="269">
        <f t="shared" si="2"/>
        <v>20</v>
      </c>
      <c r="G34" s="269">
        <f t="shared" si="2"/>
        <v>20</v>
      </c>
      <c r="H34" s="278">
        <f t="shared" si="0"/>
        <v>0</v>
      </c>
      <c r="I34" s="279">
        <f t="shared" si="1"/>
        <v>8.3333333333333339</v>
      </c>
      <c r="L34" s="110"/>
      <c r="S34" s="18"/>
      <c r="T34" s="18"/>
      <c r="U34" s="24"/>
      <c r="V34" s="19"/>
    </row>
    <row r="35" spans="1:22" ht="15.75" thickBot="1" x14ac:dyDescent="0.3">
      <c r="A35" s="100" t="s">
        <v>81</v>
      </c>
      <c r="B35" s="187">
        <v>29212.5</v>
      </c>
      <c r="C35" s="188">
        <v>15721.6</v>
      </c>
      <c r="D35" s="189">
        <v>1475</v>
      </c>
      <c r="E35" s="189"/>
      <c r="F35" s="269">
        <f t="shared" si="2"/>
        <v>1475</v>
      </c>
      <c r="G35" s="269">
        <f t="shared" si="2"/>
        <v>1475</v>
      </c>
      <c r="H35" s="278">
        <f t="shared" si="0"/>
        <v>0</v>
      </c>
      <c r="I35" s="279">
        <f t="shared" si="1"/>
        <v>6.6016949152542379</v>
      </c>
      <c r="S35" s="18"/>
      <c r="T35" s="18"/>
      <c r="V35" s="19"/>
    </row>
    <row r="36" spans="1:22" ht="15.75" thickBot="1" x14ac:dyDescent="0.3">
      <c r="A36" s="100" t="s">
        <v>44</v>
      </c>
      <c r="B36" s="186">
        <v>6580</v>
      </c>
      <c r="C36" s="186">
        <v>0</v>
      </c>
      <c r="D36" s="189">
        <v>146</v>
      </c>
      <c r="E36" s="189">
        <v>0</v>
      </c>
      <c r="F36" s="269">
        <f t="shared" si="2"/>
        <v>146</v>
      </c>
      <c r="G36" s="269">
        <f t="shared" si="2"/>
        <v>146</v>
      </c>
      <c r="H36" s="278">
        <f t="shared" si="0"/>
        <v>0</v>
      </c>
      <c r="I36" s="279">
        <f t="shared" si="1"/>
        <v>15.02283105022831</v>
      </c>
      <c r="L36" s="104" t="s">
        <v>192</v>
      </c>
      <c r="M36" s="104" t="s">
        <v>193</v>
      </c>
    </row>
    <row r="37" spans="1:22" ht="15.75" thickBot="1" x14ac:dyDescent="0.3">
      <c r="A37" s="100" t="s">
        <v>45</v>
      </c>
      <c r="B37" s="187">
        <v>5368</v>
      </c>
      <c r="C37" s="188">
        <v>1808</v>
      </c>
      <c r="D37" s="189">
        <v>118</v>
      </c>
      <c r="E37" s="189"/>
      <c r="F37" s="269">
        <f t="shared" si="2"/>
        <v>118</v>
      </c>
      <c r="G37" s="269">
        <f t="shared" si="2"/>
        <v>118</v>
      </c>
      <c r="H37" s="278">
        <f t="shared" si="0"/>
        <v>0</v>
      </c>
      <c r="I37" s="279">
        <f t="shared" si="1"/>
        <v>15.163841807909606</v>
      </c>
    </row>
    <row r="38" spans="1:22" ht="15.75" thickBot="1" x14ac:dyDescent="0.3">
      <c r="A38" s="100" t="s">
        <v>82</v>
      </c>
      <c r="B38" s="187">
        <v>11158</v>
      </c>
      <c r="C38" s="188">
        <v>800</v>
      </c>
      <c r="D38" s="189">
        <v>144</v>
      </c>
      <c r="E38" s="189">
        <v>24</v>
      </c>
      <c r="F38" s="269">
        <f t="shared" si="2"/>
        <v>168</v>
      </c>
      <c r="G38" s="269">
        <f t="shared" si="2"/>
        <v>192</v>
      </c>
      <c r="H38" s="278">
        <f t="shared" si="0"/>
        <v>-24</v>
      </c>
      <c r="I38" s="279">
        <f t="shared" si="1"/>
        <v>22.138888888888889</v>
      </c>
    </row>
    <row r="39" spans="1:22" ht="15.75" thickBot="1" x14ac:dyDescent="0.3">
      <c r="A39" s="100" t="s">
        <v>47</v>
      </c>
      <c r="B39" s="187">
        <v>31169.67</v>
      </c>
      <c r="C39" s="186">
        <v>25312.22</v>
      </c>
      <c r="D39" s="189">
        <v>1320</v>
      </c>
      <c r="E39" s="189">
        <v>0</v>
      </c>
      <c r="F39" s="269">
        <f t="shared" si="2"/>
        <v>1320</v>
      </c>
      <c r="G39" s="269">
        <f t="shared" si="2"/>
        <v>1320</v>
      </c>
      <c r="H39" s="278">
        <f t="shared" si="0"/>
        <v>0</v>
      </c>
      <c r="I39" s="280">
        <f t="shared" si="1"/>
        <v>7.8711287878787877</v>
      </c>
    </row>
    <row r="40" spans="1:22" ht="15.75" thickBot="1" x14ac:dyDescent="0.3">
      <c r="A40" s="113" t="s">
        <v>48</v>
      </c>
      <c r="B40" s="187">
        <v>5000</v>
      </c>
      <c r="C40" s="186">
        <v>0</v>
      </c>
      <c r="D40" s="189">
        <v>144</v>
      </c>
      <c r="E40" s="189">
        <v>1</v>
      </c>
      <c r="F40" s="269">
        <f>D40+E40</f>
        <v>145</v>
      </c>
      <c r="G40" s="269">
        <f>E40+F40</f>
        <v>146</v>
      </c>
      <c r="H40" s="278">
        <f t="shared" si="0"/>
        <v>-1</v>
      </c>
      <c r="I40" s="279">
        <f t="shared" si="1"/>
        <v>11.494252873563219</v>
      </c>
      <c r="J40" s="179"/>
      <c r="K40" s="179"/>
      <c r="L40" s="182" t="s">
        <v>174</v>
      </c>
      <c r="M40" s="182" t="s">
        <v>175</v>
      </c>
    </row>
    <row r="41" spans="1:22" ht="15.75" thickBot="1" x14ac:dyDescent="0.3">
      <c r="A41" s="100" t="s">
        <v>49</v>
      </c>
      <c r="B41" s="191">
        <v>50657.64</v>
      </c>
      <c r="C41" s="186">
        <v>18241.96</v>
      </c>
      <c r="D41" s="189">
        <v>1992</v>
      </c>
      <c r="E41" s="189">
        <v>20</v>
      </c>
      <c r="F41" s="269">
        <f t="shared" si="2"/>
        <v>2012</v>
      </c>
      <c r="G41" s="269">
        <f t="shared" si="2"/>
        <v>2032</v>
      </c>
      <c r="H41" s="278">
        <f t="shared" si="0"/>
        <v>-20</v>
      </c>
      <c r="I41" s="279">
        <f t="shared" si="1"/>
        <v>8.392584493041749</v>
      </c>
      <c r="L41" s="104">
        <v>44991992</v>
      </c>
      <c r="M41" s="104" t="s">
        <v>194</v>
      </c>
    </row>
    <row r="42" spans="1:22" ht="15.75" thickBot="1" x14ac:dyDescent="0.3">
      <c r="A42" s="100" t="s">
        <v>50</v>
      </c>
      <c r="B42" s="191">
        <v>12538</v>
      </c>
      <c r="C42" s="186">
        <v>0</v>
      </c>
      <c r="D42" s="189">
        <v>394</v>
      </c>
      <c r="E42" s="189">
        <v>0</v>
      </c>
      <c r="F42" s="269">
        <f t="shared" si="2"/>
        <v>394</v>
      </c>
      <c r="G42" s="269">
        <f t="shared" si="2"/>
        <v>394</v>
      </c>
      <c r="H42" s="278">
        <f t="shared" si="0"/>
        <v>0</v>
      </c>
      <c r="I42" s="279">
        <f t="shared" si="1"/>
        <v>10.607445008460237</v>
      </c>
      <c r="L42" s="104" t="s">
        <v>196</v>
      </c>
      <c r="M42" s="104" t="s">
        <v>195</v>
      </c>
    </row>
    <row r="43" spans="1:22" ht="15.75" thickBot="1" x14ac:dyDescent="0.3">
      <c r="A43" s="100" t="s">
        <v>51</v>
      </c>
      <c r="B43" s="200">
        <v>1410</v>
      </c>
      <c r="C43" s="188">
        <v>0</v>
      </c>
      <c r="D43" s="189">
        <v>175</v>
      </c>
      <c r="E43" s="189">
        <v>10</v>
      </c>
      <c r="F43" s="269">
        <f t="shared" si="2"/>
        <v>185</v>
      </c>
      <c r="G43" s="269">
        <f t="shared" si="2"/>
        <v>195</v>
      </c>
      <c r="H43" s="278">
        <f t="shared" si="0"/>
        <v>-10</v>
      </c>
      <c r="I43" s="281">
        <f t="shared" si="1"/>
        <v>2.5405405405405408</v>
      </c>
      <c r="J43" s="179"/>
      <c r="K43" s="179"/>
      <c r="L43" s="109" t="s">
        <v>178</v>
      </c>
      <c r="M43" s="109" t="s">
        <v>177</v>
      </c>
    </row>
    <row r="44" spans="1:22" ht="15.75" thickBot="1" x14ac:dyDescent="0.3">
      <c r="A44" s="100" t="s">
        <v>52</v>
      </c>
      <c r="B44" s="191">
        <v>5300</v>
      </c>
      <c r="C44" s="186">
        <v>0</v>
      </c>
      <c r="D44" s="189">
        <v>120</v>
      </c>
      <c r="E44" s="189">
        <v>15</v>
      </c>
      <c r="F44" s="269">
        <f t="shared" si="2"/>
        <v>135</v>
      </c>
      <c r="G44" s="269">
        <f t="shared" si="2"/>
        <v>150</v>
      </c>
      <c r="H44" s="278">
        <f t="shared" si="0"/>
        <v>-15</v>
      </c>
      <c r="I44" s="279">
        <f t="shared" si="1"/>
        <v>13.086419753086419</v>
      </c>
      <c r="J44" s="25"/>
    </row>
    <row r="45" spans="1:22" ht="15.75" thickBot="1" x14ac:dyDescent="0.3">
      <c r="A45" s="99" t="s">
        <v>53</v>
      </c>
      <c r="B45" s="193">
        <v>24788.13</v>
      </c>
      <c r="C45" s="188">
        <v>18612.04</v>
      </c>
      <c r="D45" s="194">
        <v>1950</v>
      </c>
      <c r="E45" s="194">
        <v>0</v>
      </c>
      <c r="F45" s="269">
        <f t="shared" si="2"/>
        <v>1950</v>
      </c>
      <c r="G45" s="269">
        <f t="shared" si="2"/>
        <v>1950</v>
      </c>
      <c r="H45" s="278">
        <f t="shared" si="0"/>
        <v>0</v>
      </c>
      <c r="I45" s="279">
        <f t="shared" si="1"/>
        <v>4.23728717948718</v>
      </c>
    </row>
    <row r="46" spans="1:22" ht="15.75" thickBot="1" x14ac:dyDescent="0.3">
      <c r="A46" s="100" t="s">
        <v>54</v>
      </c>
      <c r="B46" s="187">
        <v>304085.01</v>
      </c>
      <c r="C46" s="188">
        <v>215000</v>
      </c>
      <c r="D46" s="188">
        <v>9825</v>
      </c>
      <c r="E46" s="189">
        <v>1258</v>
      </c>
      <c r="F46" s="269">
        <f t="shared" si="2"/>
        <v>11083</v>
      </c>
      <c r="G46" s="269">
        <f t="shared" si="2"/>
        <v>12341</v>
      </c>
      <c r="H46" s="278">
        <f t="shared" si="0"/>
        <v>-1258</v>
      </c>
      <c r="I46" s="279">
        <f t="shared" si="1"/>
        <v>9.1456888928990345</v>
      </c>
    </row>
    <row r="47" spans="1:22" ht="15.75" thickBot="1" x14ac:dyDescent="0.3">
      <c r="A47" s="100" t="s">
        <v>55</v>
      </c>
      <c r="B47" s="187">
        <v>6435</v>
      </c>
      <c r="C47" s="186">
        <v>0</v>
      </c>
      <c r="D47" s="189">
        <v>69</v>
      </c>
      <c r="E47" s="189">
        <v>0</v>
      </c>
      <c r="F47" s="269">
        <f t="shared" si="2"/>
        <v>69</v>
      </c>
      <c r="G47" s="269">
        <f t="shared" si="2"/>
        <v>69</v>
      </c>
      <c r="H47" s="278">
        <f t="shared" si="0"/>
        <v>0</v>
      </c>
      <c r="I47" s="279">
        <f>B47/F47/3</f>
        <v>31.086956521739129</v>
      </c>
    </row>
    <row r="48" spans="1:22" ht="15.75" thickBot="1" x14ac:dyDescent="0.3">
      <c r="A48" s="99" t="s">
        <v>61</v>
      </c>
      <c r="B48" s="187">
        <v>2450</v>
      </c>
      <c r="C48" s="187">
        <v>0</v>
      </c>
      <c r="D48" s="190">
        <v>35</v>
      </c>
      <c r="E48" s="190">
        <v>6</v>
      </c>
      <c r="F48" s="269">
        <f>D48+E48</f>
        <v>41</v>
      </c>
      <c r="G48" s="269">
        <f>E48+F48</f>
        <v>47</v>
      </c>
      <c r="H48" s="278">
        <f t="shared" si="0"/>
        <v>-6</v>
      </c>
      <c r="I48" s="279">
        <f>B48/F48/3</f>
        <v>19.918699186991869</v>
      </c>
    </row>
    <row r="49" spans="1:20" ht="15.75" thickBot="1" x14ac:dyDescent="0.3">
      <c r="A49" s="99" t="s">
        <v>73</v>
      </c>
      <c r="B49" s="187">
        <v>11250</v>
      </c>
      <c r="C49" s="188">
        <v>6700</v>
      </c>
      <c r="D49" s="189">
        <v>330</v>
      </c>
      <c r="E49" s="189">
        <v>12</v>
      </c>
      <c r="F49" s="269">
        <f>D49+E49</f>
        <v>342</v>
      </c>
      <c r="G49" s="269">
        <f>E49+F49</f>
        <v>354</v>
      </c>
      <c r="H49" s="278">
        <f t="shared" si="0"/>
        <v>-12</v>
      </c>
      <c r="I49" s="279">
        <f>B49/F49/3</f>
        <v>10.964912280701753</v>
      </c>
      <c r="L49" s="104" t="s">
        <v>198</v>
      </c>
      <c r="M49" s="104" t="s">
        <v>197</v>
      </c>
    </row>
    <row r="50" spans="1:20" ht="15.75" thickBot="1" x14ac:dyDescent="0.3">
      <c r="A50" s="76" t="s">
        <v>56</v>
      </c>
      <c r="B50" s="187">
        <v>0</v>
      </c>
      <c r="C50" s="188">
        <v>0</v>
      </c>
      <c r="D50" s="189">
        <v>0</v>
      </c>
      <c r="E50" s="189">
        <v>0</v>
      </c>
      <c r="F50" s="269">
        <f t="shared" si="2"/>
        <v>0</v>
      </c>
      <c r="G50" s="269">
        <f t="shared" si="2"/>
        <v>0</v>
      </c>
      <c r="H50" s="278">
        <f t="shared" si="0"/>
        <v>0</v>
      </c>
      <c r="I50" s="279" t="e">
        <f>B50/F50/3</f>
        <v>#DIV/0!</v>
      </c>
    </row>
    <row r="51" spans="1:20" ht="15.75" thickBot="1" x14ac:dyDescent="0.3">
      <c r="A51" s="111" t="s">
        <v>124</v>
      </c>
      <c r="B51" s="195">
        <v>8436.1200000000008</v>
      </c>
      <c r="C51" s="222">
        <v>520</v>
      </c>
      <c r="D51" s="196">
        <v>332</v>
      </c>
      <c r="E51" s="197">
        <v>0</v>
      </c>
      <c r="F51" s="270">
        <f t="shared" si="2"/>
        <v>332</v>
      </c>
      <c r="G51" s="270">
        <f t="shared" si="2"/>
        <v>332</v>
      </c>
      <c r="H51" s="278">
        <f t="shared" si="0"/>
        <v>0</v>
      </c>
      <c r="I51" s="279">
        <f t="shared" si="1"/>
        <v>8.4700000000000006</v>
      </c>
      <c r="L51" s="104" t="s">
        <v>112</v>
      </c>
      <c r="M51" s="104" t="s">
        <v>111</v>
      </c>
      <c r="T51">
        <v>20235</v>
      </c>
    </row>
    <row r="52" spans="1:20" ht="15.75" thickBot="1" x14ac:dyDescent="0.3">
      <c r="A52" s="94" t="s">
        <v>58</v>
      </c>
      <c r="B52" s="191"/>
      <c r="C52" s="191"/>
      <c r="D52" s="190"/>
      <c r="E52" s="190"/>
      <c r="F52" s="269">
        <f>D52+E52</f>
        <v>0</v>
      </c>
      <c r="G52" s="269">
        <f>E52+F52</f>
        <v>0</v>
      </c>
      <c r="H52" s="278">
        <f t="shared" si="0"/>
        <v>0</v>
      </c>
      <c r="I52" s="279" t="e">
        <f t="shared" si="1"/>
        <v>#DIV/0!</v>
      </c>
      <c r="L52" s="104" t="s">
        <v>199</v>
      </c>
      <c r="M52" s="104" t="s">
        <v>113</v>
      </c>
      <c r="N52" t="s">
        <v>206</v>
      </c>
    </row>
    <row r="53" spans="1:20" ht="15.75" thickBot="1" x14ac:dyDescent="0.3">
      <c r="A53" s="100" t="s">
        <v>59</v>
      </c>
      <c r="B53" s="186">
        <v>154969.85999999999</v>
      </c>
      <c r="C53" s="186">
        <v>101604.34</v>
      </c>
      <c r="D53" s="190">
        <v>4658</v>
      </c>
      <c r="E53" s="190">
        <v>244</v>
      </c>
      <c r="F53" s="269">
        <f t="shared" si="2"/>
        <v>4902</v>
      </c>
      <c r="G53" s="269">
        <f t="shared" si="2"/>
        <v>5146</v>
      </c>
      <c r="H53" s="278">
        <f t="shared" si="0"/>
        <v>-244</v>
      </c>
      <c r="I53" s="279">
        <f t="shared" si="1"/>
        <v>10.537866177070581</v>
      </c>
      <c r="J53" s="40"/>
    </row>
    <row r="54" spans="1:20" s="181" customFormat="1" x14ac:dyDescent="0.25">
      <c r="A54" s="99" t="s">
        <v>60</v>
      </c>
      <c r="B54" s="191">
        <v>30508.560000000001</v>
      </c>
      <c r="C54" s="188">
        <v>16500</v>
      </c>
      <c r="D54" s="189">
        <v>920</v>
      </c>
      <c r="E54" s="190">
        <v>0</v>
      </c>
      <c r="F54" s="271">
        <f t="shared" si="2"/>
        <v>920</v>
      </c>
      <c r="G54" s="286">
        <f t="shared" si="2"/>
        <v>920</v>
      </c>
      <c r="H54" s="278">
        <f t="shared" si="0"/>
        <v>0</v>
      </c>
      <c r="I54" s="279">
        <f t="shared" si="1"/>
        <v>11.053826086956521</v>
      </c>
      <c r="L54" s="182" t="s">
        <v>200</v>
      </c>
      <c r="M54" s="182" t="s">
        <v>201</v>
      </c>
    </row>
    <row r="55" spans="1:20" x14ac:dyDescent="0.25">
      <c r="A55" s="99" t="s">
        <v>74</v>
      </c>
      <c r="B55" s="187">
        <v>36217</v>
      </c>
      <c r="C55" s="187">
        <v>15798</v>
      </c>
      <c r="D55" s="190">
        <v>804</v>
      </c>
      <c r="E55" s="189">
        <v>0</v>
      </c>
      <c r="F55" s="272">
        <f t="shared" si="2"/>
        <v>804</v>
      </c>
      <c r="G55" s="272">
        <f t="shared" si="2"/>
        <v>804</v>
      </c>
      <c r="H55" s="278">
        <f t="shared" si="0"/>
        <v>0</v>
      </c>
      <c r="I55" s="279">
        <f t="shared" si="1"/>
        <v>15.015339966832505</v>
      </c>
      <c r="L55" s="104" t="s">
        <v>202</v>
      </c>
      <c r="M55" s="104" t="s">
        <v>203</v>
      </c>
    </row>
    <row r="56" spans="1:20" x14ac:dyDescent="0.25">
      <c r="A56" s="99" t="s">
        <v>80</v>
      </c>
      <c r="B56" s="191">
        <v>1293.9000000000001</v>
      </c>
      <c r="C56" s="187">
        <v>120</v>
      </c>
      <c r="D56" s="190">
        <v>90</v>
      </c>
      <c r="E56" s="189">
        <v>0</v>
      </c>
      <c r="F56" s="272">
        <f t="shared" si="2"/>
        <v>90</v>
      </c>
      <c r="G56" s="272">
        <f t="shared" si="2"/>
        <v>90</v>
      </c>
      <c r="H56" s="278">
        <f t="shared" si="0"/>
        <v>0</v>
      </c>
      <c r="I56" s="279">
        <f t="shared" si="1"/>
        <v>4.7922222222222226</v>
      </c>
    </row>
    <row r="57" spans="1:20" x14ac:dyDescent="0.25">
      <c r="A57" s="99" t="s">
        <v>63</v>
      </c>
      <c r="B57" s="201">
        <v>70000</v>
      </c>
      <c r="C57" s="201">
        <v>19500</v>
      </c>
      <c r="D57" s="201">
        <v>2366</v>
      </c>
      <c r="E57" s="257">
        <v>165</v>
      </c>
      <c r="F57" s="273">
        <f t="shared" si="2"/>
        <v>2531</v>
      </c>
      <c r="G57" s="273">
        <f t="shared" si="2"/>
        <v>2696</v>
      </c>
      <c r="H57" s="278">
        <f t="shared" si="0"/>
        <v>-165</v>
      </c>
      <c r="I57" s="279">
        <f>B57/F57/3</f>
        <v>9.219017516133281</v>
      </c>
    </row>
    <row r="58" spans="1:20" x14ac:dyDescent="0.25">
      <c r="A58" s="99" t="s">
        <v>78</v>
      </c>
      <c r="B58" s="187">
        <v>3682.41</v>
      </c>
      <c r="C58" s="187">
        <v>0</v>
      </c>
      <c r="D58" s="195">
        <v>537</v>
      </c>
      <c r="E58" s="197">
        <v>0</v>
      </c>
      <c r="F58" s="273">
        <f t="shared" si="2"/>
        <v>537</v>
      </c>
      <c r="G58" s="273">
        <f t="shared" si="2"/>
        <v>537</v>
      </c>
      <c r="H58" s="278">
        <f t="shared" si="0"/>
        <v>0</v>
      </c>
      <c r="I58" s="279">
        <f t="shared" si="1"/>
        <v>2.2857914338919927</v>
      </c>
      <c r="L58" s="104" t="s">
        <v>205</v>
      </c>
      <c r="M58" s="104" t="s">
        <v>204</v>
      </c>
    </row>
    <row r="59" spans="1:20" x14ac:dyDescent="0.25">
      <c r="A59" s="99" t="s">
        <v>94</v>
      </c>
      <c r="B59" s="187">
        <v>3675</v>
      </c>
      <c r="C59" s="187">
        <v>0</v>
      </c>
      <c r="D59" s="195">
        <v>470</v>
      </c>
      <c r="E59" s="197">
        <v>20</v>
      </c>
      <c r="F59" s="272">
        <f t="shared" si="2"/>
        <v>490</v>
      </c>
      <c r="G59" s="272">
        <f t="shared" si="2"/>
        <v>510</v>
      </c>
      <c r="H59" s="278">
        <f t="shared" si="0"/>
        <v>-20</v>
      </c>
      <c r="I59" s="279">
        <f t="shared" si="1"/>
        <v>2.5</v>
      </c>
      <c r="J59" s="179"/>
      <c r="K59" s="179"/>
      <c r="L59" s="182" t="s">
        <v>179</v>
      </c>
      <c r="M59" s="182" t="s">
        <v>180</v>
      </c>
      <c r="N59" s="181"/>
      <c r="O59" s="181"/>
    </row>
    <row r="60" spans="1:20" x14ac:dyDescent="0.25">
      <c r="A60" s="103" t="s">
        <v>79</v>
      </c>
      <c r="B60" s="187">
        <v>209459.65</v>
      </c>
      <c r="C60" s="187">
        <v>103334.17</v>
      </c>
      <c r="D60" s="187">
        <v>2062</v>
      </c>
      <c r="E60" s="189">
        <v>125</v>
      </c>
      <c r="F60" s="272">
        <f t="shared" si="2"/>
        <v>2187</v>
      </c>
      <c r="G60" s="272">
        <f t="shared" si="2"/>
        <v>2312</v>
      </c>
      <c r="H60" s="278">
        <f t="shared" si="0"/>
        <v>-125</v>
      </c>
      <c r="I60" s="279">
        <f t="shared" si="1"/>
        <v>31.924958085657675</v>
      </c>
      <c r="J60" s="179"/>
      <c r="K60" s="179"/>
    </row>
    <row r="61" spans="1:20" x14ac:dyDescent="0.25">
      <c r="A61" s="103" t="s">
        <v>129</v>
      </c>
      <c r="B61" s="201">
        <v>13055.08</v>
      </c>
      <c r="C61" s="201">
        <v>14919.36</v>
      </c>
      <c r="D61" s="201">
        <v>1027</v>
      </c>
      <c r="E61" s="257">
        <v>0</v>
      </c>
      <c r="F61" s="272">
        <f t="shared" si="2"/>
        <v>1027</v>
      </c>
      <c r="G61" s="272">
        <f t="shared" si="2"/>
        <v>1027</v>
      </c>
      <c r="H61" s="278">
        <f t="shared" si="0"/>
        <v>0</v>
      </c>
      <c r="I61" s="281">
        <f t="shared" si="1"/>
        <v>4.2372865952612786</v>
      </c>
      <c r="J61" s="179"/>
      <c r="K61" s="179"/>
      <c r="L61" s="182" t="s">
        <v>182</v>
      </c>
      <c r="M61" s="182" t="s">
        <v>183</v>
      </c>
      <c r="N61" s="181"/>
      <c r="O61" s="181"/>
    </row>
    <row r="62" spans="1:20" x14ac:dyDescent="0.25">
      <c r="A62" s="99" t="s">
        <v>83</v>
      </c>
      <c r="B62" s="187">
        <v>158231.09</v>
      </c>
      <c r="C62" s="187">
        <v>0</v>
      </c>
      <c r="D62" s="187">
        <v>4242</v>
      </c>
      <c r="E62" s="189">
        <v>300</v>
      </c>
      <c r="F62" s="272">
        <f t="shared" si="2"/>
        <v>4542</v>
      </c>
      <c r="G62" s="272">
        <f t="shared" si="2"/>
        <v>4842</v>
      </c>
      <c r="H62" s="278">
        <f t="shared" si="0"/>
        <v>-300</v>
      </c>
      <c r="I62" s="281">
        <f t="shared" si="1"/>
        <v>11.612438720093939</v>
      </c>
    </row>
    <row r="63" spans="1:20" x14ac:dyDescent="0.25">
      <c r="A63" s="99" t="s">
        <v>187</v>
      </c>
      <c r="B63" s="187">
        <v>8665</v>
      </c>
      <c r="C63" s="187">
        <v>0</v>
      </c>
      <c r="D63" s="187">
        <v>267</v>
      </c>
      <c r="E63" s="189"/>
      <c r="F63" s="272">
        <f t="shared" si="2"/>
        <v>267</v>
      </c>
      <c r="G63" s="272">
        <f t="shared" si="2"/>
        <v>267</v>
      </c>
      <c r="H63" s="278">
        <f t="shared" si="0"/>
        <v>0</v>
      </c>
      <c r="I63" s="279"/>
    </row>
    <row r="64" spans="1:20" x14ac:dyDescent="0.25">
      <c r="A64" s="99" t="s">
        <v>217</v>
      </c>
      <c r="B64" s="187">
        <v>4182</v>
      </c>
      <c r="C64" s="187">
        <v>1650</v>
      </c>
      <c r="D64" s="187">
        <v>75</v>
      </c>
      <c r="E64" s="189">
        <v>0</v>
      </c>
      <c r="F64" s="272">
        <f>D64+E64</f>
        <v>75</v>
      </c>
      <c r="G64" s="274"/>
      <c r="H64" s="278"/>
      <c r="I64" s="279"/>
    </row>
    <row r="65" spans="1:21" x14ac:dyDescent="0.25">
      <c r="A65" s="99" t="s">
        <v>218</v>
      </c>
      <c r="B65" s="187">
        <v>2820</v>
      </c>
      <c r="C65" s="187">
        <v>0</v>
      </c>
      <c r="D65" s="187">
        <v>111</v>
      </c>
      <c r="E65" s="189">
        <v>0</v>
      </c>
      <c r="F65" s="272">
        <f>D65+E65</f>
        <v>111</v>
      </c>
      <c r="G65" s="272"/>
      <c r="H65" s="278"/>
      <c r="I65" s="279"/>
    </row>
    <row r="66" spans="1:21" x14ac:dyDescent="0.25">
      <c r="A66" s="26" t="s">
        <v>64</v>
      </c>
      <c r="B66" s="52">
        <f>SUM(B5:B65)</f>
        <v>8683310.1399999987</v>
      </c>
      <c r="C66" s="52">
        <f>SUM(C5:C65)</f>
        <v>4861500.1499999994</v>
      </c>
      <c r="D66" s="69">
        <f>SUM(D5:D65)</f>
        <v>286113</v>
      </c>
      <c r="E66" s="69">
        <f>SUM(E5:E65)</f>
        <v>19454</v>
      </c>
      <c r="F66" s="274">
        <f>SUM(F5:F65)</f>
        <v>305567</v>
      </c>
      <c r="G66" s="274">
        <v>279027</v>
      </c>
      <c r="H66" s="282"/>
      <c r="I66" s="283">
        <f>B56/F56/3</f>
        <v>4.7922222222222226</v>
      </c>
    </row>
    <row r="67" spans="1:21" x14ac:dyDescent="0.25">
      <c r="A67" s="178" t="s">
        <v>65</v>
      </c>
      <c r="B67" s="28">
        <f>SUM(B9:B65)-B62-B53-B46</f>
        <v>1029216.9999999998</v>
      </c>
      <c r="C67" s="28">
        <f>SUM(C9:C65)</f>
        <v>865490.19</v>
      </c>
      <c r="D67" s="28">
        <f>SUM(D9:D65)</f>
        <v>50740</v>
      </c>
      <c r="E67" s="28">
        <f>SUM(E9:E65)</f>
        <v>2644</v>
      </c>
      <c r="F67" s="199">
        <f>SUM(F9:F65)-F53-F46-F62</f>
        <v>32857</v>
      </c>
      <c r="G67" s="199"/>
      <c r="H67" s="234"/>
      <c r="I67" s="86">
        <f>B57/F57/3</f>
        <v>9.219017516133281</v>
      </c>
    </row>
    <row r="68" spans="1:21" x14ac:dyDescent="0.25">
      <c r="A68" s="180"/>
      <c r="B68" s="29"/>
      <c r="C68" s="29">
        <f>4844800.15-C7-C8-C6-C5</f>
        <v>848790.19000000041</v>
      </c>
      <c r="E68" s="32">
        <f>D66+E66</f>
        <v>305567</v>
      </c>
      <c r="F68" s="21">
        <f>F67/F66</f>
        <v>0.10752797258866305</v>
      </c>
      <c r="G68" s="21"/>
      <c r="H68" s="235"/>
      <c r="J68" s="14"/>
    </row>
    <row r="69" spans="1:21" x14ac:dyDescent="0.25">
      <c r="A69" s="180"/>
      <c r="B69" s="260">
        <f>B66*2</f>
        <v>17366620.279999997</v>
      </c>
      <c r="C69" s="260">
        <f>C66*2</f>
        <v>9723000.2999999989</v>
      </c>
      <c r="D69" s="263"/>
      <c r="E69" s="263"/>
      <c r="F69" s="264">
        <f>F66*2</f>
        <v>611134</v>
      </c>
      <c r="G69" s="266" t="s">
        <v>211</v>
      </c>
      <c r="H69" s="236"/>
      <c r="J69" s="29"/>
      <c r="K69" s="40"/>
      <c r="L69" s="106"/>
      <c r="M69" s="106"/>
      <c r="N69" s="40"/>
    </row>
    <row r="70" spans="1:21" x14ac:dyDescent="0.25">
      <c r="A70" s="180"/>
      <c r="B70" s="33"/>
      <c r="C70" s="29"/>
      <c r="F70" s="34"/>
      <c r="G70" s="34"/>
      <c r="H70" s="236"/>
      <c r="K70">
        <v>25804</v>
      </c>
    </row>
    <row r="71" spans="1:21" x14ac:dyDescent="0.25">
      <c r="A71" s="180"/>
      <c r="B71" s="260">
        <v>17366620.039999999</v>
      </c>
      <c r="C71" s="262">
        <v>9723002.1400000006</v>
      </c>
      <c r="D71" s="263"/>
      <c r="E71" s="263"/>
      <c r="F71" s="261">
        <v>611139</v>
      </c>
      <c r="G71" s="267" t="s">
        <v>212</v>
      </c>
    </row>
    <row r="72" spans="1:21" x14ac:dyDescent="0.25">
      <c r="A72" s="180"/>
      <c r="B72" s="29"/>
      <c r="C72" s="29"/>
      <c r="F72" s="34"/>
      <c r="G72" s="267" t="s">
        <v>213</v>
      </c>
    </row>
    <row r="73" spans="1:21" x14ac:dyDescent="0.25">
      <c r="A73" s="180"/>
      <c r="B73" s="29"/>
      <c r="C73" s="29"/>
      <c r="K73" s="50"/>
      <c r="L73" s="107"/>
      <c r="M73" s="107"/>
      <c r="N73" s="50"/>
    </row>
    <row r="74" spans="1:21" x14ac:dyDescent="0.25">
      <c r="A74" s="180"/>
      <c r="B74" s="29"/>
      <c r="C74" s="29"/>
    </row>
    <row r="75" spans="1:21" x14ac:dyDescent="0.25">
      <c r="A75" s="180"/>
      <c r="B75" s="265"/>
      <c r="C75" s="29"/>
      <c r="F75" s="34"/>
      <c r="G75" s="34"/>
      <c r="H75" s="236"/>
    </row>
    <row r="76" spans="1:21" x14ac:dyDescent="0.25">
      <c r="A76" s="180"/>
      <c r="B76" s="21"/>
    </row>
    <row r="77" spans="1:21" x14ac:dyDescent="0.25">
      <c r="A77" s="180"/>
      <c r="C77" s="28"/>
      <c r="F77" s="82"/>
      <c r="G77" s="82"/>
      <c r="H77" s="238"/>
    </row>
    <row r="78" spans="1:21" x14ac:dyDescent="0.25">
      <c r="A78" s="180"/>
      <c r="E78" s="49"/>
      <c r="F78" s="85"/>
      <c r="G78" s="85"/>
      <c r="H78" s="239"/>
    </row>
    <row r="79" spans="1:21" x14ac:dyDescent="0.25">
      <c r="A79" s="180"/>
      <c r="F79" s="34"/>
      <c r="G79" s="34"/>
      <c r="H79" s="236"/>
      <c r="U79" s="284"/>
    </row>
    <row r="80" spans="1:21" x14ac:dyDescent="0.25">
      <c r="A80" s="179"/>
      <c r="T80" s="284"/>
      <c r="U80" s="10"/>
    </row>
    <row r="81" spans="6:21" x14ac:dyDescent="0.25">
      <c r="T81" s="9"/>
      <c r="U81" s="11"/>
    </row>
    <row r="82" spans="6:21" x14ac:dyDescent="0.25">
      <c r="I82">
        <f>F81-F82</f>
        <v>0</v>
      </c>
      <c r="T82" s="9"/>
      <c r="U82" s="11"/>
    </row>
    <row r="83" spans="6:21" x14ac:dyDescent="0.25">
      <c r="F83" s="21"/>
      <c r="G83" s="21"/>
      <c r="H83" s="235"/>
      <c r="T83" s="9"/>
      <c r="U83" s="11"/>
    </row>
    <row r="84" spans="6:21" x14ac:dyDescent="0.25">
      <c r="T84" s="9"/>
    </row>
    <row r="89" spans="6:21" ht="15.75" thickBot="1" x14ac:dyDescent="0.3"/>
    <row r="90" spans="6:21" ht="15.75" thickBot="1" x14ac:dyDescent="0.3">
      <c r="U90" s="72"/>
    </row>
    <row r="91" spans="6:21" ht="15.75" thickBot="1" x14ac:dyDescent="0.3">
      <c r="T91" s="71"/>
    </row>
  </sheetData>
  <mergeCells count="5">
    <mergeCell ref="A2:F2"/>
    <mergeCell ref="D3:F3"/>
    <mergeCell ref="S4:T4"/>
    <mergeCell ref="S14:T14"/>
    <mergeCell ref="S26:T26"/>
  </mergeCells>
  <hyperlinks>
    <hyperlink ref="A11" r:id="rId1"/>
  </hyperlinks>
  <pageMargins left="0.7" right="0.7" top="0.75" bottom="0.75" header="0.3" footer="0.3"/>
  <pageSetup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1"/>
  <sheetViews>
    <sheetView topLeftCell="A22" workbookViewId="0">
      <selection activeCell="B59" sqref="B59"/>
    </sheetView>
  </sheetViews>
  <sheetFormatPr defaultRowHeight="15" x14ac:dyDescent="0.25"/>
  <cols>
    <col min="1" max="1" width="21.42578125" style="175" customWidth="1"/>
    <col min="2" max="2" width="25.85546875" style="30" bestFit="1" customWidth="1"/>
    <col min="3" max="3" width="31.42578125" style="30" bestFit="1" customWidth="1"/>
    <col min="4" max="4" width="16.140625" style="31" bestFit="1" customWidth="1"/>
    <col min="5" max="5" width="15.28515625" style="31" bestFit="1" customWidth="1"/>
    <col min="6" max="7" width="12.28515625" style="30" customWidth="1"/>
    <col min="8" max="8" width="12.28515625" style="237" customWidth="1"/>
    <col min="9" max="9" width="13.42578125" customWidth="1"/>
    <col min="10" max="10" width="12.28515625" bestFit="1" customWidth="1"/>
    <col min="11" max="11" width="37.28515625" customWidth="1"/>
    <col min="12" max="12" width="25.42578125" style="104" customWidth="1"/>
    <col min="13" max="13" width="19" style="104" customWidth="1"/>
    <col min="14" max="14" width="18.85546875" customWidth="1"/>
    <col min="19" max="19" width="18.5703125" customWidth="1"/>
    <col min="20" max="20" width="16.7109375" customWidth="1"/>
    <col min="21" max="21" width="25.28515625" customWidth="1"/>
    <col min="22" max="22" width="26" bestFit="1" customWidth="1"/>
    <col min="24" max="24" width="13.28515625" customWidth="1"/>
    <col min="262" max="262" width="21.42578125" customWidth="1"/>
    <col min="263" max="263" width="16.42578125" customWidth="1"/>
    <col min="264" max="264" width="17.42578125" customWidth="1"/>
    <col min="265" max="265" width="14" customWidth="1"/>
    <col min="266" max="266" width="13.5703125" customWidth="1"/>
    <col min="267" max="267" width="12.28515625" customWidth="1"/>
    <col min="268" max="268" width="12.140625" customWidth="1"/>
    <col min="269" max="269" width="12.28515625" bestFit="1" customWidth="1"/>
    <col min="275" max="275" width="10.5703125" bestFit="1" customWidth="1"/>
    <col min="276" max="276" width="16.7109375" customWidth="1"/>
    <col min="277" max="277" width="27.7109375" customWidth="1"/>
    <col min="278" max="278" width="26" bestFit="1" customWidth="1"/>
    <col min="518" max="518" width="21.42578125" customWidth="1"/>
    <col min="519" max="519" width="16.42578125" customWidth="1"/>
    <col min="520" max="520" width="17.42578125" customWidth="1"/>
    <col min="521" max="521" width="14" customWidth="1"/>
    <col min="522" max="522" width="13.5703125" customWidth="1"/>
    <col min="523" max="523" width="12.28515625" customWidth="1"/>
    <col min="524" max="524" width="12.140625" customWidth="1"/>
    <col min="525" max="525" width="12.28515625" bestFit="1" customWidth="1"/>
    <col min="531" max="531" width="10.5703125" bestFit="1" customWidth="1"/>
    <col min="532" max="532" width="16.7109375" customWidth="1"/>
    <col min="533" max="533" width="27.7109375" customWidth="1"/>
    <col min="534" max="534" width="26" bestFit="1" customWidth="1"/>
    <col min="774" max="774" width="21.42578125" customWidth="1"/>
    <col min="775" max="775" width="16.42578125" customWidth="1"/>
    <col min="776" max="776" width="17.42578125" customWidth="1"/>
    <col min="777" max="777" width="14" customWidth="1"/>
    <col min="778" max="778" width="13.5703125" customWidth="1"/>
    <col min="779" max="779" width="12.28515625" customWidth="1"/>
    <col min="780" max="780" width="12.140625" customWidth="1"/>
    <col min="781" max="781" width="12.28515625" bestFit="1" customWidth="1"/>
    <col min="787" max="787" width="10.5703125" bestFit="1" customWidth="1"/>
    <col min="788" max="788" width="16.7109375" customWidth="1"/>
    <col min="789" max="789" width="27.7109375" customWidth="1"/>
    <col min="790" max="790" width="26" bestFit="1" customWidth="1"/>
    <col min="1030" max="1030" width="21.42578125" customWidth="1"/>
    <col min="1031" max="1031" width="16.42578125" customWidth="1"/>
    <col min="1032" max="1032" width="17.42578125" customWidth="1"/>
    <col min="1033" max="1033" width="14" customWidth="1"/>
    <col min="1034" max="1034" width="13.5703125" customWidth="1"/>
    <col min="1035" max="1035" width="12.28515625" customWidth="1"/>
    <col min="1036" max="1036" width="12.140625" customWidth="1"/>
    <col min="1037" max="1037" width="12.28515625" bestFit="1" customWidth="1"/>
    <col min="1043" max="1043" width="10.5703125" bestFit="1" customWidth="1"/>
    <col min="1044" max="1044" width="16.7109375" customWidth="1"/>
    <col min="1045" max="1045" width="27.7109375" customWidth="1"/>
    <col min="1046" max="1046" width="26" bestFit="1" customWidth="1"/>
    <col min="1286" max="1286" width="21.42578125" customWidth="1"/>
    <col min="1287" max="1287" width="16.42578125" customWidth="1"/>
    <col min="1288" max="1288" width="17.42578125" customWidth="1"/>
    <col min="1289" max="1289" width="14" customWidth="1"/>
    <col min="1290" max="1290" width="13.5703125" customWidth="1"/>
    <col min="1291" max="1291" width="12.28515625" customWidth="1"/>
    <col min="1292" max="1292" width="12.140625" customWidth="1"/>
    <col min="1293" max="1293" width="12.28515625" bestFit="1" customWidth="1"/>
    <col min="1299" max="1299" width="10.5703125" bestFit="1" customWidth="1"/>
    <col min="1300" max="1300" width="16.7109375" customWidth="1"/>
    <col min="1301" max="1301" width="27.7109375" customWidth="1"/>
    <col min="1302" max="1302" width="26" bestFit="1" customWidth="1"/>
    <col min="1542" max="1542" width="21.42578125" customWidth="1"/>
    <col min="1543" max="1543" width="16.42578125" customWidth="1"/>
    <col min="1544" max="1544" width="17.42578125" customWidth="1"/>
    <col min="1545" max="1545" width="14" customWidth="1"/>
    <col min="1546" max="1546" width="13.5703125" customWidth="1"/>
    <col min="1547" max="1547" width="12.28515625" customWidth="1"/>
    <col min="1548" max="1548" width="12.140625" customWidth="1"/>
    <col min="1549" max="1549" width="12.28515625" bestFit="1" customWidth="1"/>
    <col min="1555" max="1555" width="10.5703125" bestFit="1" customWidth="1"/>
    <col min="1556" max="1556" width="16.7109375" customWidth="1"/>
    <col min="1557" max="1557" width="27.7109375" customWidth="1"/>
    <col min="1558" max="1558" width="26" bestFit="1" customWidth="1"/>
    <col min="1798" max="1798" width="21.42578125" customWidth="1"/>
    <col min="1799" max="1799" width="16.42578125" customWidth="1"/>
    <col min="1800" max="1800" width="17.42578125" customWidth="1"/>
    <col min="1801" max="1801" width="14" customWidth="1"/>
    <col min="1802" max="1802" width="13.5703125" customWidth="1"/>
    <col min="1803" max="1803" width="12.28515625" customWidth="1"/>
    <col min="1804" max="1804" width="12.140625" customWidth="1"/>
    <col min="1805" max="1805" width="12.28515625" bestFit="1" customWidth="1"/>
    <col min="1811" max="1811" width="10.5703125" bestFit="1" customWidth="1"/>
    <col min="1812" max="1812" width="16.7109375" customWidth="1"/>
    <col min="1813" max="1813" width="27.7109375" customWidth="1"/>
    <col min="1814" max="1814" width="26" bestFit="1" customWidth="1"/>
    <col min="2054" max="2054" width="21.42578125" customWidth="1"/>
    <col min="2055" max="2055" width="16.42578125" customWidth="1"/>
    <col min="2056" max="2056" width="17.42578125" customWidth="1"/>
    <col min="2057" max="2057" width="14" customWidth="1"/>
    <col min="2058" max="2058" width="13.5703125" customWidth="1"/>
    <col min="2059" max="2059" width="12.28515625" customWidth="1"/>
    <col min="2060" max="2060" width="12.140625" customWidth="1"/>
    <col min="2061" max="2061" width="12.28515625" bestFit="1" customWidth="1"/>
    <col min="2067" max="2067" width="10.5703125" bestFit="1" customWidth="1"/>
    <col min="2068" max="2068" width="16.7109375" customWidth="1"/>
    <col min="2069" max="2069" width="27.7109375" customWidth="1"/>
    <col min="2070" max="2070" width="26" bestFit="1" customWidth="1"/>
    <col min="2310" max="2310" width="21.42578125" customWidth="1"/>
    <col min="2311" max="2311" width="16.42578125" customWidth="1"/>
    <col min="2312" max="2312" width="17.42578125" customWidth="1"/>
    <col min="2313" max="2313" width="14" customWidth="1"/>
    <col min="2314" max="2314" width="13.5703125" customWidth="1"/>
    <col min="2315" max="2315" width="12.28515625" customWidth="1"/>
    <col min="2316" max="2316" width="12.140625" customWidth="1"/>
    <col min="2317" max="2317" width="12.28515625" bestFit="1" customWidth="1"/>
    <col min="2323" max="2323" width="10.5703125" bestFit="1" customWidth="1"/>
    <col min="2324" max="2324" width="16.7109375" customWidth="1"/>
    <col min="2325" max="2325" width="27.7109375" customWidth="1"/>
    <col min="2326" max="2326" width="26" bestFit="1" customWidth="1"/>
    <col min="2566" max="2566" width="21.42578125" customWidth="1"/>
    <col min="2567" max="2567" width="16.42578125" customWidth="1"/>
    <col min="2568" max="2568" width="17.42578125" customWidth="1"/>
    <col min="2569" max="2569" width="14" customWidth="1"/>
    <col min="2570" max="2570" width="13.5703125" customWidth="1"/>
    <col min="2571" max="2571" width="12.28515625" customWidth="1"/>
    <col min="2572" max="2572" width="12.140625" customWidth="1"/>
    <col min="2573" max="2573" width="12.28515625" bestFit="1" customWidth="1"/>
    <col min="2579" max="2579" width="10.5703125" bestFit="1" customWidth="1"/>
    <col min="2580" max="2580" width="16.7109375" customWidth="1"/>
    <col min="2581" max="2581" width="27.7109375" customWidth="1"/>
    <col min="2582" max="2582" width="26" bestFit="1" customWidth="1"/>
    <col min="2822" max="2822" width="21.42578125" customWidth="1"/>
    <col min="2823" max="2823" width="16.42578125" customWidth="1"/>
    <col min="2824" max="2824" width="17.42578125" customWidth="1"/>
    <col min="2825" max="2825" width="14" customWidth="1"/>
    <col min="2826" max="2826" width="13.5703125" customWidth="1"/>
    <col min="2827" max="2827" width="12.28515625" customWidth="1"/>
    <col min="2828" max="2828" width="12.140625" customWidth="1"/>
    <col min="2829" max="2829" width="12.28515625" bestFit="1" customWidth="1"/>
    <col min="2835" max="2835" width="10.5703125" bestFit="1" customWidth="1"/>
    <col min="2836" max="2836" width="16.7109375" customWidth="1"/>
    <col min="2837" max="2837" width="27.7109375" customWidth="1"/>
    <col min="2838" max="2838" width="26" bestFit="1" customWidth="1"/>
    <col min="3078" max="3078" width="21.42578125" customWidth="1"/>
    <col min="3079" max="3079" width="16.42578125" customWidth="1"/>
    <col min="3080" max="3080" width="17.42578125" customWidth="1"/>
    <col min="3081" max="3081" width="14" customWidth="1"/>
    <col min="3082" max="3082" width="13.5703125" customWidth="1"/>
    <col min="3083" max="3083" width="12.28515625" customWidth="1"/>
    <col min="3084" max="3084" width="12.140625" customWidth="1"/>
    <col min="3085" max="3085" width="12.28515625" bestFit="1" customWidth="1"/>
    <col min="3091" max="3091" width="10.5703125" bestFit="1" customWidth="1"/>
    <col min="3092" max="3092" width="16.7109375" customWidth="1"/>
    <col min="3093" max="3093" width="27.7109375" customWidth="1"/>
    <col min="3094" max="3094" width="26" bestFit="1" customWidth="1"/>
    <col min="3334" max="3334" width="21.42578125" customWidth="1"/>
    <col min="3335" max="3335" width="16.42578125" customWidth="1"/>
    <col min="3336" max="3336" width="17.42578125" customWidth="1"/>
    <col min="3337" max="3337" width="14" customWidth="1"/>
    <col min="3338" max="3338" width="13.5703125" customWidth="1"/>
    <col min="3339" max="3339" width="12.28515625" customWidth="1"/>
    <col min="3340" max="3340" width="12.140625" customWidth="1"/>
    <col min="3341" max="3341" width="12.28515625" bestFit="1" customWidth="1"/>
    <col min="3347" max="3347" width="10.5703125" bestFit="1" customWidth="1"/>
    <col min="3348" max="3348" width="16.7109375" customWidth="1"/>
    <col min="3349" max="3349" width="27.7109375" customWidth="1"/>
    <col min="3350" max="3350" width="26" bestFit="1" customWidth="1"/>
    <col min="3590" max="3590" width="21.42578125" customWidth="1"/>
    <col min="3591" max="3591" width="16.42578125" customWidth="1"/>
    <col min="3592" max="3592" width="17.42578125" customWidth="1"/>
    <col min="3593" max="3593" width="14" customWidth="1"/>
    <col min="3594" max="3594" width="13.5703125" customWidth="1"/>
    <col min="3595" max="3595" width="12.28515625" customWidth="1"/>
    <col min="3596" max="3596" width="12.140625" customWidth="1"/>
    <col min="3597" max="3597" width="12.28515625" bestFit="1" customWidth="1"/>
    <col min="3603" max="3603" width="10.5703125" bestFit="1" customWidth="1"/>
    <col min="3604" max="3604" width="16.7109375" customWidth="1"/>
    <col min="3605" max="3605" width="27.7109375" customWidth="1"/>
    <col min="3606" max="3606" width="26" bestFit="1" customWidth="1"/>
    <col min="3846" max="3846" width="21.42578125" customWidth="1"/>
    <col min="3847" max="3847" width="16.42578125" customWidth="1"/>
    <col min="3848" max="3848" width="17.42578125" customWidth="1"/>
    <col min="3849" max="3849" width="14" customWidth="1"/>
    <col min="3850" max="3850" width="13.5703125" customWidth="1"/>
    <col min="3851" max="3851" width="12.28515625" customWidth="1"/>
    <col min="3852" max="3852" width="12.140625" customWidth="1"/>
    <col min="3853" max="3853" width="12.28515625" bestFit="1" customWidth="1"/>
    <col min="3859" max="3859" width="10.5703125" bestFit="1" customWidth="1"/>
    <col min="3860" max="3860" width="16.7109375" customWidth="1"/>
    <col min="3861" max="3861" width="27.7109375" customWidth="1"/>
    <col min="3862" max="3862" width="26" bestFit="1" customWidth="1"/>
    <col min="4102" max="4102" width="21.42578125" customWidth="1"/>
    <col min="4103" max="4103" width="16.42578125" customWidth="1"/>
    <col min="4104" max="4104" width="17.42578125" customWidth="1"/>
    <col min="4105" max="4105" width="14" customWidth="1"/>
    <col min="4106" max="4106" width="13.5703125" customWidth="1"/>
    <col min="4107" max="4107" width="12.28515625" customWidth="1"/>
    <col min="4108" max="4108" width="12.140625" customWidth="1"/>
    <col min="4109" max="4109" width="12.28515625" bestFit="1" customWidth="1"/>
    <col min="4115" max="4115" width="10.5703125" bestFit="1" customWidth="1"/>
    <col min="4116" max="4116" width="16.7109375" customWidth="1"/>
    <col min="4117" max="4117" width="27.7109375" customWidth="1"/>
    <col min="4118" max="4118" width="26" bestFit="1" customWidth="1"/>
    <col min="4358" max="4358" width="21.42578125" customWidth="1"/>
    <col min="4359" max="4359" width="16.42578125" customWidth="1"/>
    <col min="4360" max="4360" width="17.42578125" customWidth="1"/>
    <col min="4361" max="4361" width="14" customWidth="1"/>
    <col min="4362" max="4362" width="13.5703125" customWidth="1"/>
    <col min="4363" max="4363" width="12.28515625" customWidth="1"/>
    <col min="4364" max="4364" width="12.140625" customWidth="1"/>
    <col min="4365" max="4365" width="12.28515625" bestFit="1" customWidth="1"/>
    <col min="4371" max="4371" width="10.5703125" bestFit="1" customWidth="1"/>
    <col min="4372" max="4372" width="16.7109375" customWidth="1"/>
    <col min="4373" max="4373" width="27.7109375" customWidth="1"/>
    <col min="4374" max="4374" width="26" bestFit="1" customWidth="1"/>
    <col min="4614" max="4614" width="21.42578125" customWidth="1"/>
    <col min="4615" max="4615" width="16.42578125" customWidth="1"/>
    <col min="4616" max="4616" width="17.42578125" customWidth="1"/>
    <col min="4617" max="4617" width="14" customWidth="1"/>
    <col min="4618" max="4618" width="13.5703125" customWidth="1"/>
    <col min="4619" max="4619" width="12.28515625" customWidth="1"/>
    <col min="4620" max="4620" width="12.140625" customWidth="1"/>
    <col min="4621" max="4621" width="12.28515625" bestFit="1" customWidth="1"/>
    <col min="4627" max="4627" width="10.5703125" bestFit="1" customWidth="1"/>
    <col min="4628" max="4628" width="16.7109375" customWidth="1"/>
    <col min="4629" max="4629" width="27.7109375" customWidth="1"/>
    <col min="4630" max="4630" width="26" bestFit="1" customWidth="1"/>
    <col min="4870" max="4870" width="21.42578125" customWidth="1"/>
    <col min="4871" max="4871" width="16.42578125" customWidth="1"/>
    <col min="4872" max="4872" width="17.42578125" customWidth="1"/>
    <col min="4873" max="4873" width="14" customWidth="1"/>
    <col min="4874" max="4874" width="13.5703125" customWidth="1"/>
    <col min="4875" max="4875" width="12.28515625" customWidth="1"/>
    <col min="4876" max="4876" width="12.140625" customWidth="1"/>
    <col min="4877" max="4877" width="12.28515625" bestFit="1" customWidth="1"/>
    <col min="4883" max="4883" width="10.5703125" bestFit="1" customWidth="1"/>
    <col min="4884" max="4884" width="16.7109375" customWidth="1"/>
    <col min="4885" max="4885" width="27.7109375" customWidth="1"/>
    <col min="4886" max="4886" width="26" bestFit="1" customWidth="1"/>
    <col min="5126" max="5126" width="21.42578125" customWidth="1"/>
    <col min="5127" max="5127" width="16.42578125" customWidth="1"/>
    <col min="5128" max="5128" width="17.42578125" customWidth="1"/>
    <col min="5129" max="5129" width="14" customWidth="1"/>
    <col min="5130" max="5130" width="13.5703125" customWidth="1"/>
    <col min="5131" max="5131" width="12.28515625" customWidth="1"/>
    <col min="5132" max="5132" width="12.140625" customWidth="1"/>
    <col min="5133" max="5133" width="12.28515625" bestFit="1" customWidth="1"/>
    <col min="5139" max="5139" width="10.5703125" bestFit="1" customWidth="1"/>
    <col min="5140" max="5140" width="16.7109375" customWidth="1"/>
    <col min="5141" max="5141" width="27.7109375" customWidth="1"/>
    <col min="5142" max="5142" width="26" bestFit="1" customWidth="1"/>
    <col min="5382" max="5382" width="21.42578125" customWidth="1"/>
    <col min="5383" max="5383" width="16.42578125" customWidth="1"/>
    <col min="5384" max="5384" width="17.42578125" customWidth="1"/>
    <col min="5385" max="5385" width="14" customWidth="1"/>
    <col min="5386" max="5386" width="13.5703125" customWidth="1"/>
    <col min="5387" max="5387" width="12.28515625" customWidth="1"/>
    <col min="5388" max="5388" width="12.140625" customWidth="1"/>
    <col min="5389" max="5389" width="12.28515625" bestFit="1" customWidth="1"/>
    <col min="5395" max="5395" width="10.5703125" bestFit="1" customWidth="1"/>
    <col min="5396" max="5396" width="16.7109375" customWidth="1"/>
    <col min="5397" max="5397" width="27.7109375" customWidth="1"/>
    <col min="5398" max="5398" width="26" bestFit="1" customWidth="1"/>
    <col min="5638" max="5638" width="21.42578125" customWidth="1"/>
    <col min="5639" max="5639" width="16.42578125" customWidth="1"/>
    <col min="5640" max="5640" width="17.42578125" customWidth="1"/>
    <col min="5641" max="5641" width="14" customWidth="1"/>
    <col min="5642" max="5642" width="13.5703125" customWidth="1"/>
    <col min="5643" max="5643" width="12.28515625" customWidth="1"/>
    <col min="5644" max="5644" width="12.140625" customWidth="1"/>
    <col min="5645" max="5645" width="12.28515625" bestFit="1" customWidth="1"/>
    <col min="5651" max="5651" width="10.5703125" bestFit="1" customWidth="1"/>
    <col min="5652" max="5652" width="16.7109375" customWidth="1"/>
    <col min="5653" max="5653" width="27.7109375" customWidth="1"/>
    <col min="5654" max="5654" width="26" bestFit="1" customWidth="1"/>
    <col min="5894" max="5894" width="21.42578125" customWidth="1"/>
    <col min="5895" max="5895" width="16.42578125" customWidth="1"/>
    <col min="5896" max="5896" width="17.42578125" customWidth="1"/>
    <col min="5897" max="5897" width="14" customWidth="1"/>
    <col min="5898" max="5898" width="13.5703125" customWidth="1"/>
    <col min="5899" max="5899" width="12.28515625" customWidth="1"/>
    <col min="5900" max="5900" width="12.140625" customWidth="1"/>
    <col min="5901" max="5901" width="12.28515625" bestFit="1" customWidth="1"/>
    <col min="5907" max="5907" width="10.5703125" bestFit="1" customWidth="1"/>
    <col min="5908" max="5908" width="16.7109375" customWidth="1"/>
    <col min="5909" max="5909" width="27.7109375" customWidth="1"/>
    <col min="5910" max="5910" width="26" bestFit="1" customWidth="1"/>
    <col min="6150" max="6150" width="21.42578125" customWidth="1"/>
    <col min="6151" max="6151" width="16.42578125" customWidth="1"/>
    <col min="6152" max="6152" width="17.42578125" customWidth="1"/>
    <col min="6153" max="6153" width="14" customWidth="1"/>
    <col min="6154" max="6154" width="13.5703125" customWidth="1"/>
    <col min="6155" max="6155" width="12.28515625" customWidth="1"/>
    <col min="6156" max="6156" width="12.140625" customWidth="1"/>
    <col min="6157" max="6157" width="12.28515625" bestFit="1" customWidth="1"/>
    <col min="6163" max="6163" width="10.5703125" bestFit="1" customWidth="1"/>
    <col min="6164" max="6164" width="16.7109375" customWidth="1"/>
    <col min="6165" max="6165" width="27.7109375" customWidth="1"/>
    <col min="6166" max="6166" width="26" bestFit="1" customWidth="1"/>
    <col min="6406" max="6406" width="21.42578125" customWidth="1"/>
    <col min="6407" max="6407" width="16.42578125" customWidth="1"/>
    <col min="6408" max="6408" width="17.42578125" customWidth="1"/>
    <col min="6409" max="6409" width="14" customWidth="1"/>
    <col min="6410" max="6410" width="13.5703125" customWidth="1"/>
    <col min="6411" max="6411" width="12.28515625" customWidth="1"/>
    <col min="6412" max="6412" width="12.140625" customWidth="1"/>
    <col min="6413" max="6413" width="12.28515625" bestFit="1" customWidth="1"/>
    <col min="6419" max="6419" width="10.5703125" bestFit="1" customWidth="1"/>
    <col min="6420" max="6420" width="16.7109375" customWidth="1"/>
    <col min="6421" max="6421" width="27.7109375" customWidth="1"/>
    <col min="6422" max="6422" width="26" bestFit="1" customWidth="1"/>
    <col min="6662" max="6662" width="21.42578125" customWidth="1"/>
    <col min="6663" max="6663" width="16.42578125" customWidth="1"/>
    <col min="6664" max="6664" width="17.42578125" customWidth="1"/>
    <col min="6665" max="6665" width="14" customWidth="1"/>
    <col min="6666" max="6666" width="13.5703125" customWidth="1"/>
    <col min="6667" max="6667" width="12.28515625" customWidth="1"/>
    <col min="6668" max="6668" width="12.140625" customWidth="1"/>
    <col min="6669" max="6669" width="12.28515625" bestFit="1" customWidth="1"/>
    <col min="6675" max="6675" width="10.5703125" bestFit="1" customWidth="1"/>
    <col min="6676" max="6676" width="16.7109375" customWidth="1"/>
    <col min="6677" max="6677" width="27.7109375" customWidth="1"/>
    <col min="6678" max="6678" width="26" bestFit="1" customWidth="1"/>
    <col min="6918" max="6918" width="21.42578125" customWidth="1"/>
    <col min="6919" max="6919" width="16.42578125" customWidth="1"/>
    <col min="6920" max="6920" width="17.42578125" customWidth="1"/>
    <col min="6921" max="6921" width="14" customWidth="1"/>
    <col min="6922" max="6922" width="13.5703125" customWidth="1"/>
    <col min="6923" max="6923" width="12.28515625" customWidth="1"/>
    <col min="6924" max="6924" width="12.140625" customWidth="1"/>
    <col min="6925" max="6925" width="12.28515625" bestFit="1" customWidth="1"/>
    <col min="6931" max="6931" width="10.5703125" bestFit="1" customWidth="1"/>
    <col min="6932" max="6932" width="16.7109375" customWidth="1"/>
    <col min="6933" max="6933" width="27.7109375" customWidth="1"/>
    <col min="6934" max="6934" width="26" bestFit="1" customWidth="1"/>
    <col min="7174" max="7174" width="21.42578125" customWidth="1"/>
    <col min="7175" max="7175" width="16.42578125" customWidth="1"/>
    <col min="7176" max="7176" width="17.42578125" customWidth="1"/>
    <col min="7177" max="7177" width="14" customWidth="1"/>
    <col min="7178" max="7178" width="13.5703125" customWidth="1"/>
    <col min="7179" max="7179" width="12.28515625" customWidth="1"/>
    <col min="7180" max="7180" width="12.140625" customWidth="1"/>
    <col min="7181" max="7181" width="12.28515625" bestFit="1" customWidth="1"/>
    <col min="7187" max="7187" width="10.5703125" bestFit="1" customWidth="1"/>
    <col min="7188" max="7188" width="16.7109375" customWidth="1"/>
    <col min="7189" max="7189" width="27.7109375" customWidth="1"/>
    <col min="7190" max="7190" width="26" bestFit="1" customWidth="1"/>
    <col min="7430" max="7430" width="21.42578125" customWidth="1"/>
    <col min="7431" max="7431" width="16.42578125" customWidth="1"/>
    <col min="7432" max="7432" width="17.42578125" customWidth="1"/>
    <col min="7433" max="7433" width="14" customWidth="1"/>
    <col min="7434" max="7434" width="13.5703125" customWidth="1"/>
    <col min="7435" max="7435" width="12.28515625" customWidth="1"/>
    <col min="7436" max="7436" width="12.140625" customWidth="1"/>
    <col min="7437" max="7437" width="12.28515625" bestFit="1" customWidth="1"/>
    <col min="7443" max="7443" width="10.5703125" bestFit="1" customWidth="1"/>
    <col min="7444" max="7444" width="16.7109375" customWidth="1"/>
    <col min="7445" max="7445" width="27.7109375" customWidth="1"/>
    <col min="7446" max="7446" width="26" bestFit="1" customWidth="1"/>
    <col min="7686" max="7686" width="21.42578125" customWidth="1"/>
    <col min="7687" max="7687" width="16.42578125" customWidth="1"/>
    <col min="7688" max="7688" width="17.42578125" customWidth="1"/>
    <col min="7689" max="7689" width="14" customWidth="1"/>
    <col min="7690" max="7690" width="13.5703125" customWidth="1"/>
    <col min="7691" max="7691" width="12.28515625" customWidth="1"/>
    <col min="7692" max="7692" width="12.140625" customWidth="1"/>
    <col min="7693" max="7693" width="12.28515625" bestFit="1" customWidth="1"/>
    <col min="7699" max="7699" width="10.5703125" bestFit="1" customWidth="1"/>
    <col min="7700" max="7700" width="16.7109375" customWidth="1"/>
    <col min="7701" max="7701" width="27.7109375" customWidth="1"/>
    <col min="7702" max="7702" width="26" bestFit="1" customWidth="1"/>
    <col min="7942" max="7942" width="21.42578125" customWidth="1"/>
    <col min="7943" max="7943" width="16.42578125" customWidth="1"/>
    <col min="7944" max="7944" width="17.42578125" customWidth="1"/>
    <col min="7945" max="7945" width="14" customWidth="1"/>
    <col min="7946" max="7946" width="13.5703125" customWidth="1"/>
    <col min="7947" max="7947" width="12.28515625" customWidth="1"/>
    <col min="7948" max="7948" width="12.140625" customWidth="1"/>
    <col min="7949" max="7949" width="12.28515625" bestFit="1" customWidth="1"/>
    <col min="7955" max="7955" width="10.5703125" bestFit="1" customWidth="1"/>
    <col min="7956" max="7956" width="16.7109375" customWidth="1"/>
    <col min="7957" max="7957" width="27.7109375" customWidth="1"/>
    <col min="7958" max="7958" width="26" bestFit="1" customWidth="1"/>
    <col min="8198" max="8198" width="21.42578125" customWidth="1"/>
    <col min="8199" max="8199" width="16.42578125" customWidth="1"/>
    <col min="8200" max="8200" width="17.42578125" customWidth="1"/>
    <col min="8201" max="8201" width="14" customWidth="1"/>
    <col min="8202" max="8202" width="13.5703125" customWidth="1"/>
    <col min="8203" max="8203" width="12.28515625" customWidth="1"/>
    <col min="8204" max="8204" width="12.140625" customWidth="1"/>
    <col min="8205" max="8205" width="12.28515625" bestFit="1" customWidth="1"/>
    <col min="8211" max="8211" width="10.5703125" bestFit="1" customWidth="1"/>
    <col min="8212" max="8212" width="16.7109375" customWidth="1"/>
    <col min="8213" max="8213" width="27.7109375" customWidth="1"/>
    <col min="8214" max="8214" width="26" bestFit="1" customWidth="1"/>
    <col min="8454" max="8454" width="21.42578125" customWidth="1"/>
    <col min="8455" max="8455" width="16.42578125" customWidth="1"/>
    <col min="8456" max="8456" width="17.42578125" customWidth="1"/>
    <col min="8457" max="8457" width="14" customWidth="1"/>
    <col min="8458" max="8458" width="13.5703125" customWidth="1"/>
    <col min="8459" max="8459" width="12.28515625" customWidth="1"/>
    <col min="8460" max="8460" width="12.140625" customWidth="1"/>
    <col min="8461" max="8461" width="12.28515625" bestFit="1" customWidth="1"/>
    <col min="8467" max="8467" width="10.5703125" bestFit="1" customWidth="1"/>
    <col min="8468" max="8468" width="16.7109375" customWidth="1"/>
    <col min="8469" max="8469" width="27.7109375" customWidth="1"/>
    <col min="8470" max="8470" width="26" bestFit="1" customWidth="1"/>
    <col min="8710" max="8710" width="21.42578125" customWidth="1"/>
    <col min="8711" max="8711" width="16.42578125" customWidth="1"/>
    <col min="8712" max="8712" width="17.42578125" customWidth="1"/>
    <col min="8713" max="8713" width="14" customWidth="1"/>
    <col min="8714" max="8714" width="13.5703125" customWidth="1"/>
    <col min="8715" max="8715" width="12.28515625" customWidth="1"/>
    <col min="8716" max="8716" width="12.140625" customWidth="1"/>
    <col min="8717" max="8717" width="12.28515625" bestFit="1" customWidth="1"/>
    <col min="8723" max="8723" width="10.5703125" bestFit="1" customWidth="1"/>
    <col min="8724" max="8724" width="16.7109375" customWidth="1"/>
    <col min="8725" max="8725" width="27.7109375" customWidth="1"/>
    <col min="8726" max="8726" width="26" bestFit="1" customWidth="1"/>
    <col min="8966" max="8966" width="21.42578125" customWidth="1"/>
    <col min="8967" max="8967" width="16.42578125" customWidth="1"/>
    <col min="8968" max="8968" width="17.42578125" customWidth="1"/>
    <col min="8969" max="8969" width="14" customWidth="1"/>
    <col min="8970" max="8970" width="13.5703125" customWidth="1"/>
    <col min="8971" max="8971" width="12.28515625" customWidth="1"/>
    <col min="8972" max="8972" width="12.140625" customWidth="1"/>
    <col min="8973" max="8973" width="12.28515625" bestFit="1" customWidth="1"/>
    <col min="8979" max="8979" width="10.5703125" bestFit="1" customWidth="1"/>
    <col min="8980" max="8980" width="16.7109375" customWidth="1"/>
    <col min="8981" max="8981" width="27.7109375" customWidth="1"/>
    <col min="8982" max="8982" width="26" bestFit="1" customWidth="1"/>
    <col min="9222" max="9222" width="21.42578125" customWidth="1"/>
    <col min="9223" max="9223" width="16.42578125" customWidth="1"/>
    <col min="9224" max="9224" width="17.42578125" customWidth="1"/>
    <col min="9225" max="9225" width="14" customWidth="1"/>
    <col min="9226" max="9226" width="13.5703125" customWidth="1"/>
    <col min="9227" max="9227" width="12.28515625" customWidth="1"/>
    <col min="9228" max="9228" width="12.140625" customWidth="1"/>
    <col min="9229" max="9229" width="12.28515625" bestFit="1" customWidth="1"/>
    <col min="9235" max="9235" width="10.5703125" bestFit="1" customWidth="1"/>
    <col min="9236" max="9236" width="16.7109375" customWidth="1"/>
    <col min="9237" max="9237" width="27.7109375" customWidth="1"/>
    <col min="9238" max="9238" width="26" bestFit="1" customWidth="1"/>
    <col min="9478" max="9478" width="21.42578125" customWidth="1"/>
    <col min="9479" max="9479" width="16.42578125" customWidth="1"/>
    <col min="9480" max="9480" width="17.42578125" customWidth="1"/>
    <col min="9481" max="9481" width="14" customWidth="1"/>
    <col min="9482" max="9482" width="13.5703125" customWidth="1"/>
    <col min="9483" max="9483" width="12.28515625" customWidth="1"/>
    <col min="9484" max="9484" width="12.140625" customWidth="1"/>
    <col min="9485" max="9485" width="12.28515625" bestFit="1" customWidth="1"/>
    <col min="9491" max="9491" width="10.5703125" bestFit="1" customWidth="1"/>
    <col min="9492" max="9492" width="16.7109375" customWidth="1"/>
    <col min="9493" max="9493" width="27.7109375" customWidth="1"/>
    <col min="9494" max="9494" width="26" bestFit="1" customWidth="1"/>
    <col min="9734" max="9734" width="21.42578125" customWidth="1"/>
    <col min="9735" max="9735" width="16.42578125" customWidth="1"/>
    <col min="9736" max="9736" width="17.42578125" customWidth="1"/>
    <col min="9737" max="9737" width="14" customWidth="1"/>
    <col min="9738" max="9738" width="13.5703125" customWidth="1"/>
    <col min="9739" max="9739" width="12.28515625" customWidth="1"/>
    <col min="9740" max="9740" width="12.140625" customWidth="1"/>
    <col min="9741" max="9741" width="12.28515625" bestFit="1" customWidth="1"/>
    <col min="9747" max="9747" width="10.5703125" bestFit="1" customWidth="1"/>
    <col min="9748" max="9748" width="16.7109375" customWidth="1"/>
    <col min="9749" max="9749" width="27.7109375" customWidth="1"/>
    <col min="9750" max="9750" width="26" bestFit="1" customWidth="1"/>
    <col min="9990" max="9990" width="21.42578125" customWidth="1"/>
    <col min="9991" max="9991" width="16.42578125" customWidth="1"/>
    <col min="9992" max="9992" width="17.42578125" customWidth="1"/>
    <col min="9993" max="9993" width="14" customWidth="1"/>
    <col min="9994" max="9994" width="13.5703125" customWidth="1"/>
    <col min="9995" max="9995" width="12.28515625" customWidth="1"/>
    <col min="9996" max="9996" width="12.140625" customWidth="1"/>
    <col min="9997" max="9997" width="12.28515625" bestFit="1" customWidth="1"/>
    <col min="10003" max="10003" width="10.5703125" bestFit="1" customWidth="1"/>
    <col min="10004" max="10004" width="16.7109375" customWidth="1"/>
    <col min="10005" max="10005" width="27.7109375" customWidth="1"/>
    <col min="10006" max="10006" width="26" bestFit="1" customWidth="1"/>
    <col min="10246" max="10246" width="21.42578125" customWidth="1"/>
    <col min="10247" max="10247" width="16.42578125" customWidth="1"/>
    <col min="10248" max="10248" width="17.42578125" customWidth="1"/>
    <col min="10249" max="10249" width="14" customWidth="1"/>
    <col min="10250" max="10250" width="13.5703125" customWidth="1"/>
    <col min="10251" max="10251" width="12.28515625" customWidth="1"/>
    <col min="10252" max="10252" width="12.140625" customWidth="1"/>
    <col min="10253" max="10253" width="12.28515625" bestFit="1" customWidth="1"/>
    <col min="10259" max="10259" width="10.5703125" bestFit="1" customWidth="1"/>
    <col min="10260" max="10260" width="16.7109375" customWidth="1"/>
    <col min="10261" max="10261" width="27.7109375" customWidth="1"/>
    <col min="10262" max="10262" width="26" bestFit="1" customWidth="1"/>
    <col min="10502" max="10502" width="21.42578125" customWidth="1"/>
    <col min="10503" max="10503" width="16.42578125" customWidth="1"/>
    <col min="10504" max="10504" width="17.42578125" customWidth="1"/>
    <col min="10505" max="10505" width="14" customWidth="1"/>
    <col min="10506" max="10506" width="13.5703125" customWidth="1"/>
    <col min="10507" max="10507" width="12.28515625" customWidth="1"/>
    <col min="10508" max="10508" width="12.140625" customWidth="1"/>
    <col min="10509" max="10509" width="12.28515625" bestFit="1" customWidth="1"/>
    <col min="10515" max="10515" width="10.5703125" bestFit="1" customWidth="1"/>
    <col min="10516" max="10516" width="16.7109375" customWidth="1"/>
    <col min="10517" max="10517" width="27.7109375" customWidth="1"/>
    <col min="10518" max="10518" width="26" bestFit="1" customWidth="1"/>
    <col min="10758" max="10758" width="21.42578125" customWidth="1"/>
    <col min="10759" max="10759" width="16.42578125" customWidth="1"/>
    <col min="10760" max="10760" width="17.42578125" customWidth="1"/>
    <col min="10761" max="10761" width="14" customWidth="1"/>
    <col min="10762" max="10762" width="13.5703125" customWidth="1"/>
    <col min="10763" max="10763" width="12.28515625" customWidth="1"/>
    <col min="10764" max="10764" width="12.140625" customWidth="1"/>
    <col min="10765" max="10765" width="12.28515625" bestFit="1" customWidth="1"/>
    <col min="10771" max="10771" width="10.5703125" bestFit="1" customWidth="1"/>
    <col min="10772" max="10772" width="16.7109375" customWidth="1"/>
    <col min="10773" max="10773" width="27.7109375" customWidth="1"/>
    <col min="10774" max="10774" width="26" bestFit="1" customWidth="1"/>
    <col min="11014" max="11014" width="21.42578125" customWidth="1"/>
    <col min="11015" max="11015" width="16.42578125" customWidth="1"/>
    <col min="11016" max="11016" width="17.42578125" customWidth="1"/>
    <col min="11017" max="11017" width="14" customWidth="1"/>
    <col min="11018" max="11018" width="13.5703125" customWidth="1"/>
    <col min="11019" max="11019" width="12.28515625" customWidth="1"/>
    <col min="11020" max="11020" width="12.140625" customWidth="1"/>
    <col min="11021" max="11021" width="12.28515625" bestFit="1" customWidth="1"/>
    <col min="11027" max="11027" width="10.5703125" bestFit="1" customWidth="1"/>
    <col min="11028" max="11028" width="16.7109375" customWidth="1"/>
    <col min="11029" max="11029" width="27.7109375" customWidth="1"/>
    <col min="11030" max="11030" width="26" bestFit="1" customWidth="1"/>
    <col min="11270" max="11270" width="21.42578125" customWidth="1"/>
    <col min="11271" max="11271" width="16.42578125" customWidth="1"/>
    <col min="11272" max="11272" width="17.42578125" customWidth="1"/>
    <col min="11273" max="11273" width="14" customWidth="1"/>
    <col min="11274" max="11274" width="13.5703125" customWidth="1"/>
    <col min="11275" max="11275" width="12.28515625" customWidth="1"/>
    <col min="11276" max="11276" width="12.140625" customWidth="1"/>
    <col min="11277" max="11277" width="12.28515625" bestFit="1" customWidth="1"/>
    <col min="11283" max="11283" width="10.5703125" bestFit="1" customWidth="1"/>
    <col min="11284" max="11284" width="16.7109375" customWidth="1"/>
    <col min="11285" max="11285" width="27.7109375" customWidth="1"/>
    <col min="11286" max="11286" width="26" bestFit="1" customWidth="1"/>
    <col min="11526" max="11526" width="21.42578125" customWidth="1"/>
    <col min="11527" max="11527" width="16.42578125" customWidth="1"/>
    <col min="11528" max="11528" width="17.42578125" customWidth="1"/>
    <col min="11529" max="11529" width="14" customWidth="1"/>
    <col min="11530" max="11530" width="13.5703125" customWidth="1"/>
    <col min="11531" max="11531" width="12.28515625" customWidth="1"/>
    <col min="11532" max="11532" width="12.140625" customWidth="1"/>
    <col min="11533" max="11533" width="12.28515625" bestFit="1" customWidth="1"/>
    <col min="11539" max="11539" width="10.5703125" bestFit="1" customWidth="1"/>
    <col min="11540" max="11540" width="16.7109375" customWidth="1"/>
    <col min="11541" max="11541" width="27.7109375" customWidth="1"/>
    <col min="11542" max="11542" width="26" bestFit="1" customWidth="1"/>
    <col min="11782" max="11782" width="21.42578125" customWidth="1"/>
    <col min="11783" max="11783" width="16.42578125" customWidth="1"/>
    <col min="11784" max="11784" width="17.42578125" customWidth="1"/>
    <col min="11785" max="11785" width="14" customWidth="1"/>
    <col min="11786" max="11786" width="13.5703125" customWidth="1"/>
    <col min="11787" max="11787" width="12.28515625" customWidth="1"/>
    <col min="11788" max="11788" width="12.140625" customWidth="1"/>
    <col min="11789" max="11789" width="12.28515625" bestFit="1" customWidth="1"/>
    <col min="11795" max="11795" width="10.5703125" bestFit="1" customWidth="1"/>
    <col min="11796" max="11796" width="16.7109375" customWidth="1"/>
    <col min="11797" max="11797" width="27.7109375" customWidth="1"/>
    <col min="11798" max="11798" width="26" bestFit="1" customWidth="1"/>
    <col min="12038" max="12038" width="21.42578125" customWidth="1"/>
    <col min="12039" max="12039" width="16.42578125" customWidth="1"/>
    <col min="12040" max="12040" width="17.42578125" customWidth="1"/>
    <col min="12041" max="12041" width="14" customWidth="1"/>
    <col min="12042" max="12042" width="13.5703125" customWidth="1"/>
    <col min="12043" max="12043" width="12.28515625" customWidth="1"/>
    <col min="12044" max="12044" width="12.140625" customWidth="1"/>
    <col min="12045" max="12045" width="12.28515625" bestFit="1" customWidth="1"/>
    <col min="12051" max="12051" width="10.5703125" bestFit="1" customWidth="1"/>
    <col min="12052" max="12052" width="16.7109375" customWidth="1"/>
    <col min="12053" max="12053" width="27.7109375" customWidth="1"/>
    <col min="12054" max="12054" width="26" bestFit="1" customWidth="1"/>
    <col min="12294" max="12294" width="21.42578125" customWidth="1"/>
    <col min="12295" max="12295" width="16.42578125" customWidth="1"/>
    <col min="12296" max="12296" width="17.42578125" customWidth="1"/>
    <col min="12297" max="12297" width="14" customWidth="1"/>
    <col min="12298" max="12298" width="13.5703125" customWidth="1"/>
    <col min="12299" max="12299" width="12.28515625" customWidth="1"/>
    <col min="12300" max="12300" width="12.140625" customWidth="1"/>
    <col min="12301" max="12301" width="12.28515625" bestFit="1" customWidth="1"/>
    <col min="12307" max="12307" width="10.5703125" bestFit="1" customWidth="1"/>
    <col min="12308" max="12308" width="16.7109375" customWidth="1"/>
    <col min="12309" max="12309" width="27.7109375" customWidth="1"/>
    <col min="12310" max="12310" width="26" bestFit="1" customWidth="1"/>
    <col min="12550" max="12550" width="21.42578125" customWidth="1"/>
    <col min="12551" max="12551" width="16.42578125" customWidth="1"/>
    <col min="12552" max="12552" width="17.42578125" customWidth="1"/>
    <col min="12553" max="12553" width="14" customWidth="1"/>
    <col min="12554" max="12554" width="13.5703125" customWidth="1"/>
    <col min="12555" max="12555" width="12.28515625" customWidth="1"/>
    <col min="12556" max="12556" width="12.140625" customWidth="1"/>
    <col min="12557" max="12557" width="12.28515625" bestFit="1" customWidth="1"/>
    <col min="12563" max="12563" width="10.5703125" bestFit="1" customWidth="1"/>
    <col min="12564" max="12564" width="16.7109375" customWidth="1"/>
    <col min="12565" max="12565" width="27.7109375" customWidth="1"/>
    <col min="12566" max="12566" width="26" bestFit="1" customWidth="1"/>
    <col min="12806" max="12806" width="21.42578125" customWidth="1"/>
    <col min="12807" max="12807" width="16.42578125" customWidth="1"/>
    <col min="12808" max="12808" width="17.42578125" customWidth="1"/>
    <col min="12809" max="12809" width="14" customWidth="1"/>
    <col min="12810" max="12810" width="13.5703125" customWidth="1"/>
    <col min="12811" max="12811" width="12.28515625" customWidth="1"/>
    <col min="12812" max="12812" width="12.140625" customWidth="1"/>
    <col min="12813" max="12813" width="12.28515625" bestFit="1" customWidth="1"/>
    <col min="12819" max="12819" width="10.5703125" bestFit="1" customWidth="1"/>
    <col min="12820" max="12820" width="16.7109375" customWidth="1"/>
    <col min="12821" max="12821" width="27.7109375" customWidth="1"/>
    <col min="12822" max="12822" width="26" bestFit="1" customWidth="1"/>
    <col min="13062" max="13062" width="21.42578125" customWidth="1"/>
    <col min="13063" max="13063" width="16.42578125" customWidth="1"/>
    <col min="13064" max="13064" width="17.42578125" customWidth="1"/>
    <col min="13065" max="13065" width="14" customWidth="1"/>
    <col min="13066" max="13066" width="13.5703125" customWidth="1"/>
    <col min="13067" max="13067" width="12.28515625" customWidth="1"/>
    <col min="13068" max="13068" width="12.140625" customWidth="1"/>
    <col min="13069" max="13069" width="12.28515625" bestFit="1" customWidth="1"/>
    <col min="13075" max="13075" width="10.5703125" bestFit="1" customWidth="1"/>
    <col min="13076" max="13076" width="16.7109375" customWidth="1"/>
    <col min="13077" max="13077" width="27.7109375" customWidth="1"/>
    <col min="13078" max="13078" width="26" bestFit="1" customWidth="1"/>
    <col min="13318" max="13318" width="21.42578125" customWidth="1"/>
    <col min="13319" max="13319" width="16.42578125" customWidth="1"/>
    <col min="13320" max="13320" width="17.42578125" customWidth="1"/>
    <col min="13321" max="13321" width="14" customWidth="1"/>
    <col min="13322" max="13322" width="13.5703125" customWidth="1"/>
    <col min="13323" max="13323" width="12.28515625" customWidth="1"/>
    <col min="13324" max="13324" width="12.140625" customWidth="1"/>
    <col min="13325" max="13325" width="12.28515625" bestFit="1" customWidth="1"/>
    <col min="13331" max="13331" width="10.5703125" bestFit="1" customWidth="1"/>
    <col min="13332" max="13332" width="16.7109375" customWidth="1"/>
    <col min="13333" max="13333" width="27.7109375" customWidth="1"/>
    <col min="13334" max="13334" width="26" bestFit="1" customWidth="1"/>
    <col min="13574" max="13574" width="21.42578125" customWidth="1"/>
    <col min="13575" max="13575" width="16.42578125" customWidth="1"/>
    <col min="13576" max="13576" width="17.42578125" customWidth="1"/>
    <col min="13577" max="13577" width="14" customWidth="1"/>
    <col min="13578" max="13578" width="13.5703125" customWidth="1"/>
    <col min="13579" max="13579" width="12.28515625" customWidth="1"/>
    <col min="13580" max="13580" width="12.140625" customWidth="1"/>
    <col min="13581" max="13581" width="12.28515625" bestFit="1" customWidth="1"/>
    <col min="13587" max="13587" width="10.5703125" bestFit="1" customWidth="1"/>
    <col min="13588" max="13588" width="16.7109375" customWidth="1"/>
    <col min="13589" max="13589" width="27.7109375" customWidth="1"/>
    <col min="13590" max="13590" width="26" bestFit="1" customWidth="1"/>
    <col min="13830" max="13830" width="21.42578125" customWidth="1"/>
    <col min="13831" max="13831" width="16.42578125" customWidth="1"/>
    <col min="13832" max="13832" width="17.42578125" customWidth="1"/>
    <col min="13833" max="13833" width="14" customWidth="1"/>
    <col min="13834" max="13834" width="13.5703125" customWidth="1"/>
    <col min="13835" max="13835" width="12.28515625" customWidth="1"/>
    <col min="13836" max="13836" width="12.140625" customWidth="1"/>
    <col min="13837" max="13837" width="12.28515625" bestFit="1" customWidth="1"/>
    <col min="13843" max="13843" width="10.5703125" bestFit="1" customWidth="1"/>
    <col min="13844" max="13844" width="16.7109375" customWidth="1"/>
    <col min="13845" max="13845" width="27.7109375" customWidth="1"/>
    <col min="13846" max="13846" width="26" bestFit="1" customWidth="1"/>
    <col min="14086" max="14086" width="21.42578125" customWidth="1"/>
    <col min="14087" max="14087" width="16.42578125" customWidth="1"/>
    <col min="14088" max="14088" width="17.42578125" customWidth="1"/>
    <col min="14089" max="14089" width="14" customWidth="1"/>
    <col min="14090" max="14090" width="13.5703125" customWidth="1"/>
    <col min="14091" max="14091" width="12.28515625" customWidth="1"/>
    <col min="14092" max="14092" width="12.140625" customWidth="1"/>
    <col min="14093" max="14093" width="12.28515625" bestFit="1" customWidth="1"/>
    <col min="14099" max="14099" width="10.5703125" bestFit="1" customWidth="1"/>
    <col min="14100" max="14100" width="16.7109375" customWidth="1"/>
    <col min="14101" max="14101" width="27.7109375" customWidth="1"/>
    <col min="14102" max="14102" width="26" bestFit="1" customWidth="1"/>
    <col min="14342" max="14342" width="21.42578125" customWidth="1"/>
    <col min="14343" max="14343" width="16.42578125" customWidth="1"/>
    <col min="14344" max="14344" width="17.42578125" customWidth="1"/>
    <col min="14345" max="14345" width="14" customWidth="1"/>
    <col min="14346" max="14346" width="13.5703125" customWidth="1"/>
    <col min="14347" max="14347" width="12.28515625" customWidth="1"/>
    <col min="14348" max="14348" width="12.140625" customWidth="1"/>
    <col min="14349" max="14349" width="12.28515625" bestFit="1" customWidth="1"/>
    <col min="14355" max="14355" width="10.5703125" bestFit="1" customWidth="1"/>
    <col min="14356" max="14356" width="16.7109375" customWidth="1"/>
    <col min="14357" max="14357" width="27.7109375" customWidth="1"/>
    <col min="14358" max="14358" width="26" bestFit="1" customWidth="1"/>
    <col min="14598" max="14598" width="21.42578125" customWidth="1"/>
    <col min="14599" max="14599" width="16.42578125" customWidth="1"/>
    <col min="14600" max="14600" width="17.42578125" customWidth="1"/>
    <col min="14601" max="14601" width="14" customWidth="1"/>
    <col min="14602" max="14602" width="13.5703125" customWidth="1"/>
    <col min="14603" max="14603" width="12.28515625" customWidth="1"/>
    <col min="14604" max="14604" width="12.140625" customWidth="1"/>
    <col min="14605" max="14605" width="12.28515625" bestFit="1" customWidth="1"/>
    <col min="14611" max="14611" width="10.5703125" bestFit="1" customWidth="1"/>
    <col min="14612" max="14612" width="16.7109375" customWidth="1"/>
    <col min="14613" max="14613" width="27.7109375" customWidth="1"/>
    <col min="14614" max="14614" width="26" bestFit="1" customWidth="1"/>
    <col min="14854" max="14854" width="21.42578125" customWidth="1"/>
    <col min="14855" max="14855" width="16.42578125" customWidth="1"/>
    <col min="14856" max="14856" width="17.42578125" customWidth="1"/>
    <col min="14857" max="14857" width="14" customWidth="1"/>
    <col min="14858" max="14858" width="13.5703125" customWidth="1"/>
    <col min="14859" max="14859" width="12.28515625" customWidth="1"/>
    <col min="14860" max="14860" width="12.140625" customWidth="1"/>
    <col min="14861" max="14861" width="12.28515625" bestFit="1" customWidth="1"/>
    <col min="14867" max="14867" width="10.5703125" bestFit="1" customWidth="1"/>
    <col min="14868" max="14868" width="16.7109375" customWidth="1"/>
    <col min="14869" max="14869" width="27.7109375" customWidth="1"/>
    <col min="14870" max="14870" width="26" bestFit="1" customWidth="1"/>
    <col min="15110" max="15110" width="21.42578125" customWidth="1"/>
    <col min="15111" max="15111" width="16.42578125" customWidth="1"/>
    <col min="15112" max="15112" width="17.42578125" customWidth="1"/>
    <col min="15113" max="15113" width="14" customWidth="1"/>
    <col min="15114" max="15114" width="13.5703125" customWidth="1"/>
    <col min="15115" max="15115" width="12.28515625" customWidth="1"/>
    <col min="15116" max="15116" width="12.140625" customWidth="1"/>
    <col min="15117" max="15117" width="12.28515625" bestFit="1" customWidth="1"/>
    <col min="15123" max="15123" width="10.5703125" bestFit="1" customWidth="1"/>
    <col min="15124" max="15124" width="16.7109375" customWidth="1"/>
    <col min="15125" max="15125" width="27.7109375" customWidth="1"/>
    <col min="15126" max="15126" width="26" bestFit="1" customWidth="1"/>
    <col min="15366" max="15366" width="21.42578125" customWidth="1"/>
    <col min="15367" max="15367" width="16.42578125" customWidth="1"/>
    <col min="15368" max="15368" width="17.42578125" customWidth="1"/>
    <col min="15369" max="15369" width="14" customWidth="1"/>
    <col min="15370" max="15370" width="13.5703125" customWidth="1"/>
    <col min="15371" max="15371" width="12.28515625" customWidth="1"/>
    <col min="15372" max="15372" width="12.140625" customWidth="1"/>
    <col min="15373" max="15373" width="12.28515625" bestFit="1" customWidth="1"/>
    <col min="15379" max="15379" width="10.5703125" bestFit="1" customWidth="1"/>
    <col min="15380" max="15380" width="16.7109375" customWidth="1"/>
    <col min="15381" max="15381" width="27.7109375" customWidth="1"/>
    <col min="15382" max="15382" width="26" bestFit="1" customWidth="1"/>
    <col min="15622" max="15622" width="21.42578125" customWidth="1"/>
    <col min="15623" max="15623" width="16.42578125" customWidth="1"/>
    <col min="15624" max="15624" width="17.42578125" customWidth="1"/>
    <col min="15625" max="15625" width="14" customWidth="1"/>
    <col min="15626" max="15626" width="13.5703125" customWidth="1"/>
    <col min="15627" max="15627" width="12.28515625" customWidth="1"/>
    <col min="15628" max="15628" width="12.140625" customWidth="1"/>
    <col min="15629" max="15629" width="12.28515625" bestFit="1" customWidth="1"/>
    <col min="15635" max="15635" width="10.5703125" bestFit="1" customWidth="1"/>
    <col min="15636" max="15636" width="16.7109375" customWidth="1"/>
    <col min="15637" max="15637" width="27.7109375" customWidth="1"/>
    <col min="15638" max="15638" width="26" bestFit="1" customWidth="1"/>
    <col min="15878" max="15878" width="21.42578125" customWidth="1"/>
    <col min="15879" max="15879" width="16.42578125" customWidth="1"/>
    <col min="15880" max="15880" width="17.42578125" customWidth="1"/>
    <col min="15881" max="15881" width="14" customWidth="1"/>
    <col min="15882" max="15882" width="13.5703125" customWidth="1"/>
    <col min="15883" max="15883" width="12.28515625" customWidth="1"/>
    <col min="15884" max="15884" width="12.140625" customWidth="1"/>
    <col min="15885" max="15885" width="12.28515625" bestFit="1" customWidth="1"/>
    <col min="15891" max="15891" width="10.5703125" bestFit="1" customWidth="1"/>
    <col min="15892" max="15892" width="16.7109375" customWidth="1"/>
    <col min="15893" max="15893" width="27.7109375" customWidth="1"/>
    <col min="15894" max="15894" width="26" bestFit="1" customWidth="1"/>
    <col min="16134" max="16134" width="21.42578125" customWidth="1"/>
    <col min="16135" max="16135" width="16.42578125" customWidth="1"/>
    <col min="16136" max="16136" width="17.42578125" customWidth="1"/>
    <col min="16137" max="16137" width="14" customWidth="1"/>
    <col min="16138" max="16138" width="13.5703125" customWidth="1"/>
    <col min="16139" max="16139" width="12.28515625" customWidth="1"/>
    <col min="16140" max="16140" width="12.140625" customWidth="1"/>
    <col min="16141" max="16141" width="12.28515625" bestFit="1" customWidth="1"/>
    <col min="16147" max="16147" width="10.5703125" bestFit="1" customWidth="1"/>
    <col min="16148" max="16148" width="16.7109375" customWidth="1"/>
    <col min="16149" max="16149" width="27.7109375" customWidth="1"/>
    <col min="16150" max="16150" width="26" bestFit="1" customWidth="1"/>
  </cols>
  <sheetData>
    <row r="2" spans="1:24" ht="15.75" x14ac:dyDescent="0.3">
      <c r="A2" s="490" t="s">
        <v>0</v>
      </c>
      <c r="B2" s="491"/>
      <c r="C2" s="491"/>
      <c r="D2" s="491"/>
      <c r="E2" s="491"/>
      <c r="F2" s="492"/>
      <c r="G2" s="224"/>
      <c r="H2" s="230"/>
    </row>
    <row r="3" spans="1:24" ht="15.75" x14ac:dyDescent="0.3">
      <c r="A3" s="176"/>
      <c r="B3" s="289"/>
      <c r="C3" s="289"/>
      <c r="D3" s="493" t="s">
        <v>1</v>
      </c>
      <c r="E3" s="493"/>
      <c r="F3" s="493"/>
      <c r="G3" s="224"/>
      <c r="H3" s="230"/>
      <c r="V3" t="s">
        <v>67</v>
      </c>
    </row>
    <row r="4" spans="1:24" ht="15.75" thickBot="1" x14ac:dyDescent="0.3">
      <c r="A4" s="177" t="s">
        <v>2</v>
      </c>
      <c r="B4" s="2" t="s">
        <v>3</v>
      </c>
      <c r="C4" s="3" t="s">
        <v>4</v>
      </c>
      <c r="D4" s="4" t="s">
        <v>5</v>
      </c>
      <c r="E4" s="5" t="s">
        <v>6</v>
      </c>
      <c r="F4" s="3" t="s">
        <v>7</v>
      </c>
      <c r="G4" s="276"/>
      <c r="H4" s="276" t="s">
        <v>213</v>
      </c>
      <c r="I4" s="277" t="s">
        <v>214</v>
      </c>
      <c r="S4" s="489" t="s">
        <v>8</v>
      </c>
      <c r="T4" s="489"/>
      <c r="U4" s="7"/>
      <c r="V4" s="7" t="s">
        <v>8</v>
      </c>
      <c r="W4" s="40"/>
      <c r="X4" s="40"/>
    </row>
    <row r="5" spans="1:24" ht="15.75" thickBot="1" x14ac:dyDescent="0.3">
      <c r="A5" s="305" t="s">
        <v>9</v>
      </c>
      <c r="B5" s="186">
        <v>1242608.77</v>
      </c>
      <c r="C5" s="186">
        <v>358856.36</v>
      </c>
      <c r="D5" s="185">
        <v>26880</v>
      </c>
      <c r="E5" s="185">
        <v>3579</v>
      </c>
      <c r="F5" s="270">
        <f>D5+E5</f>
        <v>30459</v>
      </c>
      <c r="G5" s="268"/>
      <c r="H5" s="278">
        <f>F5-G5</f>
        <v>30459</v>
      </c>
      <c r="I5" s="279">
        <f>B5/F5/3</f>
        <v>13.598703940816618</v>
      </c>
      <c r="S5" s="9" t="s">
        <v>10</v>
      </c>
      <c r="T5" s="10">
        <f>F5/F66</f>
        <v>9.2821770863490222E-2</v>
      </c>
      <c r="V5" s="20" t="s">
        <v>10</v>
      </c>
      <c r="W5" s="40">
        <v>0.15459779342615318</v>
      </c>
      <c r="X5" s="40"/>
    </row>
    <row r="6" spans="1:24" ht="15.75" thickBot="1" x14ac:dyDescent="0.3">
      <c r="A6" s="305" t="s">
        <v>11</v>
      </c>
      <c r="B6" s="191">
        <v>3062755.86</v>
      </c>
      <c r="C6" s="220">
        <v>2614322.66</v>
      </c>
      <c r="D6" s="188">
        <v>109560</v>
      </c>
      <c r="E6" s="188">
        <v>11439</v>
      </c>
      <c r="F6" s="270">
        <f>D6+E6</f>
        <v>120999</v>
      </c>
      <c r="G6" s="268"/>
      <c r="H6" s="278">
        <f t="shared" ref="H6:H62" si="0">F6-G6</f>
        <v>120999</v>
      </c>
      <c r="I6" s="279">
        <f t="shared" ref="I6:I61" si="1">B6/F6/3</f>
        <v>8.4374136976338647</v>
      </c>
      <c r="S6" s="9" t="s">
        <v>12</v>
      </c>
      <c r="T6" s="11">
        <f>F6/F66</f>
        <v>0.36873638178244372</v>
      </c>
      <c r="V6" s="20" t="s">
        <v>12</v>
      </c>
      <c r="W6" s="40">
        <v>0.47837695254260615</v>
      </c>
      <c r="X6" s="40"/>
    </row>
    <row r="7" spans="1:24" ht="15.75" thickBot="1" x14ac:dyDescent="0.3">
      <c r="A7" s="305" t="s">
        <v>13</v>
      </c>
      <c r="B7" s="187">
        <v>1790066</v>
      </c>
      <c r="C7" s="188">
        <v>2107860</v>
      </c>
      <c r="D7" s="188">
        <v>85822</v>
      </c>
      <c r="E7" s="188">
        <v>965</v>
      </c>
      <c r="F7" s="270">
        <f>D7+E7</f>
        <v>86787</v>
      </c>
      <c r="G7" s="268"/>
      <c r="H7" s="278">
        <f t="shared" si="0"/>
        <v>86787</v>
      </c>
      <c r="I7" s="279">
        <f t="shared" si="1"/>
        <v>6.8753231090677938</v>
      </c>
      <c r="J7" s="275"/>
      <c r="L7" s="105" t="s">
        <v>98</v>
      </c>
      <c r="M7" s="104" t="s">
        <v>99</v>
      </c>
      <c r="S7" s="9" t="s">
        <v>14</v>
      </c>
      <c r="T7" s="11">
        <f>F7/F66</f>
        <v>0.26447759374666685</v>
      </c>
      <c r="V7" s="41" t="s">
        <v>14</v>
      </c>
      <c r="W7" s="40">
        <v>0.24369566713305962</v>
      </c>
      <c r="X7" s="40"/>
    </row>
    <row r="8" spans="1:24" ht="16.5" customHeight="1" thickBot="1" x14ac:dyDescent="0.3">
      <c r="A8" s="305" t="s">
        <v>161</v>
      </c>
      <c r="B8" s="187">
        <v>1387627.11</v>
      </c>
      <c r="C8" s="186">
        <v>1290594.8999999999</v>
      </c>
      <c r="D8" s="188">
        <v>31004</v>
      </c>
      <c r="E8" s="189">
        <v>737</v>
      </c>
      <c r="F8" s="270">
        <f>D8+E8</f>
        <v>31741</v>
      </c>
      <c r="G8" s="268"/>
      <c r="H8" s="278">
        <f t="shared" si="0"/>
        <v>31741</v>
      </c>
      <c r="I8" s="279">
        <f t="shared" si="1"/>
        <v>14.572394379509154</v>
      </c>
      <c r="S8" s="9" t="s">
        <v>15</v>
      </c>
      <c r="T8" s="11">
        <f>F8/F66</f>
        <v>9.6728580353197521E-2</v>
      </c>
      <c r="V8" s="41" t="s">
        <v>15</v>
      </c>
      <c r="W8" s="40">
        <v>1.7611303530059408E-2</v>
      </c>
      <c r="X8" s="40"/>
    </row>
    <row r="9" spans="1:24" ht="15.75" thickBot="1" x14ac:dyDescent="0.3">
      <c r="A9" s="305" t="s">
        <v>16</v>
      </c>
      <c r="B9" s="187">
        <v>3251</v>
      </c>
      <c r="C9" s="187">
        <v>1620</v>
      </c>
      <c r="D9" s="190">
        <v>376</v>
      </c>
      <c r="E9" s="190">
        <v>22</v>
      </c>
      <c r="F9" s="270">
        <f>D9+E9</f>
        <v>398</v>
      </c>
      <c r="G9" s="268"/>
      <c r="H9" s="278">
        <f t="shared" si="0"/>
        <v>398</v>
      </c>
      <c r="I9" s="279">
        <f t="shared" si="1"/>
        <v>2.7227805695142382</v>
      </c>
      <c r="J9" s="14"/>
      <c r="S9" s="9" t="s">
        <v>76</v>
      </c>
      <c r="T9" s="11">
        <f>F46/F66</f>
        <v>3.9116853829861797E-2</v>
      </c>
      <c r="V9" s="9" t="s">
        <v>76</v>
      </c>
      <c r="W9" s="40"/>
      <c r="X9" s="40"/>
    </row>
    <row r="10" spans="1:24" ht="15.75" thickBot="1" x14ac:dyDescent="0.3">
      <c r="A10" s="305" t="s">
        <v>18</v>
      </c>
      <c r="B10" s="187">
        <v>2500</v>
      </c>
      <c r="C10" s="188">
        <v>1530</v>
      </c>
      <c r="D10" s="189">
        <v>220</v>
      </c>
      <c r="E10" s="189">
        <v>0</v>
      </c>
      <c r="F10" s="270">
        <f t="shared" ref="F10:F66" si="2">D10+E10</f>
        <v>220</v>
      </c>
      <c r="G10" s="268"/>
      <c r="H10" s="278">
        <f t="shared" si="0"/>
        <v>220</v>
      </c>
      <c r="I10" s="279">
        <f t="shared" si="1"/>
        <v>3.7878787878787876</v>
      </c>
      <c r="S10" s="9" t="s">
        <v>77</v>
      </c>
      <c r="T10" s="11">
        <f>F53/F66</f>
        <v>1.6084352953724724E-2</v>
      </c>
      <c r="V10" s="9" t="s">
        <v>77</v>
      </c>
      <c r="W10" s="40"/>
      <c r="X10" s="40"/>
    </row>
    <row r="11" spans="1:24" ht="15.75" customHeight="1" thickBot="1" x14ac:dyDescent="0.3">
      <c r="A11" s="306" t="s">
        <v>19</v>
      </c>
      <c r="B11" s="191">
        <v>1105.93</v>
      </c>
      <c r="C11" s="187">
        <v>1005.8</v>
      </c>
      <c r="D11" s="189">
        <v>29</v>
      </c>
      <c r="E11" s="189">
        <v>0</v>
      </c>
      <c r="F11" s="270">
        <f t="shared" si="2"/>
        <v>29</v>
      </c>
      <c r="G11" s="268"/>
      <c r="H11" s="278">
        <f t="shared" si="0"/>
        <v>29</v>
      </c>
      <c r="I11" s="279">
        <f>B11/F11/3</f>
        <v>12.71183908045977</v>
      </c>
      <c r="L11" s="104" t="s">
        <v>188</v>
      </c>
      <c r="M11" s="104" t="s">
        <v>189</v>
      </c>
      <c r="S11" s="9" t="s">
        <v>158</v>
      </c>
      <c r="T11" s="11">
        <f>F62/F66</f>
        <v>1.3923722744518429E-2</v>
      </c>
      <c r="V11" s="9" t="s">
        <v>158</v>
      </c>
      <c r="W11" s="40"/>
      <c r="X11" s="40" t="s">
        <v>21</v>
      </c>
    </row>
    <row r="12" spans="1:24" ht="15.75" thickBot="1" x14ac:dyDescent="0.3">
      <c r="A12" s="61" t="s">
        <v>22</v>
      </c>
      <c r="B12" s="62"/>
      <c r="C12" s="63"/>
      <c r="D12" s="64"/>
      <c r="E12" s="64"/>
      <c r="F12" s="270">
        <f t="shared" si="2"/>
        <v>0</v>
      </c>
      <c r="G12" s="269"/>
      <c r="H12" s="278">
        <f t="shared" si="0"/>
        <v>0</v>
      </c>
      <c r="I12" s="279"/>
      <c r="S12" s="9" t="s">
        <v>17</v>
      </c>
      <c r="T12" s="11">
        <f>F67/F66</f>
        <v>0.10811074372609669</v>
      </c>
      <c r="U12" s="7"/>
      <c r="V12" s="42" t="s">
        <v>17</v>
      </c>
      <c r="W12" s="40">
        <v>0.10571828336812165</v>
      </c>
      <c r="X12" s="40">
        <v>0.29095578389183119</v>
      </c>
    </row>
    <row r="13" spans="1:24" ht="15.75" thickBot="1" x14ac:dyDescent="0.3">
      <c r="A13" s="305" t="s">
        <v>23</v>
      </c>
      <c r="B13" s="191">
        <v>344136</v>
      </c>
      <c r="C13" s="186">
        <v>117149.62</v>
      </c>
      <c r="D13" s="190">
        <v>8498</v>
      </c>
      <c r="E13" s="189">
        <v>0</v>
      </c>
      <c r="F13" s="270">
        <f t="shared" si="2"/>
        <v>8498</v>
      </c>
      <c r="G13" s="268"/>
      <c r="H13" s="278">
        <f t="shared" si="0"/>
        <v>8498</v>
      </c>
      <c r="I13" s="279">
        <f t="shared" si="1"/>
        <v>13.498705577783008</v>
      </c>
      <c r="T13" s="70">
        <f>SUM(T5:T12)</f>
        <v>1</v>
      </c>
      <c r="V13" s="7"/>
      <c r="W13" s="40"/>
      <c r="X13" s="40">
        <v>0.24818391856870314</v>
      </c>
    </row>
    <row r="14" spans="1:24" ht="15.75" thickBot="1" x14ac:dyDescent="0.3">
      <c r="A14" s="305" t="s">
        <v>24</v>
      </c>
      <c r="B14" s="191">
        <v>6884.57</v>
      </c>
      <c r="C14" s="188">
        <v>0</v>
      </c>
      <c r="D14" s="189">
        <v>352</v>
      </c>
      <c r="E14" s="189">
        <v>20</v>
      </c>
      <c r="F14" s="270">
        <f t="shared" si="2"/>
        <v>372</v>
      </c>
      <c r="G14" s="268"/>
      <c r="H14" s="278">
        <f t="shared" si="0"/>
        <v>372</v>
      </c>
      <c r="I14" s="279">
        <f t="shared" si="1"/>
        <v>6.1689695340501798</v>
      </c>
      <c r="J14" s="179"/>
      <c r="K14" s="179"/>
      <c r="L14" s="109" t="s">
        <v>162</v>
      </c>
      <c r="M14" s="109" t="s">
        <v>163</v>
      </c>
      <c r="S14" s="489" t="s">
        <v>20</v>
      </c>
      <c r="T14" s="489"/>
      <c r="U14" s="16" t="s">
        <v>21</v>
      </c>
      <c r="V14" s="20" t="s">
        <v>20</v>
      </c>
      <c r="W14" s="40"/>
      <c r="X14" s="40">
        <v>0.30351347628027103</v>
      </c>
    </row>
    <row r="15" spans="1:24" ht="15.75" thickBot="1" x14ac:dyDescent="0.3">
      <c r="A15" s="53" t="s">
        <v>25</v>
      </c>
      <c r="B15" s="62"/>
      <c r="C15" s="223"/>
      <c r="D15" s="64"/>
      <c r="E15" s="64"/>
      <c r="F15" s="270">
        <f t="shared" si="2"/>
        <v>0</v>
      </c>
      <c r="G15" s="268"/>
      <c r="H15" s="278">
        <f t="shared" si="0"/>
        <v>0</v>
      </c>
      <c r="I15" s="279"/>
      <c r="S15" s="9" t="s">
        <v>10</v>
      </c>
      <c r="T15" s="11">
        <f>B5/B66</f>
        <v>0.13276430997270083</v>
      </c>
      <c r="U15" s="11">
        <f>C5/$C$66</f>
        <v>4.4794325217674145E-2</v>
      </c>
      <c r="V15" s="20" t="s">
        <v>10</v>
      </c>
      <c r="W15" s="40">
        <v>0.21051195515228435</v>
      </c>
      <c r="X15" s="40">
        <v>2.212213491763804E-2</v>
      </c>
    </row>
    <row r="16" spans="1:24" ht="15.75" thickBot="1" x14ac:dyDescent="0.3">
      <c r="A16" s="305" t="s">
        <v>26</v>
      </c>
      <c r="B16" s="188">
        <v>7620.97</v>
      </c>
      <c r="C16" s="188">
        <v>2300</v>
      </c>
      <c r="D16" s="189">
        <v>210</v>
      </c>
      <c r="E16" s="189">
        <v>50</v>
      </c>
      <c r="F16" s="270">
        <f t="shared" si="2"/>
        <v>260</v>
      </c>
      <c r="G16" s="270"/>
      <c r="H16" s="278">
        <f t="shared" si="0"/>
        <v>260</v>
      </c>
      <c r="I16" s="279">
        <f t="shared" si="1"/>
        <v>9.7704743589743597</v>
      </c>
      <c r="J16" s="179"/>
      <c r="K16" s="179"/>
      <c r="L16" s="109" t="s">
        <v>100</v>
      </c>
      <c r="M16" s="109" t="s">
        <v>101</v>
      </c>
      <c r="N16" s="179"/>
      <c r="S16" s="9" t="s">
        <v>12</v>
      </c>
      <c r="T16" s="11">
        <f>B6/B66</f>
        <v>0.32723466805062534</v>
      </c>
      <c r="U16" s="11">
        <f>C6/$C$66</f>
        <v>0.32633340943427885</v>
      </c>
      <c r="V16" s="20" t="s">
        <v>12</v>
      </c>
      <c r="W16" s="40">
        <v>0.41958444932977218</v>
      </c>
      <c r="X16" s="40">
        <v>0.13519999999999999</v>
      </c>
    </row>
    <row r="17" spans="1:23" ht="15.75" thickBot="1" x14ac:dyDescent="0.3">
      <c r="A17" s="305" t="s">
        <v>27</v>
      </c>
      <c r="B17" s="188">
        <v>3100</v>
      </c>
      <c r="C17" s="188">
        <v>1550</v>
      </c>
      <c r="D17" s="189">
        <v>310</v>
      </c>
      <c r="E17" s="189">
        <v>0</v>
      </c>
      <c r="F17" s="270">
        <f t="shared" si="2"/>
        <v>310</v>
      </c>
      <c r="G17" s="270"/>
      <c r="H17" s="278">
        <f t="shared" si="0"/>
        <v>310</v>
      </c>
      <c r="I17" s="280">
        <f t="shared" si="1"/>
        <v>3.3333333333333335</v>
      </c>
      <c r="S17" s="9" t="s">
        <v>14</v>
      </c>
      <c r="T17" s="11">
        <f>B7/B66</f>
        <v>0.19125639785689963</v>
      </c>
      <c r="U17" s="11">
        <f>C7/$C$66</f>
        <v>0.2631140948799866</v>
      </c>
      <c r="V17" s="20" t="s">
        <v>14</v>
      </c>
      <c r="W17" s="40">
        <v>0.22940629163107448</v>
      </c>
    </row>
    <row r="18" spans="1:23" ht="15.75" thickBot="1" x14ac:dyDescent="0.3">
      <c r="A18" s="305" t="s">
        <v>66</v>
      </c>
      <c r="B18" s="186">
        <v>952.29</v>
      </c>
      <c r="C18" s="188">
        <v>0</v>
      </c>
      <c r="D18" s="189">
        <v>27</v>
      </c>
      <c r="E18" s="189"/>
      <c r="F18" s="270">
        <f t="shared" si="2"/>
        <v>27</v>
      </c>
      <c r="G18" s="270"/>
      <c r="H18" s="278">
        <f t="shared" si="0"/>
        <v>27</v>
      </c>
      <c r="I18" s="279">
        <f t="shared" si="1"/>
        <v>11.756666666666666</v>
      </c>
      <c r="J18" s="179"/>
      <c r="K18" s="179"/>
      <c r="L18" s="182" t="s">
        <v>165</v>
      </c>
      <c r="M18" s="182" t="s">
        <v>117</v>
      </c>
      <c r="S18" s="9" t="s">
        <v>15</v>
      </c>
      <c r="T18" s="11">
        <f>B8/B66</f>
        <v>0.14825853495188437</v>
      </c>
      <c r="U18" s="11">
        <f>C8/$C$66</f>
        <v>0.16109879639550387</v>
      </c>
      <c r="V18" s="42" t="s">
        <v>15</v>
      </c>
      <c r="W18" s="40">
        <v>4.2681034979472336E-2</v>
      </c>
    </row>
    <row r="19" spans="1:23" ht="15.75" thickBot="1" x14ac:dyDescent="0.3">
      <c r="A19" s="305" t="s">
        <v>28</v>
      </c>
      <c r="B19" s="187">
        <v>29840.080000000002</v>
      </c>
      <c r="C19" s="294" t="s">
        <v>219</v>
      </c>
      <c r="D19" s="189">
        <v>840</v>
      </c>
      <c r="E19" s="189">
        <v>49</v>
      </c>
      <c r="F19" s="270">
        <f t="shared" si="2"/>
        <v>889</v>
      </c>
      <c r="G19" s="270"/>
      <c r="H19" s="278">
        <f t="shared" si="0"/>
        <v>889</v>
      </c>
      <c r="I19" s="279">
        <f t="shared" si="1"/>
        <v>11.188631421072367</v>
      </c>
      <c r="L19" s="104" t="s">
        <v>190</v>
      </c>
      <c r="M19" s="104" t="s">
        <v>191</v>
      </c>
      <c r="S19" s="9" t="s">
        <v>76</v>
      </c>
      <c r="T19" s="11">
        <f>B46/B66</f>
        <v>4.049379034100456E-2</v>
      </c>
      <c r="U19" s="11">
        <f>C45/C66</f>
        <v>3.2062120001282498E-3</v>
      </c>
      <c r="V19" s="9" t="s">
        <v>76</v>
      </c>
      <c r="W19" s="40"/>
    </row>
    <row r="20" spans="1:23" ht="15.75" thickBot="1" x14ac:dyDescent="0.3">
      <c r="A20" s="305" t="s">
        <v>29</v>
      </c>
      <c r="B20" s="191">
        <v>6254.99</v>
      </c>
      <c r="C20" s="186">
        <v>0</v>
      </c>
      <c r="D20" s="189">
        <v>316</v>
      </c>
      <c r="E20" s="189">
        <v>0</v>
      </c>
      <c r="F20" s="270">
        <f t="shared" si="2"/>
        <v>316</v>
      </c>
      <c r="G20" s="270"/>
      <c r="H20" s="278">
        <f t="shared" si="0"/>
        <v>316</v>
      </c>
      <c r="I20" s="279">
        <f t="shared" si="1"/>
        <v>6.598090717299578</v>
      </c>
      <c r="L20" s="109" t="s">
        <v>102</v>
      </c>
      <c r="M20" s="109" t="s">
        <v>103</v>
      </c>
      <c r="S20" s="9" t="s">
        <v>77</v>
      </c>
      <c r="T20" s="11">
        <f>B53/B66</f>
        <v>2.1327368501992558E-2</v>
      </c>
      <c r="U20" s="11">
        <f>C52/C66</f>
        <v>0</v>
      </c>
      <c r="V20" s="9" t="s">
        <v>77</v>
      </c>
      <c r="W20" s="40"/>
    </row>
    <row r="21" spans="1:23" ht="15.75" thickBot="1" x14ac:dyDescent="0.3">
      <c r="A21" s="299" t="s">
        <v>30</v>
      </c>
      <c r="B21" s="291"/>
      <c r="C21" s="186"/>
      <c r="D21" s="293"/>
      <c r="E21" s="293"/>
      <c r="F21" s="296">
        <f t="shared" si="2"/>
        <v>0</v>
      </c>
      <c r="G21" s="270"/>
      <c r="H21" s="278">
        <f t="shared" si="0"/>
        <v>0</v>
      </c>
      <c r="I21" s="279" t="e">
        <f t="shared" si="1"/>
        <v>#DIV/0!</v>
      </c>
      <c r="L21" s="109" t="s">
        <v>122</v>
      </c>
      <c r="M21" s="109" t="s">
        <v>106</v>
      </c>
      <c r="S21" s="9" t="s">
        <v>158</v>
      </c>
      <c r="T21" s="11">
        <f>B62/B66</f>
        <v>1.4223181824304909E-2</v>
      </c>
      <c r="U21" s="11">
        <f>C67/$C$66</f>
        <v>0.20465937407255635</v>
      </c>
      <c r="V21" s="43" t="s">
        <v>17</v>
      </c>
      <c r="W21" s="40">
        <v>9.78162689073966E-2</v>
      </c>
    </row>
    <row r="22" spans="1:23" ht="15.75" thickBot="1" x14ac:dyDescent="0.3">
      <c r="A22" s="305" t="s">
        <v>31</v>
      </c>
      <c r="B22" s="187">
        <v>813.55</v>
      </c>
      <c r="C22" s="188">
        <v>0</v>
      </c>
      <c r="D22" s="189">
        <v>24</v>
      </c>
      <c r="E22" s="189">
        <v>0</v>
      </c>
      <c r="F22" s="270">
        <f t="shared" si="2"/>
        <v>24</v>
      </c>
      <c r="G22" s="270"/>
      <c r="H22" s="278">
        <f t="shared" si="0"/>
        <v>24</v>
      </c>
      <c r="I22" s="279">
        <f t="shared" si="1"/>
        <v>11.299305555555556</v>
      </c>
      <c r="L22" s="109"/>
      <c r="M22" s="109"/>
      <c r="S22" s="9" t="s">
        <v>17</v>
      </c>
      <c r="T22" s="11">
        <v>0.12444174850058803</v>
      </c>
      <c r="U22" s="11">
        <f>SUM(U15:U21)</f>
        <v>1.0032062120001282</v>
      </c>
      <c r="V22" s="19"/>
    </row>
    <row r="23" spans="1:23" ht="15.75" thickBot="1" x14ac:dyDescent="0.3">
      <c r="A23" s="305" t="s">
        <v>32</v>
      </c>
      <c r="B23" s="187">
        <v>24730</v>
      </c>
      <c r="C23" s="186">
        <v>5066</v>
      </c>
      <c r="D23" s="189">
        <v>1219</v>
      </c>
      <c r="E23" s="189">
        <v>0</v>
      </c>
      <c r="F23" s="270">
        <f t="shared" si="2"/>
        <v>1219</v>
      </c>
      <c r="G23" s="270"/>
      <c r="H23" s="278">
        <f t="shared" si="0"/>
        <v>1219</v>
      </c>
      <c r="I23" s="280">
        <f t="shared" si="1"/>
        <v>6.7623735302160242</v>
      </c>
      <c r="L23" s="109"/>
      <c r="M23" s="109"/>
      <c r="S23" s="15"/>
      <c r="T23" s="20">
        <f>SUM(T15:T22)</f>
        <v>1.0000000000000002</v>
      </c>
      <c r="U23" s="7"/>
      <c r="V23" s="19"/>
    </row>
    <row r="24" spans="1:23" ht="15.75" thickBot="1" x14ac:dyDescent="0.3">
      <c r="A24" s="305" t="s">
        <v>33</v>
      </c>
      <c r="B24" s="187">
        <v>11910</v>
      </c>
      <c r="C24" s="188"/>
      <c r="D24" s="189">
        <v>759</v>
      </c>
      <c r="E24" s="189">
        <v>3</v>
      </c>
      <c r="F24" s="270">
        <f t="shared" si="2"/>
        <v>762</v>
      </c>
      <c r="G24" s="270"/>
      <c r="H24" s="278">
        <f t="shared" si="0"/>
        <v>762</v>
      </c>
      <c r="I24" s="279">
        <f t="shared" si="1"/>
        <v>5.2099737532808401</v>
      </c>
      <c r="L24" s="109" t="s">
        <v>107</v>
      </c>
      <c r="M24" s="109" t="s">
        <v>108</v>
      </c>
      <c r="S24" s="15"/>
      <c r="T24" s="22"/>
      <c r="U24" s="15"/>
      <c r="V24" s="18"/>
    </row>
    <row r="25" spans="1:23" ht="15.75" thickBot="1" x14ac:dyDescent="0.3">
      <c r="A25" s="305" t="s">
        <v>34</v>
      </c>
      <c r="B25" s="187">
        <v>18351</v>
      </c>
      <c r="C25" s="188">
        <v>7000</v>
      </c>
      <c r="D25" s="189">
        <v>457</v>
      </c>
      <c r="E25" s="189">
        <v>3</v>
      </c>
      <c r="F25" s="270">
        <f t="shared" si="2"/>
        <v>460</v>
      </c>
      <c r="G25" s="270"/>
      <c r="H25" s="278">
        <f t="shared" si="0"/>
        <v>460</v>
      </c>
      <c r="I25" s="279">
        <f>B25/F25/3</f>
        <v>13.297826086956521</v>
      </c>
      <c r="S25" s="21"/>
      <c r="T25" s="310"/>
      <c r="U25" s="15"/>
      <c r="V25" s="7"/>
    </row>
    <row r="26" spans="1:23" ht="15.75" thickBot="1" x14ac:dyDescent="0.3">
      <c r="A26" s="305" t="s">
        <v>35</v>
      </c>
      <c r="B26" s="187">
        <v>3020</v>
      </c>
      <c r="C26" s="188">
        <v>0</v>
      </c>
      <c r="D26" s="189">
        <v>215</v>
      </c>
      <c r="E26" s="189">
        <v>5</v>
      </c>
      <c r="F26" s="270">
        <f t="shared" si="2"/>
        <v>220</v>
      </c>
      <c r="G26" s="270"/>
      <c r="H26" s="278">
        <f t="shared" si="0"/>
        <v>220</v>
      </c>
      <c r="I26" s="279">
        <f>B26/F26/3</f>
        <v>4.5757575757575752</v>
      </c>
      <c r="S26" s="310" t="s">
        <v>21</v>
      </c>
      <c r="T26" s="288"/>
      <c r="U26" s="15"/>
      <c r="V26" s="7"/>
    </row>
    <row r="27" spans="1:23" ht="15.75" thickBot="1" x14ac:dyDescent="0.3">
      <c r="A27" s="305" t="s">
        <v>210</v>
      </c>
      <c r="B27" s="187">
        <v>8300</v>
      </c>
      <c r="C27" s="188">
        <v>1000</v>
      </c>
      <c r="D27" s="189">
        <v>190</v>
      </c>
      <c r="E27" s="189">
        <v>0</v>
      </c>
      <c r="F27" s="270">
        <f t="shared" si="2"/>
        <v>190</v>
      </c>
      <c r="G27" s="270"/>
      <c r="H27" s="278">
        <f t="shared" si="0"/>
        <v>190</v>
      </c>
      <c r="I27" s="279">
        <f t="shared" si="1"/>
        <v>14.56140350877193</v>
      </c>
      <c r="J27" s="179"/>
      <c r="K27" s="179"/>
      <c r="L27" s="109" t="s">
        <v>167</v>
      </c>
      <c r="M27" s="109" t="s">
        <v>168</v>
      </c>
      <c r="S27" s="288"/>
      <c r="T27" s="288"/>
      <c r="U27" s="15"/>
      <c r="V27" s="7"/>
    </row>
    <row r="28" spans="1:23" ht="15.75" thickBot="1" x14ac:dyDescent="0.3">
      <c r="A28" s="305" t="s">
        <v>36</v>
      </c>
      <c r="B28" s="187">
        <v>92983</v>
      </c>
      <c r="C28" s="188">
        <v>89802.9</v>
      </c>
      <c r="D28" s="189">
        <v>2670</v>
      </c>
      <c r="E28" s="189">
        <v>90</v>
      </c>
      <c r="F28" s="270">
        <f t="shared" si="2"/>
        <v>2760</v>
      </c>
      <c r="G28" s="270"/>
      <c r="H28" s="278">
        <f t="shared" si="0"/>
        <v>2760</v>
      </c>
      <c r="I28" s="281">
        <f t="shared" si="1"/>
        <v>11.229830917874397</v>
      </c>
      <c r="J28" s="183"/>
      <c r="K28" s="183"/>
      <c r="L28" s="184" t="s">
        <v>169</v>
      </c>
      <c r="M28" s="184" t="s">
        <v>170</v>
      </c>
      <c r="S28" s="288"/>
      <c r="T28" s="11"/>
      <c r="U28" s="15"/>
      <c r="V28" s="17"/>
    </row>
    <row r="29" spans="1:23" ht="15.75" thickBot="1" x14ac:dyDescent="0.3">
      <c r="A29" s="304" t="s">
        <v>37</v>
      </c>
      <c r="B29" s="187">
        <v>19992</v>
      </c>
      <c r="C29" s="221">
        <v>5500</v>
      </c>
      <c r="D29" s="189">
        <v>705</v>
      </c>
      <c r="E29" s="189">
        <v>0</v>
      </c>
      <c r="F29" s="270">
        <f t="shared" si="2"/>
        <v>705</v>
      </c>
      <c r="G29" s="269"/>
      <c r="H29" s="278">
        <f t="shared" si="0"/>
        <v>705</v>
      </c>
      <c r="I29" s="280">
        <f t="shared" si="1"/>
        <v>9.4524822695035464</v>
      </c>
      <c r="J29" s="183"/>
      <c r="K29" s="183"/>
      <c r="L29" s="184">
        <v>49420024</v>
      </c>
      <c r="M29" s="184" t="s">
        <v>109</v>
      </c>
      <c r="S29" s="9" t="s">
        <v>10</v>
      </c>
      <c r="T29" s="11"/>
      <c r="U29" s="22"/>
      <c r="V29" s="17"/>
    </row>
    <row r="30" spans="1:23" ht="15.75" thickBot="1" x14ac:dyDescent="0.3">
      <c r="A30" s="304" t="s">
        <v>38</v>
      </c>
      <c r="B30" s="191">
        <v>2300</v>
      </c>
      <c r="C30" s="188">
        <v>5000</v>
      </c>
      <c r="D30" s="189">
        <v>300</v>
      </c>
      <c r="E30" s="189">
        <v>3</v>
      </c>
      <c r="F30" s="270">
        <f t="shared" si="2"/>
        <v>303</v>
      </c>
      <c r="G30" s="269"/>
      <c r="H30" s="278">
        <f t="shared" si="0"/>
        <v>303</v>
      </c>
      <c r="I30" s="279">
        <f t="shared" si="1"/>
        <v>2.5302530253025304</v>
      </c>
      <c r="J30" s="179"/>
      <c r="K30" s="179"/>
      <c r="L30" s="109"/>
      <c r="M30" s="109"/>
      <c r="S30" s="9" t="s">
        <v>12</v>
      </c>
      <c r="T30" s="11"/>
      <c r="U30" s="22"/>
      <c r="V30" s="23"/>
    </row>
    <row r="31" spans="1:23" ht="15.75" thickBot="1" x14ac:dyDescent="0.3">
      <c r="A31" s="305" t="s">
        <v>39</v>
      </c>
      <c r="B31" s="191">
        <v>5605</v>
      </c>
      <c r="C31" s="188">
        <v>300</v>
      </c>
      <c r="D31" s="189">
        <v>80</v>
      </c>
      <c r="E31" s="189">
        <v>45</v>
      </c>
      <c r="F31" s="270">
        <f t="shared" si="2"/>
        <v>125</v>
      </c>
      <c r="G31" s="269"/>
      <c r="H31" s="278">
        <f t="shared" si="0"/>
        <v>125</v>
      </c>
      <c r="I31" s="279">
        <f>B31/F31/3</f>
        <v>14.946666666666667</v>
      </c>
      <c r="J31" s="179"/>
      <c r="K31" s="179"/>
      <c r="L31" s="109">
        <v>45677260</v>
      </c>
      <c r="M31" s="109" t="s">
        <v>110</v>
      </c>
      <c r="S31" s="9" t="s">
        <v>14</v>
      </c>
      <c r="T31" s="11"/>
      <c r="U31" s="22"/>
      <c r="V31" s="17"/>
    </row>
    <row r="32" spans="1:23" ht="16.5" thickBot="1" x14ac:dyDescent="0.35">
      <c r="A32" s="305" t="s">
        <v>40</v>
      </c>
      <c r="B32" s="187">
        <v>6090</v>
      </c>
      <c r="C32" s="188">
        <v>0</v>
      </c>
      <c r="D32" s="189">
        <v>322</v>
      </c>
      <c r="E32" s="189"/>
      <c r="F32" s="270">
        <f t="shared" si="2"/>
        <v>322</v>
      </c>
      <c r="G32" s="269"/>
      <c r="H32" s="278">
        <f t="shared" si="0"/>
        <v>322</v>
      </c>
      <c r="I32" s="279">
        <f>B32/F32/3</f>
        <v>6.304347826086957</v>
      </c>
      <c r="L32" s="104" t="s">
        <v>208</v>
      </c>
      <c r="M32" s="104" t="s">
        <v>209</v>
      </c>
      <c r="S32" s="9" t="s">
        <v>17</v>
      </c>
      <c r="T32" s="22"/>
      <c r="U32" s="24"/>
      <c r="V32" s="19"/>
    </row>
    <row r="33" spans="1:22" ht="16.5" thickBot="1" x14ac:dyDescent="0.35">
      <c r="A33" s="305" t="s">
        <v>41</v>
      </c>
      <c r="B33" s="187">
        <v>6320</v>
      </c>
      <c r="C33" s="188">
        <v>2500</v>
      </c>
      <c r="D33" s="189">
        <v>94</v>
      </c>
      <c r="E33" s="189">
        <v>94</v>
      </c>
      <c r="F33" s="270">
        <f t="shared" si="2"/>
        <v>188</v>
      </c>
      <c r="G33" s="269"/>
      <c r="H33" s="278">
        <f t="shared" si="0"/>
        <v>188</v>
      </c>
      <c r="I33" s="279">
        <f t="shared" si="1"/>
        <v>11.205673758865247</v>
      </c>
      <c r="L33" s="110"/>
      <c r="S33" s="22"/>
      <c r="T33" s="18"/>
      <c r="U33" s="24"/>
      <c r="V33" s="19"/>
    </row>
    <row r="34" spans="1:22" ht="15.75" thickBot="1" x14ac:dyDescent="0.3">
      <c r="A34" s="305" t="s">
        <v>42</v>
      </c>
      <c r="B34" s="187">
        <v>500</v>
      </c>
      <c r="C34" s="188">
        <v>200</v>
      </c>
      <c r="D34" s="189">
        <v>20</v>
      </c>
      <c r="E34" s="189">
        <v>0</v>
      </c>
      <c r="F34" s="270">
        <f t="shared" si="2"/>
        <v>20</v>
      </c>
      <c r="G34" s="269"/>
      <c r="H34" s="278">
        <f t="shared" si="0"/>
        <v>20</v>
      </c>
      <c r="I34" s="279">
        <f t="shared" si="1"/>
        <v>8.3333333333333339</v>
      </c>
      <c r="S34" s="18"/>
      <c r="T34" s="18"/>
      <c r="V34" s="19"/>
    </row>
    <row r="35" spans="1:22" ht="15.75" thickBot="1" x14ac:dyDescent="0.3">
      <c r="A35" s="305" t="s">
        <v>81</v>
      </c>
      <c r="B35" s="187">
        <v>32287</v>
      </c>
      <c r="C35" s="188">
        <v>17007</v>
      </c>
      <c r="D35" s="189">
        <v>1650</v>
      </c>
      <c r="E35" s="189">
        <v>0</v>
      </c>
      <c r="F35" s="270">
        <f t="shared" si="2"/>
        <v>1650</v>
      </c>
      <c r="G35" s="269"/>
      <c r="H35" s="278">
        <f t="shared" si="0"/>
        <v>1650</v>
      </c>
      <c r="I35" s="279">
        <f t="shared" si="1"/>
        <v>6.5226262626262619</v>
      </c>
      <c r="L35" s="104" t="s">
        <v>192</v>
      </c>
      <c r="M35" s="104" t="s">
        <v>193</v>
      </c>
      <c r="S35" s="18"/>
    </row>
    <row r="36" spans="1:22" ht="15.75" thickBot="1" x14ac:dyDescent="0.3">
      <c r="A36" s="305" t="s">
        <v>44</v>
      </c>
      <c r="B36" s="186">
        <v>7365</v>
      </c>
      <c r="C36" s="186">
        <v>0</v>
      </c>
      <c r="D36" s="189">
        <v>163</v>
      </c>
      <c r="E36" s="189">
        <v>0</v>
      </c>
      <c r="F36" s="270">
        <f t="shared" si="2"/>
        <v>163</v>
      </c>
      <c r="G36" s="269"/>
      <c r="H36" s="278">
        <f t="shared" si="0"/>
        <v>163</v>
      </c>
      <c r="I36" s="279">
        <f t="shared" si="1"/>
        <v>15.061349693251534</v>
      </c>
    </row>
    <row r="37" spans="1:22" ht="15.75" thickBot="1" x14ac:dyDescent="0.3">
      <c r="A37" s="305" t="s">
        <v>45</v>
      </c>
      <c r="B37" s="187">
        <v>3690</v>
      </c>
      <c r="C37" s="188">
        <v>890.98</v>
      </c>
      <c r="D37" s="189">
        <v>121</v>
      </c>
      <c r="E37" s="189">
        <v>0</v>
      </c>
      <c r="F37" s="270">
        <f t="shared" si="2"/>
        <v>121</v>
      </c>
      <c r="G37" s="269"/>
      <c r="H37" s="278">
        <f t="shared" si="0"/>
        <v>121</v>
      </c>
      <c r="I37" s="279">
        <f t="shared" si="1"/>
        <v>10.165289256198347</v>
      </c>
    </row>
    <row r="38" spans="1:22" ht="15.75" thickBot="1" x14ac:dyDescent="0.3">
      <c r="A38" s="305" t="s">
        <v>82</v>
      </c>
      <c r="B38" s="187">
        <v>11136</v>
      </c>
      <c r="C38" s="188">
        <v>1880</v>
      </c>
      <c r="D38" s="189">
        <v>466</v>
      </c>
      <c r="E38" s="189">
        <v>23</v>
      </c>
      <c r="F38" s="270">
        <f t="shared" si="2"/>
        <v>489</v>
      </c>
      <c r="G38" s="269"/>
      <c r="H38" s="278">
        <f t="shared" si="0"/>
        <v>489</v>
      </c>
      <c r="I38" s="280">
        <f t="shared" si="1"/>
        <v>7.591002044989775</v>
      </c>
    </row>
    <row r="39" spans="1:22" ht="15.75" thickBot="1" x14ac:dyDescent="0.3">
      <c r="A39" s="305" t="s">
        <v>47</v>
      </c>
      <c r="B39" s="187">
        <v>43231.87</v>
      </c>
      <c r="C39" s="186">
        <v>23688.76</v>
      </c>
      <c r="D39" s="189">
        <v>1320</v>
      </c>
      <c r="E39" s="189">
        <v>7</v>
      </c>
      <c r="F39" s="270">
        <f t="shared" si="2"/>
        <v>1327</v>
      </c>
      <c r="G39" s="269"/>
      <c r="H39" s="278">
        <f t="shared" si="0"/>
        <v>1327</v>
      </c>
      <c r="I39" s="279">
        <f t="shared" si="1"/>
        <v>10.859550364230094</v>
      </c>
      <c r="J39" s="179"/>
      <c r="K39" s="179"/>
      <c r="L39" s="182" t="s">
        <v>174</v>
      </c>
      <c r="M39" s="182" t="s">
        <v>175</v>
      </c>
    </row>
    <row r="40" spans="1:22" ht="15.75" thickBot="1" x14ac:dyDescent="0.3">
      <c r="A40" s="311" t="s">
        <v>48</v>
      </c>
      <c r="B40" s="191">
        <v>4194</v>
      </c>
      <c r="C40" s="186">
        <v>0</v>
      </c>
      <c r="D40" s="189">
        <v>142</v>
      </c>
      <c r="E40" s="189">
        <v>1</v>
      </c>
      <c r="F40" s="270">
        <f t="shared" si="2"/>
        <v>143</v>
      </c>
      <c r="G40" s="269"/>
      <c r="H40" s="278">
        <f t="shared" si="0"/>
        <v>143</v>
      </c>
      <c r="I40" s="279">
        <f t="shared" si="1"/>
        <v>9.7762237762237767</v>
      </c>
      <c r="L40" s="104">
        <v>44991992</v>
      </c>
      <c r="M40" s="104" t="s">
        <v>194</v>
      </c>
    </row>
    <row r="41" spans="1:22" ht="15.75" thickBot="1" x14ac:dyDescent="0.3">
      <c r="A41" s="305" t="s">
        <v>49</v>
      </c>
      <c r="B41" s="191">
        <v>46727.12</v>
      </c>
      <c r="C41" s="186">
        <v>51443.57</v>
      </c>
      <c r="D41" s="189">
        <v>1945</v>
      </c>
      <c r="E41" s="189">
        <v>18</v>
      </c>
      <c r="F41" s="270">
        <f t="shared" si="2"/>
        <v>1963</v>
      </c>
      <c r="G41" s="269"/>
      <c r="H41" s="278">
        <f t="shared" si="0"/>
        <v>1963</v>
      </c>
      <c r="I41" s="279">
        <f t="shared" si="1"/>
        <v>7.9346442519952456</v>
      </c>
      <c r="L41" s="104" t="s">
        <v>196</v>
      </c>
      <c r="M41" s="104" t="s">
        <v>195</v>
      </c>
    </row>
    <row r="42" spans="1:22" ht="15.75" thickBot="1" x14ac:dyDescent="0.3">
      <c r="A42" s="305" t="s">
        <v>50</v>
      </c>
      <c r="B42" s="191">
        <v>10827</v>
      </c>
      <c r="C42" s="186">
        <v>350</v>
      </c>
      <c r="D42" s="189">
        <v>309</v>
      </c>
      <c r="E42" s="189">
        <v>0</v>
      </c>
      <c r="F42" s="270">
        <f t="shared" si="2"/>
        <v>309</v>
      </c>
      <c r="G42" s="269"/>
      <c r="H42" s="278">
        <f t="shared" si="0"/>
        <v>309</v>
      </c>
      <c r="I42" s="281">
        <f t="shared" si="1"/>
        <v>11.679611650485436</v>
      </c>
      <c r="J42" s="179"/>
      <c r="K42" s="179"/>
      <c r="L42" s="109" t="s">
        <v>178</v>
      </c>
      <c r="M42" s="109" t="s">
        <v>177</v>
      </c>
    </row>
    <row r="43" spans="1:22" ht="15.75" thickBot="1" x14ac:dyDescent="0.3">
      <c r="A43" s="305" t="s">
        <v>51</v>
      </c>
      <c r="B43" s="200">
        <v>1520</v>
      </c>
      <c r="C43" s="188">
        <v>0</v>
      </c>
      <c r="D43" s="189">
        <v>175</v>
      </c>
      <c r="E43" s="189">
        <v>10</v>
      </c>
      <c r="F43" s="270">
        <f t="shared" si="2"/>
        <v>185</v>
      </c>
      <c r="G43" s="269"/>
      <c r="H43" s="278">
        <f t="shared" si="0"/>
        <v>185</v>
      </c>
      <c r="I43" s="279">
        <f t="shared" si="1"/>
        <v>2.7387387387387387</v>
      </c>
      <c r="J43" s="25"/>
    </row>
    <row r="44" spans="1:22" ht="15.75" thickBot="1" x14ac:dyDescent="0.3">
      <c r="A44" s="305" t="s">
        <v>52</v>
      </c>
      <c r="B44" s="191">
        <v>4900</v>
      </c>
      <c r="C44" s="186">
        <v>0</v>
      </c>
      <c r="D44" s="189">
        <v>120</v>
      </c>
      <c r="E44" s="189">
        <v>15</v>
      </c>
      <c r="F44" s="270">
        <f t="shared" si="2"/>
        <v>135</v>
      </c>
      <c r="G44" s="269"/>
      <c r="H44" s="278">
        <f t="shared" si="0"/>
        <v>135</v>
      </c>
      <c r="I44" s="279">
        <f t="shared" si="1"/>
        <v>12.098765432098766</v>
      </c>
    </row>
    <row r="45" spans="1:22" ht="15.75" thickBot="1" x14ac:dyDescent="0.3">
      <c r="A45" s="304" t="s">
        <v>53</v>
      </c>
      <c r="B45" s="193">
        <v>25360.16</v>
      </c>
      <c r="C45" s="188">
        <v>25685.61</v>
      </c>
      <c r="D45" s="194">
        <v>1995</v>
      </c>
      <c r="E45" s="194">
        <v>0</v>
      </c>
      <c r="F45" s="270">
        <f t="shared" si="2"/>
        <v>1995</v>
      </c>
      <c r="G45" s="269"/>
      <c r="H45" s="278">
        <f t="shared" si="0"/>
        <v>1995</v>
      </c>
      <c r="I45" s="279">
        <f t="shared" si="1"/>
        <v>4.2372865497076022</v>
      </c>
    </row>
    <row r="46" spans="1:22" ht="15.75" thickBot="1" x14ac:dyDescent="0.3">
      <c r="A46" s="305" t="s">
        <v>54</v>
      </c>
      <c r="B46" s="187">
        <v>379002</v>
      </c>
      <c r="C46" s="188">
        <v>810646</v>
      </c>
      <c r="D46" s="188">
        <v>11355</v>
      </c>
      <c r="E46" s="189">
        <v>1481</v>
      </c>
      <c r="F46" s="270">
        <f t="shared" si="2"/>
        <v>12836</v>
      </c>
      <c r="G46" s="269"/>
      <c r="H46" s="278">
        <f t="shared" si="0"/>
        <v>12836</v>
      </c>
      <c r="I46" s="279">
        <f>B46/F46/3</f>
        <v>9.8421626674976626</v>
      </c>
    </row>
    <row r="47" spans="1:22" ht="15.75" thickBot="1" x14ac:dyDescent="0.3">
      <c r="A47" s="305" t="s">
        <v>55</v>
      </c>
      <c r="B47" s="187">
        <v>8580</v>
      </c>
      <c r="C47" s="186">
        <v>0</v>
      </c>
      <c r="D47" s="189">
        <v>91</v>
      </c>
      <c r="E47" s="189">
        <v>0</v>
      </c>
      <c r="F47" s="270">
        <f t="shared" si="2"/>
        <v>91</v>
      </c>
      <c r="G47" s="269"/>
      <c r="H47" s="278">
        <f t="shared" si="0"/>
        <v>91</v>
      </c>
      <c r="I47" s="279">
        <f>B47/F47/3</f>
        <v>31.428571428571431</v>
      </c>
    </row>
    <row r="48" spans="1:22" ht="15.75" thickBot="1" x14ac:dyDescent="0.3">
      <c r="A48" s="304" t="s">
        <v>61</v>
      </c>
      <c r="B48" s="187">
        <v>2970</v>
      </c>
      <c r="C48" s="187">
        <v>0</v>
      </c>
      <c r="D48" s="190">
        <v>41</v>
      </c>
      <c r="E48" s="190">
        <v>7</v>
      </c>
      <c r="F48" s="270">
        <f t="shared" si="2"/>
        <v>48</v>
      </c>
      <c r="G48" s="269"/>
      <c r="H48" s="278">
        <f t="shared" si="0"/>
        <v>48</v>
      </c>
      <c r="I48" s="279">
        <f>B48/F48/3</f>
        <v>20.625</v>
      </c>
      <c r="L48" s="104" t="s">
        <v>198</v>
      </c>
      <c r="M48" s="104" t="s">
        <v>197</v>
      </c>
    </row>
    <row r="49" spans="1:20" ht="15.75" thickBot="1" x14ac:dyDescent="0.3">
      <c r="A49" s="99" t="s">
        <v>73</v>
      </c>
      <c r="B49" s="187"/>
      <c r="C49" s="188"/>
      <c r="D49" s="189"/>
      <c r="E49" s="189"/>
      <c r="F49" s="270">
        <f t="shared" si="2"/>
        <v>0</v>
      </c>
      <c r="G49" s="269"/>
      <c r="H49" s="278">
        <f t="shared" si="0"/>
        <v>0</v>
      </c>
      <c r="I49" s="279" t="e">
        <f>B49/F49/3</f>
        <v>#DIV/0!</v>
      </c>
    </row>
    <row r="50" spans="1:20" ht="15.75" thickBot="1" x14ac:dyDescent="0.3">
      <c r="A50" s="299" t="s">
        <v>56</v>
      </c>
      <c r="B50" s="297"/>
      <c r="C50" s="302"/>
      <c r="D50" s="303"/>
      <c r="E50" s="298"/>
      <c r="F50" s="296">
        <f t="shared" si="2"/>
        <v>0</v>
      </c>
      <c r="G50" s="270"/>
      <c r="H50" s="278">
        <f t="shared" si="0"/>
        <v>0</v>
      </c>
      <c r="I50" s="279" t="e">
        <f t="shared" si="1"/>
        <v>#DIV/0!</v>
      </c>
      <c r="L50" s="104" t="s">
        <v>112</v>
      </c>
      <c r="M50" s="104" t="s">
        <v>111</v>
      </c>
      <c r="T50">
        <v>20235</v>
      </c>
    </row>
    <row r="51" spans="1:20" ht="15.75" thickBot="1" x14ac:dyDescent="0.3">
      <c r="A51" s="312" t="s">
        <v>124</v>
      </c>
      <c r="B51" s="195">
        <v>8766.4500000000007</v>
      </c>
      <c r="C51" s="222">
        <v>630</v>
      </c>
      <c r="D51" s="196">
        <v>345</v>
      </c>
      <c r="E51" s="197">
        <v>0</v>
      </c>
      <c r="F51" s="270">
        <f t="shared" si="2"/>
        <v>345</v>
      </c>
      <c r="G51" s="269"/>
      <c r="H51" s="278">
        <f t="shared" si="0"/>
        <v>345</v>
      </c>
      <c r="I51" s="279">
        <f t="shared" si="1"/>
        <v>8.4700000000000006</v>
      </c>
      <c r="L51" s="104" t="s">
        <v>199</v>
      </c>
      <c r="M51" s="104" t="s">
        <v>113</v>
      </c>
      <c r="N51" t="s">
        <v>206</v>
      </c>
    </row>
    <row r="52" spans="1:20" ht="15.75" thickBot="1" x14ac:dyDescent="0.3">
      <c r="A52" s="300" t="s">
        <v>58</v>
      </c>
      <c r="B52" s="292"/>
      <c r="C52" s="292"/>
      <c r="D52" s="301"/>
      <c r="E52" s="301"/>
      <c r="F52" s="296">
        <f t="shared" si="2"/>
        <v>0</v>
      </c>
      <c r="G52" s="269"/>
      <c r="H52" s="278">
        <f t="shared" si="0"/>
        <v>0</v>
      </c>
      <c r="I52" s="279" t="e">
        <f t="shared" si="1"/>
        <v>#DIV/0!</v>
      </c>
      <c r="J52" s="40"/>
    </row>
    <row r="53" spans="1:20" s="181" customFormat="1" ht="15.75" thickBot="1" x14ac:dyDescent="0.3">
      <c r="A53" s="305" t="s">
        <v>59</v>
      </c>
      <c r="B53" s="186">
        <v>199613.7</v>
      </c>
      <c r="C53" s="186">
        <v>107133.99</v>
      </c>
      <c r="D53" s="190">
        <v>4992</v>
      </c>
      <c r="E53" s="190">
        <v>286</v>
      </c>
      <c r="F53" s="270">
        <f t="shared" si="2"/>
        <v>5278</v>
      </c>
      <c r="G53" s="286"/>
      <c r="H53" s="278">
        <f t="shared" si="0"/>
        <v>5278</v>
      </c>
      <c r="I53" s="279">
        <f t="shared" si="1"/>
        <v>12.606650246305421</v>
      </c>
      <c r="L53" s="182" t="s">
        <v>200</v>
      </c>
      <c r="M53" s="182" t="s">
        <v>201</v>
      </c>
      <c r="S53"/>
    </row>
    <row r="54" spans="1:20" ht="15.75" thickBot="1" x14ac:dyDescent="0.3">
      <c r="A54" s="304" t="s">
        <v>60</v>
      </c>
      <c r="B54" s="191">
        <v>28194</v>
      </c>
      <c r="C54" s="188">
        <v>9170</v>
      </c>
      <c r="D54" s="189">
        <v>987</v>
      </c>
      <c r="E54" s="190">
        <v>0</v>
      </c>
      <c r="F54" s="270">
        <f t="shared" si="2"/>
        <v>987</v>
      </c>
      <c r="G54" s="272"/>
      <c r="H54" s="278">
        <f t="shared" si="0"/>
        <v>987</v>
      </c>
      <c r="I54" s="279">
        <f t="shared" si="1"/>
        <v>9.5217831813576499</v>
      </c>
      <c r="L54" s="104" t="s">
        <v>202</v>
      </c>
      <c r="M54" s="104" t="s">
        <v>203</v>
      </c>
      <c r="S54" s="181"/>
    </row>
    <row r="55" spans="1:20" ht="15.75" thickBot="1" x14ac:dyDescent="0.3">
      <c r="A55" s="304" t="s">
        <v>74</v>
      </c>
      <c r="B55" s="187">
        <v>3559</v>
      </c>
      <c r="C55" s="187">
        <v>43515</v>
      </c>
      <c r="D55" s="190">
        <v>178</v>
      </c>
      <c r="E55" s="189">
        <v>0</v>
      </c>
      <c r="F55" s="270">
        <f t="shared" si="2"/>
        <v>178</v>
      </c>
      <c r="G55" s="272"/>
      <c r="H55" s="278">
        <f t="shared" si="0"/>
        <v>178</v>
      </c>
      <c r="I55" s="279">
        <f t="shared" si="1"/>
        <v>6.6647940074906371</v>
      </c>
    </row>
    <row r="56" spans="1:20" ht="15.75" thickBot="1" x14ac:dyDescent="0.3">
      <c r="A56" s="304" t="s">
        <v>80</v>
      </c>
      <c r="B56" s="191">
        <v>1296.7</v>
      </c>
      <c r="C56" s="187">
        <v>100</v>
      </c>
      <c r="D56" s="190">
        <v>91</v>
      </c>
      <c r="E56" s="189">
        <v>0</v>
      </c>
      <c r="F56" s="270">
        <f t="shared" si="2"/>
        <v>91</v>
      </c>
      <c r="G56" s="273"/>
      <c r="H56" s="278">
        <f t="shared" si="0"/>
        <v>91</v>
      </c>
      <c r="I56" s="279">
        <f>B56/F56/3</f>
        <v>4.7498168498168498</v>
      </c>
    </row>
    <row r="57" spans="1:20" ht="15.75" thickBot="1" x14ac:dyDescent="0.3">
      <c r="A57" s="304" t="s">
        <v>63</v>
      </c>
      <c r="B57" s="201">
        <v>72000</v>
      </c>
      <c r="C57" s="201">
        <v>20500</v>
      </c>
      <c r="D57" s="201">
        <v>2405</v>
      </c>
      <c r="E57" s="257">
        <v>185</v>
      </c>
      <c r="F57" s="270">
        <f t="shared" si="2"/>
        <v>2590</v>
      </c>
      <c r="G57" s="273"/>
      <c r="H57" s="278">
        <f t="shared" si="0"/>
        <v>2590</v>
      </c>
      <c r="I57" s="279">
        <f t="shared" si="1"/>
        <v>9.2664092664092674</v>
      </c>
      <c r="L57" s="104" t="s">
        <v>205</v>
      </c>
      <c r="M57" s="104" t="s">
        <v>204</v>
      </c>
    </row>
    <row r="58" spans="1:20" ht="15.75" thickBot="1" x14ac:dyDescent="0.3">
      <c r="A58" s="290" t="s">
        <v>78</v>
      </c>
      <c r="B58" s="295"/>
      <c r="C58" s="295"/>
      <c r="D58" s="297"/>
      <c r="E58" s="298"/>
      <c r="F58" s="296">
        <f t="shared" si="2"/>
        <v>0</v>
      </c>
      <c r="G58" s="272"/>
      <c r="H58" s="278">
        <f t="shared" si="0"/>
        <v>0</v>
      </c>
      <c r="I58" s="279" t="e">
        <f t="shared" si="1"/>
        <v>#DIV/0!</v>
      </c>
      <c r="J58" s="179"/>
      <c r="K58" s="179"/>
      <c r="L58" s="182" t="s">
        <v>179</v>
      </c>
      <c r="M58" s="182" t="s">
        <v>180</v>
      </c>
      <c r="N58" s="181"/>
      <c r="O58" s="181"/>
    </row>
    <row r="59" spans="1:20" ht="15.75" thickBot="1" x14ac:dyDescent="0.3">
      <c r="A59" s="304" t="s">
        <v>94</v>
      </c>
      <c r="B59" s="187">
        <v>3675</v>
      </c>
      <c r="C59" s="187">
        <v>21330</v>
      </c>
      <c r="D59" s="187">
        <v>470</v>
      </c>
      <c r="E59" s="189">
        <v>20</v>
      </c>
      <c r="F59" s="270">
        <f t="shared" si="2"/>
        <v>490</v>
      </c>
      <c r="G59" s="272"/>
      <c r="H59" s="278">
        <f t="shared" si="0"/>
        <v>490</v>
      </c>
      <c r="I59" s="279">
        <f t="shared" si="1"/>
        <v>2.5</v>
      </c>
      <c r="J59" s="179"/>
      <c r="K59" s="179"/>
    </row>
    <row r="60" spans="1:20" ht="15.75" thickBot="1" x14ac:dyDescent="0.3">
      <c r="A60" s="313" t="s">
        <v>79</v>
      </c>
      <c r="B60" s="187">
        <v>210949.61</v>
      </c>
      <c r="C60" s="187">
        <v>227637</v>
      </c>
      <c r="D60" s="187">
        <v>1978</v>
      </c>
      <c r="E60" s="189">
        <v>153</v>
      </c>
      <c r="F60" s="270">
        <f t="shared" si="2"/>
        <v>2131</v>
      </c>
      <c r="G60" s="272"/>
      <c r="H60" s="278">
        <f t="shared" si="0"/>
        <v>2131</v>
      </c>
      <c r="I60" s="281">
        <f t="shared" si="1"/>
        <v>32.996966995150949</v>
      </c>
      <c r="J60" s="179"/>
      <c r="K60" s="179"/>
      <c r="L60" s="182" t="s">
        <v>182</v>
      </c>
      <c r="M60" s="182" t="s">
        <v>183</v>
      </c>
      <c r="N60" s="181"/>
      <c r="O60" s="181"/>
    </row>
    <row r="61" spans="1:20" ht="15.75" thickBot="1" x14ac:dyDescent="0.3">
      <c r="A61" s="313" t="s">
        <v>129</v>
      </c>
      <c r="B61" s="201">
        <v>12864.39</v>
      </c>
      <c r="C61" s="201">
        <v>36335.230000000003</v>
      </c>
      <c r="D61" s="201">
        <v>1012</v>
      </c>
      <c r="E61" s="257">
        <v>0</v>
      </c>
      <c r="F61" s="270">
        <f t="shared" si="2"/>
        <v>1012</v>
      </c>
      <c r="G61" s="272"/>
      <c r="H61" s="278">
        <f t="shared" si="0"/>
        <v>1012</v>
      </c>
      <c r="I61" s="281">
        <f t="shared" si="1"/>
        <v>4.2372826086956517</v>
      </c>
    </row>
    <row r="62" spans="1:20" ht="15.75" thickBot="1" x14ac:dyDescent="0.3">
      <c r="A62" s="304" t="s">
        <v>83</v>
      </c>
      <c r="B62" s="187">
        <v>133122</v>
      </c>
      <c r="C62" s="187">
        <v>0</v>
      </c>
      <c r="D62" s="187">
        <v>4257</v>
      </c>
      <c r="E62" s="189">
        <v>312</v>
      </c>
      <c r="F62" s="270">
        <f t="shared" si="2"/>
        <v>4569</v>
      </c>
      <c r="G62" s="272"/>
      <c r="H62" s="278">
        <f t="shared" si="0"/>
        <v>4569</v>
      </c>
      <c r="I62" s="279"/>
    </row>
    <row r="63" spans="1:20" ht="15.75" thickBot="1" x14ac:dyDescent="0.3">
      <c r="A63" s="304" t="s">
        <v>187</v>
      </c>
      <c r="B63" s="187">
        <v>6030</v>
      </c>
      <c r="C63" s="187">
        <v>0</v>
      </c>
      <c r="D63" s="307">
        <v>161</v>
      </c>
      <c r="E63" s="189">
        <v>0</v>
      </c>
      <c r="F63" s="270">
        <f t="shared" si="2"/>
        <v>161</v>
      </c>
      <c r="G63" s="274"/>
      <c r="H63" s="278"/>
      <c r="I63" s="279"/>
    </row>
    <row r="64" spans="1:20" ht="15.75" thickBot="1" x14ac:dyDescent="0.3">
      <c r="A64" s="304" t="s">
        <v>217</v>
      </c>
      <c r="B64" s="187">
        <v>3600</v>
      </c>
      <c r="C64" s="187">
        <v>100</v>
      </c>
      <c r="D64" s="187">
        <v>80</v>
      </c>
      <c r="E64" s="189">
        <v>0</v>
      </c>
      <c r="F64" s="270">
        <f t="shared" si="2"/>
        <v>80</v>
      </c>
      <c r="G64" s="272"/>
      <c r="H64" s="278"/>
      <c r="I64" s="279"/>
    </row>
    <row r="65" spans="1:21" ht="15.75" thickBot="1" x14ac:dyDescent="0.3">
      <c r="A65" s="304" t="s">
        <v>218</v>
      </c>
      <c r="B65" s="187">
        <v>4430</v>
      </c>
      <c r="C65" s="187">
        <v>0</v>
      </c>
      <c r="D65" s="187">
        <v>175</v>
      </c>
      <c r="E65" s="189">
        <v>0</v>
      </c>
      <c r="F65" s="270">
        <v>175</v>
      </c>
      <c r="G65" s="272"/>
      <c r="H65" s="278"/>
      <c r="I65" s="279"/>
    </row>
    <row r="66" spans="1:21" ht="15.75" thickBot="1" x14ac:dyDescent="0.3">
      <c r="A66" s="304" t="s">
        <v>64</v>
      </c>
      <c r="B66" s="52">
        <f>SUM(B5:B65)</f>
        <v>9359509.1199999973</v>
      </c>
      <c r="C66" s="52">
        <f>SUM(C5:C65)</f>
        <v>8011201.3800000018</v>
      </c>
      <c r="D66" s="69">
        <f>SUM(D5:D65)</f>
        <v>308523</v>
      </c>
      <c r="E66" s="69">
        <f>SUM(E5:E65)</f>
        <v>19622</v>
      </c>
      <c r="F66" s="270">
        <f t="shared" si="2"/>
        <v>328145</v>
      </c>
      <c r="G66" s="274"/>
      <c r="H66" s="282"/>
      <c r="I66" s="283">
        <f>B55/F55/3</f>
        <v>6.6647940074906371</v>
      </c>
    </row>
    <row r="67" spans="1:21" x14ac:dyDescent="0.25">
      <c r="A67" s="26"/>
      <c r="B67" s="28">
        <f>SUM(B9:B65)-B62-B53-B46</f>
        <v>1164713.6799999997</v>
      </c>
      <c r="C67" s="28">
        <f>SUM(C9:C65)</f>
        <v>1639567.46</v>
      </c>
      <c r="D67" s="28">
        <f>SUM(D9:D65)</f>
        <v>55257</v>
      </c>
      <c r="E67" s="28">
        <f>SUM(E9:E65)</f>
        <v>2902</v>
      </c>
      <c r="F67" s="199">
        <f>SUM(F9:F65)-F53-F46-F62</f>
        <v>35476</v>
      </c>
      <c r="G67" s="199"/>
      <c r="H67" s="234"/>
      <c r="I67" s="86">
        <f>B56/F56/3</f>
        <v>4.7498168498168498</v>
      </c>
    </row>
    <row r="68" spans="1:21" x14ac:dyDescent="0.25">
      <c r="A68" s="178" t="s">
        <v>65</v>
      </c>
      <c r="B68" s="29"/>
      <c r="C68" s="29">
        <f>4844800.15-C7-C8-C6-C5</f>
        <v>-1526833.7699999996</v>
      </c>
      <c r="E68" s="32"/>
      <c r="F68" s="21">
        <f>F67/F66</f>
        <v>0.10811074372609669</v>
      </c>
      <c r="G68" s="21"/>
      <c r="H68" s="235"/>
      <c r="J68" s="14"/>
    </row>
    <row r="69" spans="1:21" x14ac:dyDescent="0.25">
      <c r="A69" s="180"/>
      <c r="B69" s="260">
        <f>B66*2</f>
        <v>18719018.239999995</v>
      </c>
      <c r="C69" s="260">
        <f>C66*2</f>
        <v>16022402.760000004</v>
      </c>
      <c r="D69" s="263"/>
      <c r="E69" s="263"/>
      <c r="F69" s="264">
        <f>F66*2</f>
        <v>656290</v>
      </c>
      <c r="G69" s="266" t="s">
        <v>220</v>
      </c>
      <c r="H69" s="236"/>
      <c r="J69" s="29"/>
      <c r="K69" s="40"/>
      <c r="L69" s="106"/>
      <c r="M69" s="106"/>
      <c r="N69" s="40"/>
    </row>
    <row r="70" spans="1:21" x14ac:dyDescent="0.25">
      <c r="A70" s="180"/>
      <c r="B70" s="33"/>
      <c r="C70" s="29"/>
      <c r="F70" s="34"/>
      <c r="G70" s="34"/>
      <c r="H70" s="236"/>
      <c r="K70">
        <v>25804</v>
      </c>
    </row>
    <row r="71" spans="1:21" x14ac:dyDescent="0.25">
      <c r="A71" s="180"/>
      <c r="B71" s="260">
        <v>18719018.260000002</v>
      </c>
      <c r="C71" s="262">
        <v>16045306.960000001</v>
      </c>
      <c r="D71" s="263"/>
      <c r="E71" s="263"/>
      <c r="F71" s="261">
        <v>656355</v>
      </c>
      <c r="G71" s="267" t="s">
        <v>212</v>
      </c>
    </row>
    <row r="72" spans="1:21" x14ac:dyDescent="0.25">
      <c r="A72" s="180"/>
      <c r="B72" s="29"/>
      <c r="C72" s="29"/>
      <c r="F72" s="34"/>
      <c r="G72" s="267"/>
    </row>
    <row r="73" spans="1:21" x14ac:dyDescent="0.25">
      <c r="A73" s="180"/>
      <c r="B73" s="29"/>
      <c r="C73" s="29"/>
      <c r="K73" s="50"/>
      <c r="L73" s="107"/>
      <c r="M73" s="107"/>
      <c r="N73" s="50"/>
    </row>
    <row r="74" spans="1:21" x14ac:dyDescent="0.25">
      <c r="A74" s="180"/>
      <c r="B74" s="29">
        <f>B71/2</f>
        <v>9359509.1300000008</v>
      </c>
      <c r="C74" s="29">
        <f>C71/2</f>
        <v>8022653.4800000004</v>
      </c>
      <c r="F74" s="29">
        <f>F71/2</f>
        <v>328177.5</v>
      </c>
      <c r="G74" s="30" t="s">
        <v>223</v>
      </c>
    </row>
    <row r="75" spans="1:21" x14ac:dyDescent="0.25">
      <c r="A75" s="180"/>
      <c r="B75" s="265">
        <v>9359509.1199999992</v>
      </c>
      <c r="C75" s="29">
        <v>8011201.3799999999</v>
      </c>
      <c r="F75" s="34">
        <v>328177</v>
      </c>
      <c r="G75" s="34" t="s">
        <v>222</v>
      </c>
      <c r="H75" s="236"/>
    </row>
    <row r="76" spans="1:21" x14ac:dyDescent="0.25">
      <c r="A76" s="180"/>
      <c r="B76" s="308">
        <f>B74-B75</f>
        <v>1.0000001639127731E-2</v>
      </c>
      <c r="C76" s="29">
        <f>C74-C75</f>
        <v>11452.100000000559</v>
      </c>
      <c r="F76" s="309">
        <f>F74-F75</f>
        <v>0.5</v>
      </c>
      <c r="G76" s="30" t="s">
        <v>221</v>
      </c>
    </row>
    <row r="77" spans="1:21" x14ac:dyDescent="0.25">
      <c r="A77" s="180"/>
      <c r="C77" s="28"/>
      <c r="F77" s="82"/>
      <c r="G77" s="82"/>
      <c r="H77" s="238"/>
    </row>
    <row r="78" spans="1:21" x14ac:dyDescent="0.25">
      <c r="A78" s="180"/>
      <c r="E78" s="49"/>
      <c r="F78" s="85"/>
      <c r="G78" s="85"/>
      <c r="H78" s="239"/>
    </row>
    <row r="79" spans="1:21" x14ac:dyDescent="0.25">
      <c r="A79" s="180"/>
      <c r="F79" s="34"/>
      <c r="G79" s="34"/>
      <c r="H79" s="236"/>
      <c r="U79" s="288"/>
    </row>
    <row r="80" spans="1:21" x14ac:dyDescent="0.25">
      <c r="A80" s="180"/>
      <c r="T80" s="288"/>
      <c r="U80" s="10"/>
    </row>
    <row r="81" spans="1:21" x14ac:dyDescent="0.25">
      <c r="A81" s="179"/>
      <c r="T81" s="9"/>
      <c r="U81" s="11"/>
    </row>
    <row r="82" spans="1:21" x14ac:dyDescent="0.25">
      <c r="I82">
        <f>F81-F82</f>
        <v>0</v>
      </c>
      <c r="T82" s="9"/>
      <c r="U82" s="11"/>
    </row>
    <row r="83" spans="1:21" x14ac:dyDescent="0.25">
      <c r="F83" s="21"/>
      <c r="G83" s="21"/>
      <c r="H83" s="235"/>
      <c r="T83" s="9"/>
      <c r="U83" s="11"/>
    </row>
    <row r="84" spans="1:21" x14ac:dyDescent="0.25">
      <c r="T84" s="9"/>
    </row>
    <row r="89" spans="1:21" ht="15.75" thickBot="1" x14ac:dyDescent="0.3"/>
    <row r="90" spans="1:21" ht="15.75" thickBot="1" x14ac:dyDescent="0.3">
      <c r="U90" s="72"/>
    </row>
    <row r="91" spans="1:21" ht="15.75" thickBot="1" x14ac:dyDescent="0.3">
      <c r="T91" s="71"/>
    </row>
  </sheetData>
  <mergeCells count="4">
    <mergeCell ref="A2:F2"/>
    <mergeCell ref="D3:F3"/>
    <mergeCell ref="S4:T4"/>
    <mergeCell ref="S14:T14"/>
  </mergeCells>
  <hyperlinks>
    <hyperlink ref="A11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TM1 2017</vt:lpstr>
      <vt:lpstr>TM2 2017</vt:lpstr>
      <vt:lpstr>TM3 2017</vt:lpstr>
      <vt:lpstr>TM4 2017</vt:lpstr>
      <vt:lpstr>Sheet2</vt:lpstr>
      <vt:lpstr>TM1 2018</vt:lpstr>
      <vt:lpstr>TM2 2018</vt:lpstr>
      <vt:lpstr>TM3 2018 </vt:lpstr>
      <vt:lpstr>TM4 2018</vt:lpstr>
      <vt:lpstr>TM4 2018 Te tjerat</vt:lpstr>
      <vt:lpstr>TM1 2019</vt:lpstr>
      <vt:lpstr>TM2 2019</vt:lpstr>
      <vt:lpstr>TM3 2019</vt:lpstr>
      <vt:lpstr>TM4 2019</vt:lpstr>
      <vt:lpstr>TM1 2020</vt:lpstr>
      <vt:lpstr>TM2 2020</vt:lpstr>
      <vt:lpstr>TM3 2020</vt:lpstr>
      <vt:lpstr>TM4 2020 </vt:lpstr>
      <vt:lpstr>TM1 2021 </vt:lpstr>
      <vt:lpstr>Sheet1</vt:lpstr>
      <vt:lpstr>TM2 2021</vt:lpstr>
      <vt:lpstr>TM3 2021</vt:lpstr>
      <vt:lpstr>TM4-2021</vt:lpstr>
      <vt:lpstr>TM1-2022</vt:lpstr>
      <vt:lpstr>TM2-2022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2022-11-22T14:58:30Z</dcterms:modified>
</cp:coreProperties>
</file>