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1A138951-1085-4805-B4A5-08B3476DED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7" i="1" l="1"/>
  <c r="L7" i="1" s="1"/>
  <c r="F7" i="1"/>
  <c r="G7" i="1" s="1"/>
  <c r="I7" i="1"/>
  <c r="K7" i="1"/>
  <c r="M7" i="1"/>
  <c r="M6" i="1"/>
  <c r="K6" i="1"/>
  <c r="I6" i="1"/>
  <c r="F6" i="1"/>
  <c r="H6" i="1" s="1"/>
  <c r="E6" i="1"/>
  <c r="M3" i="1"/>
  <c r="M4" i="1"/>
  <c r="M5" i="1"/>
  <c r="M2" i="1"/>
  <c r="K3" i="1"/>
  <c r="K4" i="1"/>
  <c r="K5" i="1"/>
  <c r="K2" i="1"/>
  <c r="E4" i="1"/>
  <c r="I3" i="1"/>
  <c r="I4" i="1"/>
  <c r="I5" i="1"/>
  <c r="I2" i="1"/>
  <c r="F3" i="1"/>
  <c r="H3" i="1" s="1"/>
  <c r="F4" i="1"/>
  <c r="H4" i="1" s="1"/>
  <c r="F5" i="1"/>
  <c r="H5" i="1" s="1"/>
  <c r="F2" i="1"/>
  <c r="G2" i="1" s="1"/>
  <c r="E3" i="1"/>
  <c r="E5" i="1"/>
  <c r="E2" i="1"/>
  <c r="N7" i="1" l="1"/>
  <c r="H7" i="1"/>
  <c r="L2" i="1"/>
  <c r="L4" i="1"/>
  <c r="L6" i="1"/>
  <c r="N2" i="1"/>
  <c r="L3" i="1"/>
  <c r="L5" i="1"/>
  <c r="G6" i="1"/>
  <c r="N6" i="1"/>
  <c r="N5" i="1"/>
  <c r="N4" i="1"/>
  <c r="N3" i="1"/>
  <c r="G3" i="1"/>
  <c r="G5" i="1"/>
  <c r="G4" i="1"/>
  <c r="H2" i="1"/>
</calcChain>
</file>

<file path=xl/sharedStrings.xml><?xml version="1.0" encoding="utf-8"?>
<sst xmlns="http://schemas.openxmlformats.org/spreadsheetml/2006/main" count="17" uniqueCount="15">
  <si>
    <t>Ci</t>
  </si>
  <si>
    <t>Ce</t>
  </si>
  <si>
    <t>m(g)</t>
  </si>
  <si>
    <t>% R</t>
  </si>
  <si>
    <t>Qe(mg/g)</t>
  </si>
  <si>
    <t>V(L)</t>
  </si>
  <si>
    <t>Ce/Qe</t>
  </si>
  <si>
    <t>Ln Qe</t>
  </si>
  <si>
    <t>Ln Ce</t>
  </si>
  <si>
    <t xml:space="preserve"> </t>
  </si>
  <si>
    <t>CF2</t>
  </si>
  <si>
    <t>% R2</t>
  </si>
  <si>
    <t>Error R</t>
  </si>
  <si>
    <t>Q2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</si>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</sst>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G13" sqref="G13"/>
    </sheetView>
  </sheetViews>
  <sheetFormatPr defaultRowHeight="14.4" x14ac:dyDescent="0.3"/>
  <cols>
    <col min="12" max="12" width="18.44140625" customWidth="1"/>
    <col min="14" max="14" width="19.88671875" customWidth="1"/>
  </cols>
  <sheetData>
    <row r="1" spans="1:14" x14ac:dyDescent="0.3">
      <c r="A1" s="1" t="s">
        <v>0</v>
      </c>
      <c r="B1" s="1" t="s">
        <v>1</v>
      </c>
      <c r="C1" s="1" t="s">
        <v>5</v>
      </c>
      <c r="D1" s="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50</v>
      </c>
      <c r="B2">
        <v>2.42</v>
      </c>
      <c r="C2">
        <v>0.1</v>
      </c>
      <c r="D2">
        <v>0.05</v>
      </c>
      <c r="E2">
        <f t="shared" ref="E2:E7" si="0">((A:A)-(B:B))*100/(A:A)</f>
        <v>95.16</v>
      </c>
      <c r="F2">
        <f t="shared" ref="F2:F7" si="1">((A:A)-(B:B))*(C:C)/(D:D)</f>
        <v>95.16</v>
      </c>
      <c r="G2">
        <f t="shared" ref="G2:G7" si="2">(B:B)/(F:F)</f>
        <v>2.543085329970576E-2</v>
      </c>
      <c r="H2">
        <f t="shared" ref="H2:H7" si="3">LN(F:F)</f>
        <v>4.5555596854347566</v>
      </c>
      <c r="I2">
        <f t="shared" ref="I2:I7" si="4">LN(B:B)</f>
        <v>0.88376754016859504</v>
      </c>
      <c r="J2">
        <v>3.03</v>
      </c>
      <c r="K2">
        <f>(A:A-J:J)*100/A:A</f>
        <v>93.94</v>
      </c>
      <c r="L2">
        <f>E:E-K:K</f>
        <v>1.2199999999999989</v>
      </c>
      <c r="M2">
        <f>(A:A-J:J)*C:C/D:D</f>
        <v>93.94</v>
      </c>
      <c r="N2">
        <f>F:F-M:M</f>
        <v>1.2199999999999989</v>
      </c>
    </row>
    <row r="3" spans="1:14" x14ac:dyDescent="0.3">
      <c r="A3">
        <v>100</v>
      </c>
      <c r="B3">
        <v>8.65</v>
      </c>
      <c r="C3">
        <v>0.1</v>
      </c>
      <c r="D3">
        <v>0.05</v>
      </c>
      <c r="E3">
        <f t="shared" si="0"/>
        <v>91.35</v>
      </c>
      <c r="F3">
        <f t="shared" si="1"/>
        <v>182.7</v>
      </c>
      <c r="G3">
        <f t="shared" si="2"/>
        <v>4.7345374931581835E-2</v>
      </c>
      <c r="H3">
        <f t="shared" si="3"/>
        <v>5.2078454633839613</v>
      </c>
      <c r="I3">
        <f t="shared" si="4"/>
        <v>2.157559320943788</v>
      </c>
      <c r="J3">
        <v>9.9</v>
      </c>
      <c r="K3">
        <f>(A:A-J:J)*100/A:A</f>
        <v>90.1</v>
      </c>
      <c r="L3">
        <f>E:E-K:K</f>
        <v>1.25</v>
      </c>
      <c r="M3">
        <f>(A:A-J:J)*C:C/D:D</f>
        <v>180.2</v>
      </c>
      <c r="N3">
        <f>F:F-M:M</f>
        <v>2.5</v>
      </c>
    </row>
    <row r="4" spans="1:14" s="1" customFormat="1" x14ac:dyDescent="0.3">
      <c r="A4" s="1">
        <v>150</v>
      </c>
      <c r="B4" s="1">
        <v>15.38</v>
      </c>
      <c r="C4" s="1">
        <v>0.1</v>
      </c>
      <c r="D4" s="1">
        <v>0.05</v>
      </c>
      <c r="E4" s="1">
        <f t="shared" si="0"/>
        <v>89.74666666666667</v>
      </c>
      <c r="F4" s="1">
        <f t="shared" si="1"/>
        <v>269.24</v>
      </c>
      <c r="G4" s="1">
        <f t="shared" si="2"/>
        <v>5.7123755756945477E-2</v>
      </c>
      <c r="H4" s="1">
        <f t="shared" si="3"/>
        <v>5.5956031751425126</v>
      </c>
      <c r="I4" s="1">
        <f t="shared" si="4"/>
        <v>2.733067964077498</v>
      </c>
      <c r="J4" s="1">
        <v>17.239999999999998</v>
      </c>
      <c r="K4" s="1">
        <f>(A:A-J:J)*100/A:A</f>
        <v>88.506666666666661</v>
      </c>
      <c r="L4" s="1">
        <f>E:E-K:K</f>
        <v>1.2400000000000091</v>
      </c>
      <c r="M4" s="1">
        <f>(A:A-J:J)*C:C/D:D</f>
        <v>265.52</v>
      </c>
      <c r="N4" s="1">
        <f>F:F-M:M</f>
        <v>3.7200000000000273</v>
      </c>
    </row>
    <row r="5" spans="1:14" x14ac:dyDescent="0.3">
      <c r="A5">
        <v>200</v>
      </c>
      <c r="B5">
        <v>64.25</v>
      </c>
      <c r="C5">
        <v>0.1</v>
      </c>
      <c r="D5">
        <v>0.05</v>
      </c>
      <c r="E5">
        <f t="shared" si="0"/>
        <v>67.875</v>
      </c>
      <c r="F5">
        <f t="shared" si="1"/>
        <v>271.5</v>
      </c>
      <c r="G5">
        <f t="shared" si="2"/>
        <v>0.23664825046040516</v>
      </c>
      <c r="H5">
        <f t="shared" si="3"/>
        <v>5.6039621393739898</v>
      </c>
      <c r="I5">
        <f t="shared" si="4"/>
        <v>4.1627817237753293</v>
      </c>
      <c r="J5">
        <v>66.75</v>
      </c>
      <c r="K5">
        <f>(A:A-J:J)*100/A:A</f>
        <v>66.625</v>
      </c>
      <c r="L5">
        <f>E:E-K:K</f>
        <v>1.25</v>
      </c>
      <c r="M5">
        <f>(A:A-J:J)*C:C/D:D</f>
        <v>266.5</v>
      </c>
      <c r="N5">
        <f>F:F-M:M</f>
        <v>5</v>
      </c>
    </row>
    <row r="6" spans="1:14" x14ac:dyDescent="0.3">
      <c r="A6">
        <v>250</v>
      </c>
      <c r="B6">
        <v>113.41</v>
      </c>
      <c r="C6">
        <v>0.1</v>
      </c>
      <c r="D6">
        <v>0.05</v>
      </c>
      <c r="E6">
        <f t="shared" si="0"/>
        <v>54.636000000000003</v>
      </c>
      <c r="F6">
        <f t="shared" si="1"/>
        <v>273.18</v>
      </c>
      <c r="G6">
        <f t="shared" si="2"/>
        <v>0.41514752178051101</v>
      </c>
      <c r="H6">
        <f t="shared" si="3"/>
        <v>5.6101309185747459</v>
      </c>
      <c r="I6">
        <f t="shared" si="4"/>
        <v>4.7310095708272391</v>
      </c>
      <c r="J6">
        <v>116.52</v>
      </c>
      <c r="K6">
        <f>(A:A-J:J)*100/A:A</f>
        <v>53.39200000000001</v>
      </c>
      <c r="L6">
        <f>E:E-K:K</f>
        <v>1.2439999999999927</v>
      </c>
      <c r="M6">
        <f>(A:A-J:J)*C:C/D:D</f>
        <v>266.96000000000004</v>
      </c>
      <c r="N6">
        <f>F:F-M:M</f>
        <v>6.2199999999999704</v>
      </c>
    </row>
    <row r="7" spans="1:14" x14ac:dyDescent="0.3">
      <c r="A7">
        <v>300</v>
      </c>
      <c r="B7">
        <v>162.94999999999999</v>
      </c>
      <c r="C7">
        <v>0.1</v>
      </c>
      <c r="D7">
        <v>0.05</v>
      </c>
      <c r="E7">
        <f t="shared" si="0"/>
        <v>45.683333333333337</v>
      </c>
      <c r="F7">
        <f t="shared" si="1"/>
        <v>274.10000000000002</v>
      </c>
      <c r="G7">
        <f t="shared" si="2"/>
        <v>0.5944910616563297</v>
      </c>
      <c r="H7">
        <f t="shared" si="3"/>
        <v>5.61349300330874</v>
      </c>
      <c r="I7">
        <f t="shared" si="4"/>
        <v>5.0934434052835709</v>
      </c>
      <c r="J7">
        <v>166.8</v>
      </c>
      <c r="K7">
        <f>(A:A-J:J)*100/A:A</f>
        <v>44.399999999999991</v>
      </c>
      <c r="L7">
        <f>E:E-K:K</f>
        <v>1.2833333333333456</v>
      </c>
      <c r="M7">
        <f>(A:A-J:J)*C:C/D:D</f>
        <v>266.39999999999998</v>
      </c>
      <c r="N7">
        <f>F:F-M:M</f>
        <v>7.7000000000000455</v>
      </c>
    </row>
    <row r="8" spans="1:14" x14ac:dyDescent="0.3">
      <c r="I8" t="s">
        <v>9</v>
      </c>
    </row>
    <row r="11" spans="1:14" x14ac:dyDescent="0.3">
      <c r="E11" t="s">
        <v>9</v>
      </c>
      <c r="J1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2025-06-12T13:40:55Z</dcterms:modified>
</cp:coreProperties>
</file>