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316F2B48-5741-4F78-B534-FEF92674C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F9" i="1" l="1"/>
  <c r="G9" i="1"/>
  <c r="I9" i="1" s="1"/>
  <c r="J9" i="1" s="1"/>
  <c r="M9" i="1"/>
  <c r="O9" i="1"/>
  <c r="F10" i="1"/>
  <c r="G10" i="1"/>
  <c r="I10" i="1" s="1"/>
  <c r="J10" i="1" s="1"/>
  <c r="M10" i="1"/>
  <c r="O10" i="1"/>
  <c r="O3" i="1"/>
  <c r="O4" i="1"/>
  <c r="O5" i="1"/>
  <c r="O6" i="1"/>
  <c r="O7" i="1"/>
  <c r="O8" i="1"/>
  <c r="O2" i="1"/>
  <c r="M3" i="1"/>
  <c r="M4" i="1"/>
  <c r="M5" i="1"/>
  <c r="M6" i="1"/>
  <c r="M7" i="1"/>
  <c r="M8" i="1"/>
  <c r="M2" i="1"/>
  <c r="G3" i="1"/>
  <c r="I3" i="1" s="1"/>
  <c r="J3" i="1" s="1"/>
  <c r="G4" i="1"/>
  <c r="G5" i="1"/>
  <c r="G6" i="1"/>
  <c r="K6" i="1" s="1"/>
  <c r="G7" i="1"/>
  <c r="G8" i="1"/>
  <c r="K8" i="1" s="1"/>
  <c r="G2" i="1"/>
  <c r="K2" i="1" s="1"/>
  <c r="K10" i="1" l="1"/>
  <c r="P10" i="1"/>
  <c r="K9" i="1"/>
  <c r="P9" i="1"/>
  <c r="N10" i="1"/>
  <c r="N9" i="1"/>
  <c r="P6" i="1"/>
  <c r="P8" i="1"/>
  <c r="P7" i="1"/>
  <c r="P4" i="1"/>
  <c r="P5" i="1"/>
  <c r="P2" i="1"/>
  <c r="P3" i="1"/>
  <c r="K7" i="1"/>
  <c r="I2" i="1"/>
  <c r="J2" i="1" s="1"/>
  <c r="I6" i="1"/>
  <c r="J6" i="1" s="1"/>
  <c r="K5" i="1"/>
  <c r="I8" i="1"/>
  <c r="J8" i="1" s="1"/>
  <c r="I7" i="1"/>
  <c r="J7" i="1" s="1"/>
  <c r="I5" i="1"/>
  <c r="J5" i="1" s="1"/>
  <c r="I4" i="1"/>
  <c r="J4" i="1" s="1"/>
  <c r="K4" i="1"/>
  <c r="K3" i="1"/>
  <c r="F3" i="1"/>
  <c r="N3" i="1" s="1"/>
  <c r="F4" i="1"/>
  <c r="N4" i="1" s="1"/>
  <c r="F5" i="1"/>
  <c r="N5" i="1" s="1"/>
  <c r="F6" i="1"/>
  <c r="N6" i="1" s="1"/>
  <c r="F7" i="1"/>
  <c r="N7" i="1" s="1"/>
  <c r="F8" i="1"/>
  <c r="N8" i="1" s="1"/>
  <c r="F2" i="1"/>
  <c r="N2" i="1" s="1"/>
</calcChain>
</file>

<file path=xl/sharedStrings.xml><?xml version="1.0" encoding="utf-8"?>
<sst xmlns="http://schemas.openxmlformats.org/spreadsheetml/2006/main" count="29" uniqueCount="17">
  <si>
    <t xml:space="preserve">V(L) </t>
  </si>
  <si>
    <t>Cf (mg/L)</t>
  </si>
  <si>
    <t>Ci (mg/L)</t>
  </si>
  <si>
    <t>m (g)</t>
  </si>
  <si>
    <t>t (min)</t>
  </si>
  <si>
    <t>% R</t>
  </si>
  <si>
    <t>Q t (mg/g)</t>
  </si>
  <si>
    <t>Qe</t>
  </si>
  <si>
    <t>Qe-Qt</t>
  </si>
  <si>
    <t>t/Qt</t>
  </si>
  <si>
    <t xml:space="preserve"> </t>
  </si>
  <si>
    <t>CF2</t>
  </si>
  <si>
    <t>% R2</t>
  </si>
  <si>
    <t>Error R</t>
  </si>
  <si>
    <t>Q2</t>
  </si>
  <si>
    <t>Error Q</t>
  </si>
  <si>
    <t>Ln (Qe-Qt)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</si>
</sst>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L1" sqref="L1:L1048576"/>
    </sheetView>
  </sheetViews>
  <sheetFormatPr defaultRowHeight="14.4" x14ac:dyDescent="0.3"/>
  <cols>
    <col min="2" max="2" width="11.33203125" customWidth="1"/>
    <col min="3" max="4" width="10.88671875" customWidth="1"/>
    <col min="7" max="7" width="11.44140625" customWidth="1"/>
    <col min="9" max="9" width="10" customWidth="1"/>
    <col min="10" max="10" width="13.33203125" customWidth="1"/>
    <col min="11" max="11" width="11.109375" customWidth="1"/>
    <col min="12" max="12" width="20.33203125" customWidth="1"/>
    <col min="13" max="13" width="15.6640625" customWidth="1"/>
    <col min="14" max="14" width="12.33203125" customWidth="1"/>
    <col min="15" max="15" width="14.109375" customWidth="1"/>
  </cols>
  <sheetData>
    <row r="1" spans="1:16" x14ac:dyDescent="0.3">
      <c r="A1" s="2" t="s">
        <v>4</v>
      </c>
      <c r="B1" s="2" t="s">
        <v>2</v>
      </c>
      <c r="C1" s="2" t="s">
        <v>1</v>
      </c>
      <c r="D1" s="2" t="s">
        <v>0</v>
      </c>
      <c r="E1" s="2" t="s">
        <v>3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16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10</v>
      </c>
      <c r="B2" s="1">
        <v>150</v>
      </c>
      <c r="C2" s="1">
        <v>103.42</v>
      </c>
      <c r="D2" s="1">
        <v>0.1</v>
      </c>
      <c r="E2" s="1">
        <v>0.05</v>
      </c>
      <c r="F2">
        <f t="shared" ref="F2:F10" si="0">((B:B)-(C:C))*100/(B:B)</f>
        <v>31.053333333333335</v>
      </c>
      <c r="G2">
        <f t="shared" ref="G2:G10" si="1">((B:B)-(C:C))*(D:D)/(E:E)</f>
        <v>93.16</v>
      </c>
      <c r="H2" s="1">
        <v>218.92</v>
      </c>
      <c r="I2">
        <f t="shared" ref="I2:I10" si="2">(H:H)-(G:G)</f>
        <v>125.75999999999999</v>
      </c>
      <c r="J2">
        <f>LN(I2)</f>
        <v>4.8343753286808964</v>
      </c>
      <c r="K2">
        <f t="shared" ref="K2:K10" si="3">(A:A)/(G:G)</f>
        <v>0.10734220695577501</v>
      </c>
      <c r="L2" s="1">
        <v>105.25</v>
      </c>
      <c r="M2">
        <f>(B:B-L:L)*100/B:B</f>
        <v>29.833333333333332</v>
      </c>
      <c r="N2">
        <f>F:F-M:M</f>
        <v>1.2200000000000024</v>
      </c>
      <c r="O2">
        <f>(B:B-L:L)*D:D/E:E</f>
        <v>89.5</v>
      </c>
      <c r="P2">
        <f>G:G-O:O</f>
        <v>3.6599999999999966</v>
      </c>
    </row>
    <row r="3" spans="1:16" x14ac:dyDescent="0.3">
      <c r="A3" s="1">
        <v>20</v>
      </c>
      <c r="B3" s="1">
        <v>150</v>
      </c>
      <c r="C3" s="1">
        <v>77.069999999999993</v>
      </c>
      <c r="D3" s="1">
        <v>0.1</v>
      </c>
      <c r="E3" s="1">
        <v>0.05</v>
      </c>
      <c r="F3">
        <f t="shared" si="0"/>
        <v>48.620000000000005</v>
      </c>
      <c r="G3">
        <f t="shared" si="1"/>
        <v>145.86000000000001</v>
      </c>
      <c r="H3" s="1">
        <v>218.92</v>
      </c>
      <c r="I3">
        <f t="shared" si="2"/>
        <v>73.059999999999974</v>
      </c>
      <c r="J3">
        <f t="shared" ref="J3:J10" si="4">LN(I3)</f>
        <v>4.2912810213671362</v>
      </c>
      <c r="K3">
        <f t="shared" si="3"/>
        <v>0.13711778417660769</v>
      </c>
      <c r="L3" s="1">
        <v>78.87</v>
      </c>
      <c r="M3">
        <f>(B:B-L:L)*100/B:B</f>
        <v>47.42</v>
      </c>
      <c r="N3">
        <f>F:F-M:M</f>
        <v>1.2000000000000028</v>
      </c>
      <c r="O3">
        <f>(B:B-L:L)*D:D/E:E</f>
        <v>142.26</v>
      </c>
      <c r="P3">
        <f>G:G-O:O</f>
        <v>3.6000000000000227</v>
      </c>
    </row>
    <row r="4" spans="1:16" x14ac:dyDescent="0.3">
      <c r="A4" s="1">
        <v>30</v>
      </c>
      <c r="B4" s="1">
        <v>150</v>
      </c>
      <c r="C4" s="1">
        <v>61.76</v>
      </c>
      <c r="D4" s="1">
        <v>0.1</v>
      </c>
      <c r="E4" s="1">
        <v>0.05</v>
      </c>
      <c r="F4">
        <f t="shared" si="0"/>
        <v>58.826666666666668</v>
      </c>
      <c r="G4">
        <f t="shared" si="1"/>
        <v>176.48000000000002</v>
      </c>
      <c r="H4" s="1">
        <v>218.92</v>
      </c>
      <c r="I4">
        <f t="shared" si="2"/>
        <v>42.439999999999969</v>
      </c>
      <c r="J4">
        <f t="shared" si="4"/>
        <v>3.7480913137457819</v>
      </c>
      <c r="K4">
        <f t="shared" si="3"/>
        <v>0.16999093381686309</v>
      </c>
      <c r="L4" s="1">
        <v>63.64</v>
      </c>
      <c r="M4">
        <f>(B:B-L:L)*100/B:B</f>
        <v>57.573333333333331</v>
      </c>
      <c r="N4">
        <f>F:F-M:M</f>
        <v>1.2533333333333374</v>
      </c>
      <c r="O4">
        <f>(B:B-L:L)*D:D/E:E</f>
        <v>172.72</v>
      </c>
      <c r="P4">
        <f>G:G-O:O</f>
        <v>3.7600000000000193</v>
      </c>
    </row>
    <row r="5" spans="1:16" x14ac:dyDescent="0.3">
      <c r="A5" s="1">
        <v>40</v>
      </c>
      <c r="B5" s="1">
        <v>150</v>
      </c>
      <c r="C5" s="1">
        <v>52.87</v>
      </c>
      <c r="D5" s="1">
        <v>0.1</v>
      </c>
      <c r="E5" s="1">
        <v>0.05</v>
      </c>
      <c r="F5">
        <f t="shared" si="0"/>
        <v>64.75333333333333</v>
      </c>
      <c r="G5">
        <f t="shared" si="1"/>
        <v>194.26000000000002</v>
      </c>
      <c r="H5" s="1">
        <v>218.92</v>
      </c>
      <c r="I5">
        <f t="shared" si="2"/>
        <v>24.659999999999968</v>
      </c>
      <c r="J5">
        <f t="shared" si="4"/>
        <v>3.2051824977361969</v>
      </c>
      <c r="K5">
        <f t="shared" si="3"/>
        <v>0.2059096056831051</v>
      </c>
      <c r="L5" s="1">
        <v>54.75</v>
      </c>
      <c r="M5">
        <f>(B:B-L:L)*100/B:B</f>
        <v>63.5</v>
      </c>
      <c r="N5">
        <f>F:F-M:M</f>
        <v>1.2533333333333303</v>
      </c>
      <c r="O5">
        <f>(B:B-L:L)*D:D/E:E</f>
        <v>190.5</v>
      </c>
      <c r="P5">
        <f>G:G-O:O</f>
        <v>3.7600000000000193</v>
      </c>
    </row>
    <row r="6" spans="1:16" s="3" customFormat="1" x14ac:dyDescent="0.3">
      <c r="A6" s="2">
        <v>50</v>
      </c>
      <c r="B6" s="2">
        <v>150</v>
      </c>
      <c r="C6" s="2">
        <v>40.54</v>
      </c>
      <c r="D6" s="2">
        <v>0.1</v>
      </c>
      <c r="E6" s="2">
        <v>0.05</v>
      </c>
      <c r="F6" s="3">
        <f t="shared" si="0"/>
        <v>72.973333333333329</v>
      </c>
      <c r="G6" s="3">
        <f t="shared" si="1"/>
        <v>218.92000000000002</v>
      </c>
      <c r="H6" s="1">
        <v>218.92</v>
      </c>
      <c r="I6" s="3">
        <f t="shared" si="2"/>
        <v>0</v>
      </c>
      <c r="J6" t="e">
        <f t="shared" si="4"/>
        <v>#NUM!</v>
      </c>
      <c r="K6" s="3">
        <f t="shared" si="3"/>
        <v>0.22839393385711673</v>
      </c>
      <c r="L6" s="2">
        <v>42.42</v>
      </c>
      <c r="M6" s="3">
        <f>(B:B-L:L)*100/B:B</f>
        <v>71.72</v>
      </c>
      <c r="N6" s="3">
        <f>F:F-M:M</f>
        <v>1.2533333333333303</v>
      </c>
      <c r="O6" s="3">
        <f>(B:B-L:L)*D:D/E:E</f>
        <v>215.16</v>
      </c>
      <c r="P6" s="3">
        <f>G:G-O:O</f>
        <v>3.7600000000000193</v>
      </c>
    </row>
    <row r="7" spans="1:16" s="3" customFormat="1" x14ac:dyDescent="0.3">
      <c r="A7" s="2">
        <v>60</v>
      </c>
      <c r="B7" s="2">
        <v>150</v>
      </c>
      <c r="C7" s="2">
        <v>40.340000000000003</v>
      </c>
      <c r="D7" s="2">
        <v>0.1</v>
      </c>
      <c r="E7" s="2">
        <v>0.05</v>
      </c>
      <c r="F7" s="3">
        <f t="shared" si="0"/>
        <v>73.106666666666669</v>
      </c>
      <c r="G7" s="3">
        <f t="shared" si="1"/>
        <v>219.32000000000002</v>
      </c>
      <c r="H7" s="1">
        <v>218.92</v>
      </c>
      <c r="I7" s="3">
        <f t="shared" si="2"/>
        <v>-0.40000000000003411</v>
      </c>
      <c r="J7" t="e">
        <f t="shared" si="4"/>
        <v>#NUM!</v>
      </c>
      <c r="K7" s="3">
        <f t="shared" si="3"/>
        <v>0.27357286157213201</v>
      </c>
      <c r="L7" s="2">
        <v>42.24</v>
      </c>
      <c r="M7" s="3">
        <f>(B:B-L:L)*100/B:B</f>
        <v>71.84</v>
      </c>
      <c r="N7" s="3">
        <f>F:F-M:M</f>
        <v>1.2666666666666657</v>
      </c>
      <c r="O7" s="3">
        <f>(B:B-L:L)*D:D/E:E</f>
        <v>215.51999999999998</v>
      </c>
      <c r="P7" s="3">
        <f>G:G-O:O</f>
        <v>3.8000000000000398</v>
      </c>
    </row>
    <row r="8" spans="1:16" s="3" customFormat="1" x14ac:dyDescent="0.3">
      <c r="A8" s="2">
        <v>70</v>
      </c>
      <c r="B8" s="2">
        <v>150</v>
      </c>
      <c r="C8" s="2">
        <v>40.1</v>
      </c>
      <c r="D8" s="2">
        <v>0.1</v>
      </c>
      <c r="E8" s="2">
        <v>0.05</v>
      </c>
      <c r="F8" s="3">
        <f t="shared" si="0"/>
        <v>73.266666666666666</v>
      </c>
      <c r="G8" s="3">
        <f t="shared" si="1"/>
        <v>219.80000000000004</v>
      </c>
      <c r="H8" s="1">
        <v>218.92</v>
      </c>
      <c r="I8" s="3">
        <f t="shared" si="2"/>
        <v>-0.8800000000000523</v>
      </c>
      <c r="J8" t="e">
        <f t="shared" si="4"/>
        <v>#NUM!</v>
      </c>
      <c r="K8" s="3">
        <f t="shared" si="3"/>
        <v>0.31847133757961776</v>
      </c>
      <c r="L8" s="2">
        <v>41.89</v>
      </c>
      <c r="M8" s="3">
        <f>(B:B-L:L)*100/B:B</f>
        <v>72.073333333333338</v>
      </c>
      <c r="N8" s="3">
        <f>F:F-M:M</f>
        <v>1.193333333333328</v>
      </c>
      <c r="O8" s="3">
        <f>(B:B-L:L)*D:D/E:E</f>
        <v>216.22</v>
      </c>
      <c r="P8" s="3">
        <f>G:G-O:O</f>
        <v>3.5800000000000409</v>
      </c>
    </row>
    <row r="9" spans="1:16" s="3" customFormat="1" x14ac:dyDescent="0.3">
      <c r="A9" s="2">
        <v>80</v>
      </c>
      <c r="B9" s="2">
        <v>150</v>
      </c>
      <c r="C9" s="2">
        <v>39.89</v>
      </c>
      <c r="D9" s="2">
        <v>0.1</v>
      </c>
      <c r="E9" s="2">
        <v>0.05</v>
      </c>
      <c r="F9" s="3">
        <f t="shared" si="0"/>
        <v>73.406666666666666</v>
      </c>
      <c r="G9" s="3">
        <f t="shared" si="1"/>
        <v>220.22</v>
      </c>
      <c r="H9" s="1">
        <v>218.92</v>
      </c>
      <c r="I9" s="3">
        <f t="shared" si="2"/>
        <v>-1.3000000000000114</v>
      </c>
      <c r="J9" t="e">
        <f t="shared" si="4"/>
        <v>#NUM!</v>
      </c>
      <c r="K9" s="3">
        <f t="shared" si="3"/>
        <v>0.3632730905458178</v>
      </c>
      <c r="L9" s="2">
        <v>41.74</v>
      </c>
      <c r="M9" s="3">
        <f>(B:B-L:L)*100/B:B</f>
        <v>72.173333333333332</v>
      </c>
      <c r="N9" s="3">
        <f>F:F-M:M</f>
        <v>1.2333333333333343</v>
      </c>
      <c r="O9" s="3">
        <f>(B:B-L:L)*D:D/E:E</f>
        <v>216.52</v>
      </c>
      <c r="P9" s="3">
        <f>G:G-O:O</f>
        <v>3.6999999999999886</v>
      </c>
    </row>
    <row r="10" spans="1:16" s="3" customFormat="1" x14ac:dyDescent="0.3">
      <c r="A10" s="2">
        <v>100</v>
      </c>
      <c r="B10" s="2">
        <v>150</v>
      </c>
      <c r="C10" s="2">
        <v>39.450000000000003</v>
      </c>
      <c r="D10" s="2">
        <v>0.1</v>
      </c>
      <c r="E10" s="2">
        <v>0.05</v>
      </c>
      <c r="F10" s="3">
        <f t="shared" si="0"/>
        <v>73.7</v>
      </c>
      <c r="G10" s="3">
        <f t="shared" si="1"/>
        <v>221.1</v>
      </c>
      <c r="H10" s="1">
        <v>218.92</v>
      </c>
      <c r="I10" s="3">
        <f t="shared" si="2"/>
        <v>-2.1800000000000068</v>
      </c>
      <c r="J10" t="e">
        <f t="shared" si="4"/>
        <v>#NUM!</v>
      </c>
      <c r="K10" s="3">
        <f t="shared" si="3"/>
        <v>0.45228403437358661</v>
      </c>
      <c r="L10" s="2">
        <v>41.25</v>
      </c>
      <c r="M10" s="3">
        <f>(B:B-L:L)*100/B:B</f>
        <v>72.5</v>
      </c>
      <c r="N10" s="3">
        <f>F:F-M:M</f>
        <v>1.2000000000000028</v>
      </c>
      <c r="O10" s="3">
        <f>(B:B-L:L)*D:D/E:E</f>
        <v>217.5</v>
      </c>
      <c r="P10" s="3">
        <f>G:G-O:O</f>
        <v>3.5999999999999943</v>
      </c>
    </row>
    <row r="11" spans="1:16" x14ac:dyDescent="0.3">
      <c r="E11" t="s">
        <v>10</v>
      </c>
      <c r="H11" t="s">
        <v>10</v>
      </c>
    </row>
    <row r="12" spans="1:16" x14ac:dyDescent="0.3">
      <c r="B12" t="s">
        <v>10</v>
      </c>
      <c r="E12" t="s">
        <v>10</v>
      </c>
      <c r="H12" t="s">
        <v>10</v>
      </c>
    </row>
    <row r="13" spans="1:16" x14ac:dyDescent="0.3">
      <c r="I13" t="s">
        <v>10</v>
      </c>
      <c r="L13" t="s">
        <v>10</v>
      </c>
    </row>
    <row r="14" spans="1:16" x14ac:dyDescent="0.3">
      <c r="H14" t="s">
        <v>10</v>
      </c>
    </row>
    <row r="15" spans="1:16" x14ac:dyDescent="0.3">
      <c r="D15" t="s">
        <v>10</v>
      </c>
      <c r="G15" t="s">
        <v>10</v>
      </c>
      <c r="H15" t="s">
        <v>10</v>
      </c>
    </row>
    <row r="16" spans="1:16" x14ac:dyDescent="0.3">
      <c r="E16" t="s">
        <v>10</v>
      </c>
      <c r="H1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2025-06-14T14:58:53Z</dcterms:modified>
</cp:coreProperties>
</file>