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josh\Documents\Kugler Services\PH Coffee\"/>
    </mc:Choice>
  </mc:AlternateContent>
  <xr:revisionPtr revIDLastSave="0" documentId="13_ncr:1_{04FA7024-7269-44B7-AFB3-621842081BDD}" xr6:coauthVersionLast="45" xr6:coauthVersionMax="45" xr10:uidLastSave="{00000000-0000-0000-0000-000000000000}"/>
  <bookViews>
    <workbookView xWindow="-120" yWindow="-120" windowWidth="24240" windowHeight="13140" xr2:uid="{0526FCE9-B694-4B52-8A57-E60DA5036D95}"/>
  </bookViews>
  <sheets>
    <sheet name="Summary" sheetId="7" r:id="rId1"/>
    <sheet name="Inventory" sheetId="4" r:id="rId2"/>
    <sheet name="Purchases" sheetId="2" r:id="rId3"/>
    <sheet name="Measures" sheetId="5" r:id="rId4"/>
    <sheet name="Products" sheetId="3" r:id="rId5"/>
    <sheet name="Inv Prd" sheetId="6" r:id="rId6"/>
    <sheet name="Inv Count" sheetId="8" r:id="rId7"/>
    <sheet name="Square Sales" sheetId="9" r:id="rId8"/>
    <sheet name="Square Sales by Inv" sheetId="11" r:id="rId9"/>
    <sheet name="Inventory Calculation" sheetId="1" r:id="rId10"/>
  </sheets>
  <definedNames>
    <definedName name="ExternalData_1" localSheetId="8" hidden="1">'Square Sales by Inv'!$A$1:$P$32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1" i="1" l="1"/>
  <c r="F11" i="1"/>
  <c r="H12" i="1"/>
  <c r="G12" i="1"/>
  <c r="B12" i="1"/>
  <c r="N11" i="1"/>
  <c r="J11" i="1"/>
  <c r="E12" i="1" s="1"/>
  <c r="M9" i="1"/>
  <c r="R9" i="1" s="1"/>
  <c r="L10" i="1" s="1"/>
  <c r="F9" i="1"/>
  <c r="G10" i="1"/>
  <c r="B10" i="1"/>
  <c r="M7" i="1"/>
  <c r="F7" i="1"/>
  <c r="J7" i="1" s="1"/>
  <c r="E8" i="1" s="1"/>
  <c r="R5" i="1"/>
  <c r="L6" i="1" s="1"/>
  <c r="N5" i="1"/>
  <c r="M5" i="1"/>
  <c r="L5" i="1"/>
  <c r="E5" i="1"/>
  <c r="J5" i="1"/>
  <c r="E6" i="1" s="1"/>
  <c r="F5" i="1"/>
  <c r="B6" i="1"/>
  <c r="B5" i="1"/>
  <c r="G8" i="1"/>
  <c r="B8" i="1"/>
  <c r="H3" i="1"/>
  <c r="B3" i="1"/>
  <c r="G6" i="1"/>
  <c r="M4" i="1"/>
  <c r="R4" i="1" s="1"/>
  <c r="F4" i="1"/>
  <c r="J4" i="1" s="1"/>
  <c r="R2" i="1"/>
  <c r="L3" i="1" s="1"/>
  <c r="J2" i="1"/>
  <c r="E3" i="1" s="1"/>
  <c r="G3" i="1"/>
  <c r="E15" i="6"/>
  <c r="E16" i="6"/>
  <c r="G15" i="6"/>
  <c r="G16" i="6"/>
  <c r="H15" i="6"/>
  <c r="H16" i="6"/>
  <c r="E11" i="6"/>
  <c r="E12" i="6"/>
  <c r="G11" i="6"/>
  <c r="G12" i="6"/>
  <c r="H11" i="6"/>
  <c r="H12" i="6"/>
  <c r="E7" i="6"/>
  <c r="E8" i="6"/>
  <c r="G7" i="6"/>
  <c r="G8" i="6"/>
  <c r="H7" i="6"/>
  <c r="H8" i="6"/>
  <c r="E4" i="6"/>
  <c r="E5" i="6"/>
  <c r="G4" i="6"/>
  <c r="G5" i="6"/>
  <c r="H4" i="6"/>
  <c r="H5" i="6"/>
  <c r="M2" i="1"/>
  <c r="N2" i="1" s="1"/>
  <c r="F2" i="1"/>
  <c r="G7" i="8"/>
  <c r="H7" i="8" s="1"/>
  <c r="G8" i="8"/>
  <c r="H8" i="8" s="1"/>
  <c r="H6" i="1" s="1"/>
  <c r="G9" i="8"/>
  <c r="H9" i="8" s="1"/>
  <c r="H8" i="1" s="1"/>
  <c r="G10" i="8"/>
  <c r="H10" i="8" s="1"/>
  <c r="H10" i="1" s="1"/>
  <c r="G11" i="8"/>
  <c r="H11" i="8" s="1"/>
  <c r="D7" i="8"/>
  <c r="D8" i="8"/>
  <c r="D9" i="8"/>
  <c r="D10" i="8"/>
  <c r="D11" i="8"/>
  <c r="C7" i="8"/>
  <c r="C8" i="8"/>
  <c r="C9" i="8"/>
  <c r="C10" i="8"/>
  <c r="C11" i="8"/>
  <c r="E18" i="6"/>
  <c r="G18" i="6"/>
  <c r="H18" i="6"/>
  <c r="E17" i="6"/>
  <c r="G17" i="6"/>
  <c r="H17" i="6"/>
  <c r="E14" i="6"/>
  <c r="G14" i="6"/>
  <c r="H14" i="6"/>
  <c r="E13" i="6"/>
  <c r="G13" i="6"/>
  <c r="H13" i="6"/>
  <c r="E10" i="6"/>
  <c r="G10" i="6"/>
  <c r="H10" i="6"/>
  <c r="E9" i="6"/>
  <c r="G9" i="6"/>
  <c r="H9" i="6"/>
  <c r="E6" i="6"/>
  <c r="G6" i="6"/>
  <c r="H6" i="6"/>
  <c r="E3" i="6"/>
  <c r="G3" i="6"/>
  <c r="H3" i="6"/>
  <c r="G2" i="6"/>
  <c r="E2" i="6"/>
  <c r="H2" i="6"/>
  <c r="R11" i="1" l="1"/>
  <c r="L12" i="1" s="1"/>
  <c r="N12" i="1" s="1"/>
  <c r="O12" i="1" s="1"/>
  <c r="I12" i="1"/>
  <c r="N9" i="1"/>
  <c r="J9" i="1"/>
  <c r="E10" i="1" s="1"/>
  <c r="I10" i="1"/>
  <c r="N6" i="1"/>
  <c r="O6" i="1" s="1"/>
  <c r="N3" i="1"/>
  <c r="N7" i="1"/>
  <c r="R7" i="1"/>
  <c r="L8" i="1" s="1"/>
  <c r="N8" i="1" s="1"/>
  <c r="I8" i="1"/>
  <c r="P6" i="1"/>
  <c r="R6" i="1" s="1"/>
  <c r="I6" i="1"/>
  <c r="N4" i="1"/>
  <c r="P3" i="1"/>
  <c r="R3" i="1" s="1"/>
  <c r="O3" i="1"/>
  <c r="I3" i="1"/>
  <c r="J3" i="1" s="1"/>
  <c r="Q12" i="1" l="1"/>
  <c r="P12" i="1"/>
  <c r="R12" i="1" s="1"/>
  <c r="J12" i="1"/>
  <c r="J10" i="1"/>
  <c r="N10" i="1"/>
  <c r="P8" i="1"/>
  <c r="R8" i="1" s="1"/>
  <c r="O8" i="1"/>
  <c r="Q8" i="1"/>
  <c r="Q6" i="1"/>
  <c r="J8" i="1"/>
  <c r="Q3" i="1"/>
  <c r="J6" i="1"/>
  <c r="O10" i="1" l="1"/>
  <c r="P10" i="1"/>
  <c r="R10" i="1" s="1"/>
  <c r="Q10" i="1"/>
  <c r="H7" i="2" l="1"/>
  <c r="I7" i="2" s="1"/>
  <c r="H6" i="2"/>
  <c r="I6" i="2" s="1"/>
  <c r="H5" i="2"/>
  <c r="I5" i="2" s="1"/>
  <c r="H4" i="2"/>
  <c r="I4" i="2" s="1"/>
  <c r="H3" i="2"/>
  <c r="I3" i="2" s="1"/>
  <c r="H2" i="2"/>
  <c r="I2" i="2" s="1"/>
</calcChain>
</file>

<file path=xl/sharedStrings.xml><?xml version="1.0" encoding="utf-8"?>
<sst xmlns="http://schemas.openxmlformats.org/spreadsheetml/2006/main" count="360" uniqueCount="108">
  <si>
    <t>ID</t>
  </si>
  <si>
    <t>Category</t>
  </si>
  <si>
    <t>Coffee</t>
  </si>
  <si>
    <t>Coffee Beans</t>
  </si>
  <si>
    <t>Dairy</t>
  </si>
  <si>
    <t>Milk</t>
  </si>
  <si>
    <t>Merchandise</t>
  </si>
  <si>
    <t>T-Shirts</t>
  </si>
  <si>
    <t>Paper Goods</t>
  </si>
  <si>
    <t>Cups</t>
  </si>
  <si>
    <t>Lids</t>
  </si>
  <si>
    <t>Purchase Date</t>
  </si>
  <si>
    <t>Gallons</t>
  </si>
  <si>
    <t>From</t>
  </si>
  <si>
    <t>To</t>
  </si>
  <si>
    <t>Ratio</t>
  </si>
  <si>
    <t>Ounces</t>
  </si>
  <si>
    <t>Grams</t>
  </si>
  <si>
    <t>Count</t>
  </si>
  <si>
    <t>Pounds</t>
  </si>
  <si>
    <t>Front End Measure</t>
  </si>
  <si>
    <t>Front End Quantity</t>
  </si>
  <si>
    <t>Back End Measure</t>
  </si>
  <si>
    <t>Back End Quantity</t>
  </si>
  <si>
    <t>Prd Category</t>
  </si>
  <si>
    <t>Prd Name</t>
  </si>
  <si>
    <t>Prd Variation</t>
  </si>
  <si>
    <t>Inv Category</t>
  </si>
  <si>
    <t>Inv Description</t>
  </si>
  <si>
    <t>Purchase Price</t>
  </si>
  <si>
    <t>Drip Coffee</t>
  </si>
  <si>
    <t>Large</t>
  </si>
  <si>
    <t>Medium</t>
  </si>
  <si>
    <t>Latte</t>
  </si>
  <si>
    <t>Heck Yes</t>
  </si>
  <si>
    <t>Heck Yes - T-shirts</t>
  </si>
  <si>
    <t>T-shirts</t>
  </si>
  <si>
    <t>None</t>
  </si>
  <si>
    <t>Custom Amount</t>
  </si>
  <si>
    <t>Inv ID</t>
  </si>
  <si>
    <t>Prd ID</t>
  </si>
  <si>
    <t>Inv Measure</t>
  </si>
  <si>
    <t>Inv Qty</t>
  </si>
  <si>
    <t>Prd Desc</t>
  </si>
  <si>
    <t>Inv Desc</t>
  </si>
  <si>
    <t>Start Date</t>
  </si>
  <si>
    <t>End Date</t>
  </si>
  <si>
    <t>Count Date</t>
  </si>
  <si>
    <t>Measure</t>
  </si>
  <si>
    <t>Employee Name</t>
  </si>
  <si>
    <t>Josh Kugler</t>
  </si>
  <si>
    <t>Summary</t>
  </si>
  <si>
    <t>Inv Nbr</t>
  </si>
  <si>
    <t>Detail</t>
  </si>
  <si>
    <t>Date</t>
  </si>
  <si>
    <t>Item</t>
  </si>
  <si>
    <t>Qty</t>
  </si>
  <si>
    <t>Price Point Name</t>
  </si>
  <si>
    <t>Net Sales</t>
  </si>
  <si>
    <t>Sheet Name</t>
  </si>
  <si>
    <t>Data Source</t>
  </si>
  <si>
    <t>Data Purpose/Description</t>
  </si>
  <si>
    <t>Inventory</t>
  </si>
  <si>
    <t>Purchases</t>
  </si>
  <si>
    <t>Measures</t>
  </si>
  <si>
    <t>Products</t>
  </si>
  <si>
    <t>Inv Prd</t>
  </si>
  <si>
    <t>Inv Count</t>
  </si>
  <si>
    <t>Square Sales</t>
  </si>
  <si>
    <t>Inventory Calculation</t>
  </si>
  <si>
    <t>User Input</t>
  </si>
  <si>
    <t>Square API</t>
  </si>
  <si>
    <t>Static</t>
  </si>
  <si>
    <t>Calculation</t>
  </si>
  <si>
    <t>Date Start</t>
  </si>
  <si>
    <t>Date End</t>
  </si>
  <si>
    <t>Start Qty</t>
  </si>
  <si>
    <t>Purch Qty</t>
  </si>
  <si>
    <t>Sold Qty</t>
  </si>
  <si>
    <t>Qty Count</t>
  </si>
  <si>
    <t>End Qty</t>
  </si>
  <si>
    <t>Start Inv $</t>
  </si>
  <si>
    <t>Purch Inv $</t>
  </si>
  <si>
    <t>WAVG $/Qty</t>
  </si>
  <si>
    <t>Sold Inv $</t>
  </si>
  <si>
    <t>Count Inv $</t>
  </si>
  <si>
    <t>End Inv $</t>
  </si>
  <si>
    <t>Qty Waste</t>
  </si>
  <si>
    <t>Waste Inv $</t>
  </si>
  <si>
    <t>Prd.ID</t>
  </si>
  <si>
    <t>Inv_Prd.ID</t>
  </si>
  <si>
    <t>Inv_Prd.Start Date</t>
  </si>
  <si>
    <t>Inv_Prd.End Date</t>
  </si>
  <si>
    <t>Inv_Prd.Inv ID</t>
  </si>
  <si>
    <t>Inv_Prd.Inv Desc</t>
  </si>
  <si>
    <t>Inv_Prd.Inv Measure</t>
  </si>
  <si>
    <t>Inv_Prd.Inv Qty</t>
  </si>
  <si>
    <t>Inv Used in Sale</t>
  </si>
  <si>
    <t>Square Sales by Inv</t>
  </si>
  <si>
    <t>This is a list of all the inventory we wish to track</t>
  </si>
  <si>
    <t>This is a list of all the inventory purchases we have made</t>
  </si>
  <si>
    <t>This is a tool for converting measurements</t>
  </si>
  <si>
    <t>This is a configuration of how much inventory each product uses</t>
  </si>
  <si>
    <t>This is list of actual inventory counts taken by the employees</t>
  </si>
  <si>
    <t>This is a detail of products we sell</t>
  </si>
  <si>
    <t>This is a detail of the quantities of products we actually sold</t>
  </si>
  <si>
    <t>This is a detail of the quantities of inventory used by the products we actually sold (as per Inv Prd configuration)</t>
  </si>
  <si>
    <t>This is the end result: a calculation of the value of starting inventory, purchased inventory, sold inventory, wasted inventory, and ending 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</si>
</sst>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5" formatCode="_(* #,##0_);_(* \(#,##0\);_(* &quot;-&quot;??_);_(@_)"/>
    <numFmt numFmtId="167" formatCode="_(* #,##0.0000_);_(* \(#,##0.0000\);_(* &quot;-&quot;??_);_(@_)"/>
  </numFmts>
  <fonts count="7" x14ac:knownFonts="1">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sz val="11"/>
      <color theme="9" tint="0.39997558519241921"/>
      <name val="Calibri"/>
      <family val="2"/>
      <scheme val="minor"/>
    </font>
    <font>
      <sz val="11"/>
      <color theme="9" tint="-0.499984740745262"/>
      <name val="Calibri"/>
      <family val="2"/>
      <scheme val="minor"/>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0" fontId="2" fillId="0" borderId="1" applyNumberFormat="0" applyFill="0" applyAlignment="0" applyProtection="0"/>
  </cellStyleXfs>
  <cellXfs count="41">
    <xf numFmtId="0" fontId="0" fillId="0" borderId="0" xfId="0"/>
    <xf numFmtId="14" fontId="0" fillId="0" borderId="0" xfId="0" applyNumberFormat="1"/>
    <xf numFmtId="0" fontId="4" fillId="0" borderId="0" xfId="0" applyFont="1"/>
    <xf numFmtId="0" fontId="5" fillId="0" borderId="0" xfId="0" applyFont="1"/>
    <xf numFmtId="43" fontId="0" fillId="0" borderId="0" xfId="1" applyFont="1"/>
    <xf numFmtId="0" fontId="2" fillId="0" borderId="1" xfId="2"/>
    <xf numFmtId="43" fontId="0" fillId="0" borderId="0" xfId="1" applyNumberFormat="1" applyFont="1"/>
    <xf numFmtId="0" fontId="3" fillId="0" borderId="0" xfId="0" applyFont="1"/>
    <xf numFmtId="165" fontId="0" fillId="0" borderId="0" xfId="1" applyNumberFormat="1" applyFont="1"/>
    <xf numFmtId="0" fontId="0" fillId="0" borderId="0" xfId="0" applyNumberFormat="1"/>
    <xf numFmtId="22" fontId="0" fillId="0" borderId="0" xfId="0" applyNumberFormat="1"/>
    <xf numFmtId="0" fontId="0" fillId="0" borderId="2" xfId="0" applyBorder="1"/>
    <xf numFmtId="14" fontId="0" fillId="0" borderId="3" xfId="0" applyNumberFormat="1" applyBorder="1"/>
    <xf numFmtId="0" fontId="0" fillId="0" borderId="3" xfId="0" applyBorder="1"/>
    <xf numFmtId="165" fontId="0" fillId="0" borderId="3" xfId="1" applyNumberFormat="1" applyFont="1" applyBorder="1"/>
    <xf numFmtId="165" fontId="0" fillId="2" borderId="3" xfId="1" applyNumberFormat="1" applyFont="1" applyFill="1" applyBorder="1"/>
    <xf numFmtId="165" fontId="0" fillId="0" borderId="3" xfId="0" applyNumberFormat="1" applyBorder="1"/>
    <xf numFmtId="43" fontId="0" fillId="0" borderId="3" xfId="0" applyNumberFormat="1" applyBorder="1"/>
    <xf numFmtId="167" fontId="0" fillId="0" borderId="3" xfId="1" applyNumberFormat="1" applyFont="1" applyBorder="1"/>
    <xf numFmtId="0" fontId="0" fillId="2" borderId="3" xfId="0" applyFill="1" applyBorder="1"/>
    <xf numFmtId="43" fontId="0" fillId="0" borderId="4" xfId="1" applyFont="1" applyBorder="1"/>
    <xf numFmtId="0" fontId="0" fillId="0" borderId="5" xfId="0" applyBorder="1"/>
    <xf numFmtId="14" fontId="0" fillId="0" borderId="6" xfId="0" applyNumberFormat="1" applyBorder="1"/>
    <xf numFmtId="0" fontId="0" fillId="0" borderId="6" xfId="0" applyBorder="1"/>
    <xf numFmtId="165" fontId="0" fillId="0" borderId="6" xfId="0" applyNumberFormat="1" applyBorder="1"/>
    <xf numFmtId="0" fontId="0" fillId="2" borderId="6" xfId="0" applyFill="1" applyBorder="1"/>
    <xf numFmtId="165" fontId="0" fillId="0" borderId="6" xfId="1" applyNumberFormat="1" applyFont="1" applyBorder="1"/>
    <xf numFmtId="43" fontId="0" fillId="0" borderId="6" xfId="0" applyNumberFormat="1" applyBorder="1"/>
    <xf numFmtId="167" fontId="0" fillId="0" borderId="6" xfId="1" applyNumberFormat="1" applyFont="1" applyBorder="1"/>
    <xf numFmtId="43" fontId="0" fillId="0" borderId="7" xfId="1" applyFont="1" applyBorder="1"/>
    <xf numFmtId="0" fontId="0" fillId="0" borderId="8" xfId="0" applyBorder="1"/>
    <xf numFmtId="14" fontId="0" fillId="0" borderId="0" xfId="0" applyNumberFormat="1" applyBorder="1"/>
    <xf numFmtId="0" fontId="0" fillId="0" borderId="0" xfId="0" applyBorder="1"/>
    <xf numFmtId="165" fontId="0" fillId="0" borderId="0" xfId="1" applyNumberFormat="1" applyFont="1" applyBorder="1"/>
    <xf numFmtId="165" fontId="0" fillId="2" borderId="0" xfId="1" applyNumberFormat="1" applyFont="1" applyFill="1" applyBorder="1"/>
    <xf numFmtId="165" fontId="0" fillId="0" borderId="0" xfId="0" applyNumberFormat="1" applyBorder="1"/>
    <xf numFmtId="43" fontId="0" fillId="0" borderId="0" xfId="0" applyNumberFormat="1" applyBorder="1"/>
    <xf numFmtId="167" fontId="0" fillId="0" borderId="0" xfId="1" applyNumberFormat="1" applyFont="1" applyBorder="1"/>
    <xf numFmtId="0" fontId="0" fillId="2" borderId="0" xfId="0" applyFill="1" applyBorder="1"/>
    <xf numFmtId="43" fontId="0" fillId="0" borderId="9" xfId="1" applyFont="1" applyBorder="1"/>
    <xf numFmtId="0" fontId="3" fillId="0" borderId="0" xfId="0" applyFont="1" applyAlignment="1">
      <alignment horizontal="center"/>
    </xf>
  </cellXfs>
  <cellStyles count="3">
    <cellStyle name="Comma" xfId="1" builtinId="3"/>
    <cellStyle name="Heading 1" xfId="2" builtinId="16"/>
    <cellStyle name="Normal" xfId="0" builtinId="0"/>
  </cellStyles>
  <dxfs count="17">
    <dxf>
      <numFmt numFmtId="19" formatCode="m/d/yyyy"/>
    </dxf>
    <dxf>
      <numFmt numFmtId="27" formatCode="m/d/yyyy\ h:mm"/>
    </dxf>
    <dxf>
      <numFmt numFmtId="165" formatCode="_(* #,##0_);_(* \(#,##0\);_(* &quot;-&quot;??_);_(@_)"/>
    </dxf>
    <dxf>
      <numFmt numFmtId="0" formatCode="General"/>
    </dxf>
    <dxf>
      <numFmt numFmtId="0" formatCode="General"/>
    </dxf>
    <dxf>
      <numFmt numFmtId="0" formatCode="General"/>
    </dxf>
    <dxf>
      <numFmt numFmtId="19" formatCode="m/d/yyyy"/>
    </dxf>
    <dxf>
      <font>
        <b val="0"/>
        <i val="0"/>
        <strike val="0"/>
        <condense val="0"/>
        <extend val="0"/>
        <outline val="0"/>
        <shadow val="0"/>
        <u val="none"/>
        <vertAlign val="baseline"/>
        <sz val="11"/>
        <color theme="1"/>
        <name val="Calibri"/>
        <family val="2"/>
        <scheme val="minor"/>
      </font>
      <numFmt numFmtId="35" formatCode="_(* #,##0.00_);_(* \(#,##0.00\);_(* &quot;-&quot;??_);_(@_)"/>
    </dxf>
    <dxf>
      <font>
        <color theme="9" tint="-0.499984740745262"/>
      </font>
      <numFmt numFmtId="0" formatCode="General"/>
    </dxf>
    <dxf>
      <font>
        <color theme="9" tint="-0.499984740745262"/>
      </font>
      <numFmt numFmtId="0" formatCode="General"/>
    </dxf>
    <dxf>
      <numFmt numFmtId="0" formatCode="General"/>
    </dxf>
    <dxf>
      <numFmt numFmtId="0" formatCode="General"/>
    </dxf>
    <dxf>
      <font>
        <b val="0"/>
        <i val="0"/>
        <strike val="0"/>
        <condense val="0"/>
        <extend val="0"/>
        <outline val="0"/>
        <shadow val="0"/>
        <u val="none"/>
        <vertAlign val="baseline"/>
        <sz val="11"/>
        <color theme="9" tint="-0.499984740745262"/>
        <name val="Calibri"/>
        <family val="2"/>
        <scheme val="minor"/>
      </font>
    </dxf>
    <dxf>
      <font>
        <b val="0"/>
        <i val="0"/>
        <strike val="0"/>
        <condense val="0"/>
        <extend val="0"/>
        <outline val="0"/>
        <shadow val="0"/>
        <u val="none"/>
        <vertAlign val="baseline"/>
        <sz val="11"/>
        <color theme="9" tint="-0.499984740745262"/>
        <name val="Calibri"/>
        <family val="2"/>
        <scheme val="minor"/>
      </font>
    </dxf>
    <dxf>
      <font>
        <b val="0"/>
        <i val="0"/>
        <strike val="0"/>
        <condense val="0"/>
        <extend val="0"/>
        <outline val="0"/>
        <shadow val="0"/>
        <u val="none"/>
        <vertAlign val="baseline"/>
        <sz val="11"/>
        <color theme="9" tint="-0.499984740745262"/>
        <name val="Calibri"/>
        <family val="2"/>
        <scheme val="minor"/>
      </font>
    </dxf>
    <dxf>
      <font>
        <strike val="0"/>
        <outline val="0"/>
        <shadow val="0"/>
        <u val="none"/>
        <vertAlign val="baseline"/>
        <sz val="11"/>
        <color theme="9" tint="-0.499984740745262"/>
        <name val="Calibri"/>
        <family val="2"/>
        <scheme val="minor"/>
      </font>
    </dxf>
    <dxf>
      <font>
        <strike val="0"/>
        <outline val="0"/>
        <shadow val="0"/>
        <u val="none"/>
        <vertAlign val="baseline"/>
        <sz val="11"/>
        <color theme="9" tint="-0.499984740745262"/>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worksheet" Target="worksheets/sheet7.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theme" Target="theme/theme1.xml" /><Relationship Id="rId5" Type="http://schemas.openxmlformats.org/officeDocument/2006/relationships/worksheet" Target="worksheets/sheet5.xml" /><Relationship Id="rId15" Type="http://schemas.openxmlformats.org/officeDocument/2006/relationships/calcChain" Target="calcChain.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dr:twoCellAnchor>
    <xdr:from>
      <xdr:col>0</xdr:col>
      <xdr:colOff>409575</xdr:colOff>
      <xdr:row>0</xdr:row>
      <xdr:rowOff>85726</xdr:rowOff>
    </xdr:from>
    <xdr:to>
      <xdr:col>9</xdr:col>
      <xdr:colOff>428625</xdr:colOff>
      <xdr:row>11</xdr:row>
      <xdr:rowOff>104776</xdr:rowOff>
    </xdr:to>
    <xdr:sp textlink="">
      <xdr:nvSpPr>
        <xdr:cNvPr id="2" name="TextBox 1">
          <a:extLst>
            <a:ext uri="{FF2B5EF4-FFF2-40B4-BE49-F238E27FC236}">
              <a16:creationId xmlns:a16="http://schemas.microsoft.com/office/drawing/2014/main" id="{CB4E4026-5286-4EEE-A8E1-E75EF7CC9766}"/>
            </a:ext>
          </a:extLst>
        </xdr:cNvPr>
        <xdr:cNvSpPr txBox="1"/>
      </xdr:nvSpPr>
      <xdr:spPr>
        <a:xfrm>
          <a:off x="409575" y="85726"/>
          <a:ext cx="550545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following tabs</a:t>
          </a:r>
          <a:r>
            <a:rPr lang="en-US" sz="1100" baseline="0"/>
            <a:t> identify the general functionality were are looking for.  </a:t>
          </a:r>
        </a:p>
        <a:p>
          <a:r>
            <a:rPr lang="en-US" sz="1100" baseline="0"/>
            <a:t>UI/UX is completely up to you - we have no experience in this area so will look to your lead.</a:t>
          </a:r>
        </a:p>
        <a:p>
          <a:endParaRPr lang="en-US" sz="1100" baseline="0"/>
        </a:p>
        <a:p>
          <a:r>
            <a:rPr lang="en-US" sz="1100" b="1" baseline="0"/>
            <a:t>Requirements:</a:t>
          </a:r>
        </a:p>
        <a:p>
          <a:r>
            <a:rPr lang="en-US" sz="1100" b="0" baseline="0"/>
            <a:t>Python/Django based application</a:t>
          </a:r>
        </a:p>
        <a:p>
          <a:r>
            <a:rPr lang="en-US" sz="1100" b="0" baseline="0"/>
            <a:t>Accessible to users via browser</a:t>
          </a:r>
        </a:p>
        <a:p>
          <a:r>
            <a:rPr lang="en-US" sz="1100" b="0" baseline="0"/>
            <a:t>As Simple As Possible - we do not want this to grow into a complex project</a:t>
          </a:r>
        </a:p>
        <a:p>
          <a:endParaRPr lang="en-US" sz="1100" b="0" baseline="0"/>
        </a:p>
        <a:p>
          <a:r>
            <a:rPr lang="en-US" sz="1100" b="1" baseline="0"/>
            <a:t>Nice to Have's</a:t>
          </a:r>
          <a:endParaRPr lang="en-US" sz="1100" b="0" baseline="0"/>
        </a:p>
        <a:p>
          <a:r>
            <a:rPr lang="en-US" sz="1100" b="0" baseline="0"/>
            <a:t>Perhaps a couple of admin columns on each table to identify the user who updated and the time updated.</a:t>
          </a:r>
          <a:endParaRPr lang="en-US" sz="1100" b="1"/>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219075</xdr:colOff>
      <xdr:row>13</xdr:row>
      <xdr:rowOff>76200</xdr:rowOff>
    </xdr:from>
    <xdr:to>
      <xdr:col>9</xdr:col>
      <xdr:colOff>342900</xdr:colOff>
      <xdr:row>23</xdr:row>
      <xdr:rowOff>114300</xdr:rowOff>
    </xdr:to>
    <xdr:sp textlink="">
      <xdr:nvSpPr>
        <xdr:cNvPr id="2" name="TextBox 1">
          <a:extLst>
            <a:ext uri="{FF2B5EF4-FFF2-40B4-BE49-F238E27FC236}">
              <a16:creationId xmlns:a16="http://schemas.microsoft.com/office/drawing/2014/main" id="{A90BBFB9-7B3A-4968-A630-B5EFC70591D5}"/>
            </a:ext>
          </a:extLst>
        </xdr:cNvPr>
        <xdr:cNvSpPr txBox="1"/>
      </xdr:nvSpPr>
      <xdr:spPr>
        <a:xfrm>
          <a:off x="2238375" y="2552700"/>
          <a:ext cx="352425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calculation doesn't have to flow exactly like this.  You can do dates or time periods however you see fit as long as the calculation is correct and the values and calculations as of a certain (especially month end) can be exposed to the end user.  The critical pieces here are:</a:t>
          </a:r>
        </a:p>
        <a:p>
          <a:r>
            <a:rPr lang="en-US" sz="1100" baseline="0"/>
            <a:t>-the value of inventory is calculated under a weighted average method</a:t>
          </a:r>
        </a:p>
        <a:p>
          <a:r>
            <a:rPr lang="en-US" sz="1100" baseline="0"/>
            <a:t>-any time inventory count is recorded, we put the difference between the inventory calculation and the actual count to the "Waste" category.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371475</xdr:colOff>
      <xdr:row>0</xdr:row>
      <xdr:rowOff>152400</xdr:rowOff>
    </xdr:from>
    <xdr:to>
      <xdr:col>8</xdr:col>
      <xdr:colOff>561975</xdr:colOff>
      <xdr:row>7</xdr:row>
      <xdr:rowOff>161925</xdr:rowOff>
    </xdr:to>
    <xdr:sp textlink="">
      <xdr:nvSpPr>
        <xdr:cNvPr id="2" name="TextBox 1">
          <a:extLst>
            <a:ext uri="{FF2B5EF4-FFF2-40B4-BE49-F238E27FC236}">
              <a16:creationId xmlns:a16="http://schemas.microsoft.com/office/drawing/2014/main" id="{EF2879F0-C31E-47D5-8A9A-1E5D5CCA7528}"/>
            </a:ext>
          </a:extLst>
        </xdr:cNvPr>
        <xdr:cNvSpPr txBox="1"/>
      </xdr:nvSpPr>
      <xdr:spPr>
        <a:xfrm>
          <a:off x="3476625" y="152400"/>
          <a:ext cx="2628900" cy="134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Configurable</a:t>
          </a:r>
          <a:r>
            <a:rPr lang="en-US" sz="1100" baseline="0"/>
            <a:t> by end user.</a:t>
          </a:r>
          <a:endParaRPr lang="en-US" sz="1100"/>
        </a:p>
        <a:p>
          <a:endParaRPr lang="en-US" sz="1100"/>
        </a:p>
        <a:p>
          <a:r>
            <a:rPr lang="en-US" sz="1100"/>
            <a:t>This is where the list of all the inventory that we would like to track is maintained.  For</a:t>
          </a:r>
          <a:r>
            <a:rPr lang="en-US" sz="1100" baseline="0"/>
            <a:t> example, if we want to start tracking our inventory of Tea, we might add another row for Tea.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xdr:row>
      <xdr:rowOff>47625</xdr:rowOff>
    </xdr:from>
    <xdr:to>
      <xdr:col>4</xdr:col>
      <xdr:colOff>266700</xdr:colOff>
      <xdr:row>15</xdr:row>
      <xdr:rowOff>0</xdr:rowOff>
    </xdr:to>
    <xdr:sp textlink="">
      <xdr:nvSpPr>
        <xdr:cNvPr id="2" name="TextBox 1">
          <a:extLst>
            <a:ext uri="{FF2B5EF4-FFF2-40B4-BE49-F238E27FC236}">
              <a16:creationId xmlns:a16="http://schemas.microsoft.com/office/drawing/2014/main" id="{245BA3B3-6799-4D81-9D62-BB4849D46E29}"/>
            </a:ext>
          </a:extLst>
        </xdr:cNvPr>
        <xdr:cNvSpPr txBox="1"/>
      </xdr:nvSpPr>
      <xdr:spPr>
        <a:xfrm>
          <a:off x="342900" y="1571625"/>
          <a:ext cx="3400425"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Updatable</a:t>
          </a:r>
          <a:r>
            <a:rPr lang="en-US" sz="1100" baseline="0"/>
            <a:t> by end user (by direct input or file upload).</a:t>
          </a:r>
        </a:p>
        <a:p>
          <a:endParaRPr lang="en-US" sz="1100" baseline="0"/>
        </a:p>
        <a:p>
          <a:r>
            <a:rPr lang="en-US" sz="1100" baseline="0"/>
            <a:t>These purchases will increase our calculated inventory levels.</a:t>
          </a:r>
        </a:p>
        <a:p>
          <a:endParaRPr lang="en-US" sz="1100" baseline="0"/>
        </a:p>
        <a:p>
          <a:r>
            <a:rPr lang="en-US" sz="1100" baseline="0"/>
            <a:t>Columns in green front should be back-end conversions.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1</xdr:row>
      <xdr:rowOff>28575</xdr:rowOff>
    </xdr:from>
    <xdr:to>
      <xdr:col>7</xdr:col>
      <xdr:colOff>504825</xdr:colOff>
      <xdr:row>9</xdr:row>
      <xdr:rowOff>28575</xdr:rowOff>
    </xdr:to>
    <xdr:sp textlink="">
      <xdr:nvSpPr>
        <xdr:cNvPr id="2" name="TextBox 1">
          <a:extLst>
            <a:ext uri="{FF2B5EF4-FFF2-40B4-BE49-F238E27FC236}">
              <a16:creationId xmlns:a16="http://schemas.microsoft.com/office/drawing/2014/main" id="{BFFB98B8-CD8C-4E38-8C44-547CAF9FABFE}"/>
            </a:ext>
          </a:extLst>
        </xdr:cNvPr>
        <xdr:cNvSpPr txBox="1"/>
      </xdr:nvSpPr>
      <xdr:spPr>
        <a:xfrm>
          <a:off x="2476500" y="219075"/>
          <a:ext cx="229552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doesn't need to be configurable</a:t>
          </a:r>
          <a:r>
            <a:rPr lang="en-US" sz="1100" baseline="0"/>
            <a:t> by the end user (unless you see value in exposing it to them).  It is just for converting the front end measurements (which users will input while recording purchase) to the back end measurements.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561975</xdr:colOff>
      <xdr:row>0</xdr:row>
      <xdr:rowOff>123825</xdr:rowOff>
    </xdr:from>
    <xdr:to>
      <xdr:col>9</xdr:col>
      <xdr:colOff>76200</xdr:colOff>
      <xdr:row>4</xdr:row>
      <xdr:rowOff>57150</xdr:rowOff>
    </xdr:to>
    <xdr:sp textlink="">
      <xdr:nvSpPr>
        <xdr:cNvPr id="2" name="TextBox 1">
          <a:extLst>
            <a:ext uri="{FF2B5EF4-FFF2-40B4-BE49-F238E27FC236}">
              <a16:creationId xmlns:a16="http://schemas.microsoft.com/office/drawing/2014/main" id="{54A50AF6-C8D5-4A96-A5E5-8C67468A5EE8}"/>
            </a:ext>
          </a:extLst>
        </xdr:cNvPr>
        <xdr:cNvSpPr txBox="1"/>
      </xdr:nvSpPr>
      <xdr:spPr>
        <a:xfrm>
          <a:off x="3990975" y="123825"/>
          <a:ext cx="2562225"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a:t>
          </a:r>
          <a:r>
            <a:rPr lang="en-US" sz="1100" b="0" i="1"/>
            <a:t>not</a:t>
          </a:r>
          <a:r>
            <a:rPr lang="en-US" sz="1100" b="0" i="0"/>
            <a:t> configurable</a:t>
          </a:r>
          <a:r>
            <a:rPr lang="en-US" sz="1100" b="0" i="0" baseline="0"/>
            <a:t> by the end user.  Instead, this information should come from the Square POS via API.</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581024</xdr:colOff>
      <xdr:row>1</xdr:row>
      <xdr:rowOff>28574</xdr:rowOff>
    </xdr:from>
    <xdr:to>
      <xdr:col>15</xdr:col>
      <xdr:colOff>609599</xdr:colOff>
      <xdr:row>18</xdr:row>
      <xdr:rowOff>161925</xdr:rowOff>
    </xdr:to>
    <xdr:sp textlink="">
      <xdr:nvSpPr>
        <xdr:cNvPr id="2" name="TextBox 1">
          <a:extLst>
            <a:ext uri="{FF2B5EF4-FFF2-40B4-BE49-F238E27FC236}">
              <a16:creationId xmlns:a16="http://schemas.microsoft.com/office/drawing/2014/main" id="{CF5122F0-A639-4E8B-A791-F249A91EF707}"/>
            </a:ext>
          </a:extLst>
        </xdr:cNvPr>
        <xdr:cNvSpPr txBox="1"/>
      </xdr:nvSpPr>
      <xdr:spPr>
        <a:xfrm>
          <a:off x="8277224" y="219074"/>
          <a:ext cx="3686175" cy="33718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expect the end use to be able</a:t>
          </a:r>
          <a:r>
            <a:rPr lang="en-US" sz="1100" baseline="0"/>
            <a:t> to configure the quantities of inventory consumed by each product.  One product may use zero, one, or many inventories.</a:t>
          </a:r>
        </a:p>
        <a:p>
          <a:endParaRPr lang="en-US" sz="1100" baseline="0"/>
        </a:p>
        <a:p>
          <a:r>
            <a:rPr lang="en-US" sz="1100" baseline="0"/>
            <a:t>The [Start Date] and [End Date] fields are intended to provide a history of the configuration.  Over time, a product's recipe may change.  For example, in the month of October, a coffee might use less coffee beans than in the month of November.</a:t>
          </a:r>
        </a:p>
        <a:p>
          <a:endParaRPr lang="en-US" sz="1100" baseline="0"/>
        </a:p>
        <a:p>
          <a:r>
            <a:rPr lang="en-US" sz="1100" baseline="0"/>
            <a:t>I don't expect the end user to know the ID's of the product or the inventory - I just use them here for Excel lookups.  UI/UX is up to you - I just want the user to be able to configure products to inventory.</a:t>
          </a:r>
        </a:p>
        <a:p>
          <a:endParaRPr lang="en-US" sz="1100" baseline="0"/>
        </a:p>
        <a:p>
          <a:r>
            <a:rPr lang="en-US" sz="1100" baseline="0"/>
            <a:t>Some products will not use any inventory.  We will need a way to tell the difference between products which do not use any inventory versus products that have not yet been configured for inventory use.</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314325</xdr:colOff>
      <xdr:row>12</xdr:row>
      <xdr:rowOff>76200</xdr:rowOff>
    </xdr:from>
    <xdr:to>
      <xdr:col>4</xdr:col>
      <xdr:colOff>495300</xdr:colOff>
      <xdr:row>20</xdr:row>
      <xdr:rowOff>19050</xdr:rowOff>
    </xdr:to>
    <xdr:sp textlink="">
      <xdr:nvSpPr>
        <xdr:cNvPr id="2" name="TextBox 1">
          <a:extLst>
            <a:ext uri="{FF2B5EF4-FFF2-40B4-BE49-F238E27FC236}">
              <a16:creationId xmlns:a16="http://schemas.microsoft.com/office/drawing/2014/main" id="{030190CC-2FCC-4113-B049-5F59E9C2DEAC}"/>
            </a:ext>
          </a:extLst>
        </xdr:cNvPr>
        <xdr:cNvSpPr txBox="1"/>
      </xdr:nvSpPr>
      <xdr:spPr>
        <a:xfrm>
          <a:off x="1143000" y="2514600"/>
          <a:ext cx="3352800" cy="1466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need employees to be able to record periodic inventory counts as needed.  This should be able to do via direct</a:t>
          </a:r>
          <a:r>
            <a:rPr lang="en-US" sz="1100" baseline="0"/>
            <a:t> input or a file upload.  </a:t>
          </a:r>
        </a:p>
        <a:p>
          <a:endParaRPr lang="en-US" sz="1100" baseline="0"/>
        </a:p>
        <a:p>
          <a:r>
            <a:rPr lang="en-US" sz="1100" baseline="0"/>
            <a:t>I expect that the user will be able to take inventory in measurements like Gallons and Pounds and that the system will do the conversion on the back end.  I don't expect the user to know the ID's of the inventory.</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419100</xdr:colOff>
      <xdr:row>1</xdr:row>
      <xdr:rowOff>95250</xdr:rowOff>
    </xdr:from>
    <xdr:to>
      <xdr:col>10</xdr:col>
      <xdr:colOff>1095375</xdr:colOff>
      <xdr:row>5</xdr:row>
      <xdr:rowOff>28575</xdr:rowOff>
    </xdr:to>
    <xdr:sp textlink="">
      <xdr:nvSpPr>
        <xdr:cNvPr id="2" name="TextBox 1">
          <a:extLst>
            <a:ext uri="{FF2B5EF4-FFF2-40B4-BE49-F238E27FC236}">
              <a16:creationId xmlns:a16="http://schemas.microsoft.com/office/drawing/2014/main" id="{1CD96A32-120D-4A06-BDB0-E5731B876FCC}"/>
            </a:ext>
          </a:extLst>
        </xdr:cNvPr>
        <xdr:cNvSpPr txBox="1"/>
      </xdr:nvSpPr>
      <xdr:spPr>
        <a:xfrm>
          <a:off x="5800725" y="285750"/>
          <a:ext cx="2476500"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will all be data that we pull from the</a:t>
          </a:r>
          <a:r>
            <a:rPr lang="en-US" sz="1100" baseline="0"/>
            <a:t> Square POS via the API.  It is necessary for our Inventory Calculation.</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342900</xdr:colOff>
      <xdr:row>33</xdr:row>
      <xdr:rowOff>0</xdr:rowOff>
    </xdr:from>
    <xdr:to>
      <xdr:col>6</xdr:col>
      <xdr:colOff>57150</xdr:colOff>
      <xdr:row>40</xdr:row>
      <xdr:rowOff>66675</xdr:rowOff>
    </xdr:to>
    <xdr:sp textlink="">
      <xdr:nvSpPr>
        <xdr:cNvPr id="2" name="TextBox 1">
          <a:extLst>
            <a:ext uri="{FF2B5EF4-FFF2-40B4-BE49-F238E27FC236}">
              <a16:creationId xmlns:a16="http://schemas.microsoft.com/office/drawing/2014/main" id="{61E0B472-DEA3-4BE2-9A61-E6234270CE9A}"/>
            </a:ext>
          </a:extLst>
        </xdr:cNvPr>
        <xdr:cNvSpPr txBox="1"/>
      </xdr:nvSpPr>
      <xdr:spPr>
        <a:xfrm>
          <a:off x="685800" y="3238500"/>
          <a:ext cx="3981450" cy="1400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used Power Query to</a:t>
          </a:r>
          <a:r>
            <a:rPr lang="en-US" sz="1100" baseline="0"/>
            <a:t> illustrate this point.  Of course, you can use whatever tool works best for the app.</a:t>
          </a:r>
        </a:p>
        <a:p>
          <a:endParaRPr lang="en-US" sz="1100" baseline="0"/>
        </a:p>
        <a:p>
          <a:r>
            <a:rPr lang="en-US" sz="1100" baseline="0"/>
            <a:t>This result is a join between the Square Sales data and the Inv Prd data.  It tells us how much inventory we calculate should have been used in the sales we processed.</a:t>
          </a:r>
          <a:endParaRPr lang="en-US" sz="1100"/>
        </a:p>
      </xdr:txBody>
    </xdr:sp>
    <xdr:clientData/>
  </xdr:twoCellAnchor>
</xdr:wsDr>
</file>

<file path=xl/tables/_rels/table9.xml.rels>&#65279;<?xml version="1.0" encoding="utf-8" standalone="yes"?>
<Relationships xmlns="http://schemas.openxmlformats.org/package/2006/relationships" />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04D85B-B328-4830-A67E-F54240EE51CB}" name="Inv" displayName="Inv" ref="A1:D6" totalsRowShown="0">
  <autoFilter ref="A1:D6" xr:uid="{8056A3A9-8E8F-4F0A-85F9-C8345BEF4380}"/>
  <tableColumns count="4">
    <tableColumn id="1" xr3:uid="{7DB5F21C-A9CA-426A-B7AD-E4374003CD08}" name="ID"/>
    <tableColumn id="2" xr3:uid="{06B27AB9-06E4-4E6E-AAFC-F1E132148812}" name="Inv Category"/>
    <tableColumn id="3" xr3:uid="{41A52866-83F1-4272-90F6-E906F856F02C}" name="Inv Description"/>
    <tableColumn id="4" xr3:uid="{301AAA88-0A70-4097-A77F-4D9D1C9AEBEA}" name="Measu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3CFED2-024A-4389-9072-2FE415E89E7C}" name="Purch" displayName="Purch" ref="A1:I7" totalsRowShown="0">
  <autoFilter ref="A1:I7" xr:uid="{1AD667F5-94BB-47FA-940C-F69C9BCC3427}"/>
  <tableColumns count="9">
    <tableColumn id="1" xr3:uid="{9B069DD4-6814-4502-A8AC-7E89437CEE9A}" name="ID"/>
    <tableColumn id="2" xr3:uid="{ED1BDB5A-EDD9-4C6A-8BFE-91CE3F3C6373}" name="Purchase Date"/>
    <tableColumn id="3" xr3:uid="{0BA1EE8D-A035-44A0-A1AE-83A5A0DEFE05}" name="Inv Category"/>
    <tableColumn id="4" xr3:uid="{7348DB6F-7A76-4B04-BBA9-36A82B893883}" name="Inv Description"/>
    <tableColumn id="5" xr3:uid="{B6104457-49DD-4780-AC82-A36CE25B8621}" name="Front End Measure"/>
    <tableColumn id="6" xr3:uid="{435815BE-704E-4C53-AA2E-360B15F9C8E1}" name="Front End Quantity"/>
    <tableColumn id="9" xr3:uid="{3B23B6FF-77B4-4175-9573-F6E74EAEED51}" name="Purchase Price" dataCellStyle="Comma"/>
    <tableColumn id="7" xr3:uid="{3ED06F5B-9DCF-48F3-B13C-AD838A587DC9}" name="Back End Measure" dataDxfId="16">
      <calculatedColumnFormula>VLOOKUP(Purch[[#This Row],[Inv Description]],Inv[[Inv Description]:[Measure]],2,FALSE)</calculatedColumnFormula>
    </tableColumn>
    <tableColumn id="8" xr3:uid="{BBD95295-850F-4F7D-9659-90C866415AFC}" name="Back End Quantity" dataDxfId="15">
      <calculatedColumnFormula>SUMPRODUCT(--(Purch[[#This Row],[Front End Measure]]=Measures[From]),--(Purch[[#This Row],[Back End Measure]]=Measures[To]),Measures[Ratio])*Purch[[#This Row],[Front End Quantity]]</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49E135-95BE-4A0E-9182-4121FFDEB15E}" name="Measures" displayName="Measures" ref="A1:C4" totalsRowShown="0">
  <autoFilter ref="A1:C4" xr:uid="{18BCED2D-5298-4442-894B-78E58FB9E37C}"/>
  <tableColumns count="3">
    <tableColumn id="1" xr3:uid="{A9330555-1C54-42E2-8167-BFB0F0475154}" name="From"/>
    <tableColumn id="2" xr3:uid="{FFA0978C-416B-48E2-BD50-54CDE010A696}" name="To"/>
    <tableColumn id="3" xr3:uid="{B23D9879-6B91-4782-99D1-9ACA3372445E}" name="Rati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7F79F9-A0B9-486E-9FB0-1D0C322EC2CA}" name="Prd" displayName="Prd" ref="A1:D7" totalsRowShown="0">
  <autoFilter ref="A1:D7" xr:uid="{BB616520-B457-477C-9C53-68E19FE93F00}"/>
  <tableColumns count="4">
    <tableColumn id="1" xr3:uid="{58A0FF22-662B-4053-88A7-EA1CFF2E014B}" name="ID"/>
    <tableColumn id="2" xr3:uid="{20D6F080-14AE-4214-BF75-64B23FF13F4D}" name="Prd Category"/>
    <tableColumn id="3" xr3:uid="{00F62C52-67FF-4693-BF34-0D84D6634A49}" name="Prd Name"/>
    <tableColumn id="4" xr3:uid="{AA826645-6905-43B0-8BE7-868D10FA6738}" name="Prd Varia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25672C4-2F18-4BE6-B2E3-EEF2F346145F}" name="Inv_Prd" displayName="Inv_Prd" ref="A1:I18" totalsRowShown="0">
  <autoFilter ref="A1:I18" xr:uid="{5B54CBB7-6E6D-45FD-8013-2EBAC765091F}"/>
  <tableColumns count="9">
    <tableColumn id="1" xr3:uid="{8782053D-2C8C-47EF-907D-97976454C05E}" name="ID"/>
    <tableColumn id="8" xr3:uid="{BD56F19E-A28B-4694-A52A-0880697C320C}" name="Start Date"/>
    <tableColumn id="9" xr3:uid="{D9175393-888F-4A65-B077-32EC748C6864}" name="End Date"/>
    <tableColumn id="2" xr3:uid="{4A0B7FF3-5621-4A70-8A76-4CC32DD42EB1}" name="Prd ID"/>
    <tableColumn id="6" xr3:uid="{DE9A2C49-E7C8-4F0E-B447-6A524EBFA357}" name="Prd Desc" dataDxfId="13">
      <calculatedColumnFormula>VLOOKUP(Inv_Prd[[#This Row],[Prd ID]],Prd[],3,FALSE)&amp;": "&amp;VLOOKUP(Inv_Prd[[#This Row],[Prd ID]],Prd[],4,FALSE)</calculatedColumnFormula>
    </tableColumn>
    <tableColumn id="3" xr3:uid="{DDD6680C-17D9-427E-BAB9-CCC0B9E0DDC2}" name="Inv ID"/>
    <tableColumn id="7" xr3:uid="{E06BD772-8D8C-4C6A-8592-2CCA3F027616}" name="Inv Desc" dataDxfId="12">
      <calculatedColumnFormula>VLOOKUP(Inv_Prd[[#This Row],[Inv ID]],Inv[],3,FALSE)</calculatedColumnFormula>
    </tableColumn>
    <tableColumn id="4" xr3:uid="{48BFD9DE-E61E-4D3C-840C-ADC519DED0C2}" name="Inv Measure" dataDxfId="14">
      <calculatedColumnFormula>VLOOKUP(Inv_Prd[[#This Row],[Inv ID]],Inv[],4,FALSE)</calculatedColumnFormula>
    </tableColumn>
    <tableColumn id="5" xr3:uid="{2CF79D08-25C4-4D26-B8A3-ED92E7F4169F}" name="Inv Qt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A27C29C-5061-48FE-B6CD-4904EAFB38FB}" name="Inv_Count_Summary" displayName="Inv_Count_Summary" ref="A2:C3" totalsRowShown="0">
  <autoFilter ref="A2:C3" xr:uid="{CC6243D5-3930-43E2-93CA-204C7CFC677B}"/>
  <tableColumns count="3">
    <tableColumn id="1" xr3:uid="{40179EB8-D58B-417E-BDDB-BDA23E9F848F}" name="ID"/>
    <tableColumn id="2" xr3:uid="{64AC1A02-4AA7-4FB1-975D-787A3082D085}" name="Count Date"/>
    <tableColumn id="3" xr3:uid="{90815793-2673-4D39-B70C-FB4C264CD9C6}" name="Employee Nam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B99157-2EA2-419B-AB99-BB03D2B8FBB6}" name="Inv_Count_Detail" displayName="Inv_Count_Detail" ref="A6:H11" totalsRowShown="0">
  <autoFilter ref="A6:H11" xr:uid="{2FAD2A33-A665-46A1-83F6-3F72910700C9}"/>
  <tableColumns count="8">
    <tableColumn id="1" xr3:uid="{9616ADFE-BCFB-49F0-8EBA-BAD5729DF452}" name="ID"/>
    <tableColumn id="2" xr3:uid="{7ECB6D80-7DC9-4AB6-83F4-DA6864F27834}" name="Inv Nbr"/>
    <tableColumn id="3" xr3:uid="{BCD58258-B045-4157-9268-2BD437B57115}" name="Inv Category" dataDxfId="9">
      <calculatedColumnFormula>VLOOKUP(Inv_Count_Detail[[#This Row],[Inv Nbr]],Inv[],2,FALSE)</calculatedColumnFormula>
    </tableColumn>
    <tableColumn id="4" xr3:uid="{7201331E-178A-45D3-9741-7F6FF923CC20}" name="Inv Description" dataDxfId="11">
      <calculatedColumnFormula>VLOOKUP(Inv_Count_Detail[[#This Row],[Inv Nbr]],Inv[],3,FALSE)</calculatedColumnFormula>
    </tableColumn>
    <tableColumn id="5" xr3:uid="{4645F9B0-7393-48D9-9182-21AFC1F7CF52}" name="Front End Measure"/>
    <tableColumn id="6" xr3:uid="{D591E69F-23F6-4352-820C-082A0FFD31CB}" name="Front End Quantity"/>
    <tableColumn id="7" xr3:uid="{54B09C45-C698-42B9-BC4A-A545E570D210}" name="Back End Measure" dataDxfId="10">
      <calculatedColumnFormula>VLOOKUP(Inv_Count_Detail[[#This Row],[Inv Nbr]],Inv[],4,FALSE)</calculatedColumnFormula>
    </tableColumn>
    <tableColumn id="8" xr3:uid="{B6F91B2A-127D-4A93-B95B-338E749A2DEB}" name="Back End Quantity" dataDxfId="8">
      <calculatedColumnFormula>SUMPRODUCT(--(Inv_Count_Detail[[#This Row],[Front End Measure]]=Measures[From]),--(Inv_Count_Detail[[#This Row],[Back End Measure]]=Measures[To]),Measures[Ratio])*Inv_Count_Detail[[#This Row],[Front End Quantity]]</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77197D4-E909-47B4-9627-3906B02A9F78}" name="SquareSales" displayName="SquareSales" ref="A1:G12" totalsRowShown="0">
  <autoFilter ref="A1:G12" xr:uid="{2F50B7F2-AE88-4C39-A853-4FD00E9CD02E}"/>
  <tableColumns count="7">
    <tableColumn id="1" xr3:uid="{C52EA8A3-8D60-4A0F-8F04-701A7D58A557}" name="ID"/>
    <tableColumn id="2" xr3:uid="{0F298349-8885-49E0-A55A-6A409C6BD6F9}" name="Date"/>
    <tableColumn id="4" xr3:uid="{9F721B29-A427-4B3F-B561-007757483F4E}" name="Category"/>
    <tableColumn id="5" xr3:uid="{43FDB970-2108-4962-86E5-2C4E5D4F3E84}" name="Item"/>
    <tableColumn id="6" xr3:uid="{89CFB681-7A31-463F-A767-0B1DA7E2F60F}" name="Qty"/>
    <tableColumn id="7" xr3:uid="{552B0E46-5B38-4638-B6DC-9C68FA3D248D}" name="Price Point Name"/>
    <tableColumn id="8" xr3:uid="{46438B7A-B092-4A23-82F8-AB558C134E3A}" name="Net Sales" dataDxfId="7" dataCellStyle="Comma"/>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612979A-074C-4786-B29E-A8C433D9CD69}" name="SquareSales_2" displayName="SquareSales_2" ref="A1:P32" totalsRowShown="0">
  <autoFilter ref="A1:P32" xr:uid="{857F1622-3371-418A-AA13-7510781DA750}"/>
  <tableColumns count="16">
    <tableColumn id="1" xr3:uid="{915F7AD8-9250-4C1A-8F79-A5DFE06242C9}" uniqueName="1" name="ID"/>
    <tableColumn id="2" xr3:uid="{4EBD047C-8F48-4491-AAC6-4057CCBB0902}" uniqueName="2" name="Date" dataDxfId="6"/>
    <tableColumn id="3" xr3:uid="{52C2E3D8-A012-4BBB-9551-1C6B651F5F7C}" uniqueName="3" name="Category" dataDxfId="5"/>
    <tableColumn id="4" xr3:uid="{A4EF33BD-06B4-4E34-B70B-F62C5E7E3325}" uniqueName="4" name="Item" dataDxfId="4"/>
    <tableColumn id="5" xr3:uid="{FD3D50F7-FFC5-44D9-87DA-9EF54CEC15CF}" uniqueName="5" name="Qty"/>
    <tableColumn id="6" xr3:uid="{FE3CFE55-36B0-4371-B5CE-68E1D1820DE2}" uniqueName="6" name="Price Point Name" dataDxfId="3"/>
    <tableColumn id="7" xr3:uid="{74F52136-5E31-4205-9C75-C3642D30ACCB}" uniqueName="7" name="Net Sales"/>
    <tableColumn id="8" xr3:uid="{BA62D91D-673A-4D87-8053-C177CF1EDD5E}" uniqueName="8" name="Prd.ID"/>
    <tableColumn id="9" xr3:uid="{905F8B00-D02B-4702-8401-03ED9E77773B}" uniqueName="9" name="Inv_Prd.ID"/>
    <tableColumn id="10" xr3:uid="{0DD5C037-09E6-4983-9E2D-73B361BB45D3}" uniqueName="10" name="Inv_Prd.Start Date" dataDxfId="0"/>
    <tableColumn id="11" xr3:uid="{53767D24-DEEC-4152-BEF2-03E9A9AF601A}" uniqueName="11" name="Inv_Prd.End Date" dataDxfId="1"/>
    <tableColumn id="12" xr3:uid="{3FA4BD45-DCAC-4FDF-B78F-09A574EB796D}" uniqueName="12" name="Inv_Prd.Inv ID"/>
    <tableColumn id="13" xr3:uid="{CD10ACD7-1650-43E9-8478-5F06AAD0CC4E}" uniqueName="13" name="Inv_Prd.Inv Desc"/>
    <tableColumn id="14" xr3:uid="{857AE534-5BA2-41F2-8C73-B704304AE367}" uniqueName="14" name="Inv_Prd.Inv Measure"/>
    <tableColumn id="15" xr3:uid="{A6B63BA2-0936-4574-8655-7B1D7C6B90AF}" uniqueName="15" name="Inv_Prd.Inv Qty"/>
    <tableColumn id="16" xr3:uid="{0DB31271-0BA5-4C36-AF99-C11D7274B666}" uniqueName="16" name="Inv Used in Sale" dataDxfId="2" dataCellStyle="Comma"/>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 standalone="yes"?>
<Relationships xmlns="http://schemas.openxmlformats.org/package/2006/relationships"><Relationship Id="rId2" Type="http://schemas.openxmlformats.org/officeDocument/2006/relationships/drawing" Target="../drawings/drawing1.xml" /></Relationships>
</file>

<file path=xl/worksheets/_rels/sheet10.xml.rels>&#65279;<?xml version="1.0" encoding="utf-8" standalone="yes"?>
<Relationships xmlns="http://schemas.openxmlformats.org/package/2006/relationships"><Relationship Id="rId1" Type="http://schemas.openxmlformats.org/officeDocument/2006/relationships/drawing" Target="../drawings/drawing10.xml" /></Relationships>
</file>

<file path=xl/worksheets/_rels/sheet2.xml.rels>&#65279;<?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drawing" Target="../drawings/drawing2.xml" /></Relationships>
</file>

<file path=xl/worksheets/_rels/sheet3.xml.rels>&#65279;<?xml version="1.0" encoding="utf-8" standalone="yes"?>
<Relationships xmlns="http://schemas.openxmlformats.org/package/2006/relationships"><Relationship Id="rId2" Type="http://schemas.openxmlformats.org/officeDocument/2006/relationships/table" Target="../tables/table2.xml" /><Relationship Id="rId1" Type="http://schemas.openxmlformats.org/officeDocument/2006/relationships/drawing" Target="../drawings/drawing3.xml" /></Relationships>
</file>

<file path=xl/worksheets/_rels/sheet4.xml.rels>&#65279;<?xml version="1.0" encoding="utf-8" standalone="yes"?>
<Relationships xmlns="http://schemas.openxmlformats.org/package/2006/relationships"><Relationship Id="rId2" Type="http://schemas.openxmlformats.org/officeDocument/2006/relationships/table" Target="../tables/table3.xml" /><Relationship Id="rId1" Type="http://schemas.openxmlformats.org/officeDocument/2006/relationships/drawing" Target="../drawings/drawing4.xml" /></Relationships>
</file>

<file path=xl/worksheets/_rels/sheet5.xml.rels>&#65279;<?xml version="1.0" encoding="utf-8" standalone="yes"?>
<Relationships xmlns="http://schemas.openxmlformats.org/package/2006/relationships"><Relationship Id="rId2" Type="http://schemas.openxmlformats.org/officeDocument/2006/relationships/table" Target="../tables/table4.xml" /><Relationship Id="rId1" Type="http://schemas.openxmlformats.org/officeDocument/2006/relationships/drawing" Target="../drawings/drawing5.xml" /></Relationships>
</file>

<file path=xl/worksheets/_rels/sheet6.xml.rels>&#65279;<?xml version="1.0" encoding="utf-8" standalone="yes"?>
<Relationships xmlns="http://schemas.openxmlformats.org/package/2006/relationships"><Relationship Id="rId2" Type="http://schemas.openxmlformats.org/officeDocument/2006/relationships/table" Target="../tables/table5.xml" /><Relationship Id="rId1" Type="http://schemas.openxmlformats.org/officeDocument/2006/relationships/drawing" Target="../drawings/drawing6.xml" /></Relationships>
</file>

<file path=xl/worksheets/_rels/sheet7.xml.rels>&#65279;<?xml version="1.0" encoding="utf-8" standalone="yes"?>
<Relationships xmlns="http://schemas.openxmlformats.org/package/2006/relationships"><Relationship Id="rId3" Type="http://schemas.openxmlformats.org/officeDocument/2006/relationships/table" Target="../tables/table7.xml" /><Relationship Id="rId2" Type="http://schemas.openxmlformats.org/officeDocument/2006/relationships/table" Target="../tables/table6.xml" /><Relationship Id="rId1" Type="http://schemas.openxmlformats.org/officeDocument/2006/relationships/drawing" Target="../drawings/drawing7.xml" /></Relationships>
</file>

<file path=xl/worksheets/_rels/sheet8.xml.rels>&#65279;<?xml version="1.0" encoding="utf-8" standalone="yes"?>
<Relationships xmlns="http://schemas.openxmlformats.org/package/2006/relationships"><Relationship Id="rId2" Type="http://schemas.openxmlformats.org/officeDocument/2006/relationships/table" Target="../tables/table8.xml" /><Relationship Id="rId1" Type="http://schemas.openxmlformats.org/officeDocument/2006/relationships/drawing" Target="../drawings/drawing8.xml" /></Relationships>
</file>

<file path=xl/worksheets/_rels/sheet9.xml.rels>&#65279;<?xml version="1.0" encoding="utf-8" standalone="yes"?>
<Relationships xmlns="http://schemas.openxmlformats.org/package/2006/relationships"><Relationship Id="rId2" Type="http://schemas.openxmlformats.org/officeDocument/2006/relationships/table" Target="../tables/table9.xml" /><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BE803-0F56-4E4B-86E2-68A4CC568481}">
  <dimension ref="B13:D22"/>
  <sheetViews>
    <sheetView tabSelected="1" workbookViewId="0">
      <selection activeCell="D23" sqref="D23"/>
    </sheetView>
  </sheetViews>
  <sheetFormatPr defaultRowHeight="15" x14ac:dyDescent="0.25"/>
  <cols>
    <col min="2" max="2" width="20.140625" bestFit="1" customWidth="1"/>
    <col min="3" max="3" width="11.42578125" bestFit="1" customWidth="1"/>
  </cols>
  <sheetData>
    <row r="13" spans="2:4" x14ac:dyDescent="0.25">
      <c r="B13" s="7" t="s">
        <v>59</v>
      </c>
      <c r="C13" s="7" t="s">
        <v>60</v>
      </c>
      <c r="D13" s="7" t="s">
        <v>61</v>
      </c>
    </row>
    <row r="14" spans="2:4" x14ac:dyDescent="0.25">
      <c r="B14" t="s">
        <v>62</v>
      </c>
      <c r="C14" t="s">
        <v>70</v>
      </c>
      <c r="D14" t="s">
        <v>99</v>
      </c>
    </row>
    <row r="15" spans="2:4" x14ac:dyDescent="0.25">
      <c r="B15" t="s">
        <v>63</v>
      </c>
      <c r="C15" t="s">
        <v>70</v>
      </c>
      <c r="D15" t="s">
        <v>100</v>
      </c>
    </row>
    <row r="16" spans="2:4" x14ac:dyDescent="0.25">
      <c r="B16" t="s">
        <v>64</v>
      </c>
      <c r="C16" t="s">
        <v>72</v>
      </c>
      <c r="D16" t="s">
        <v>101</v>
      </c>
    </row>
    <row r="17" spans="2:4" x14ac:dyDescent="0.25">
      <c r="B17" t="s">
        <v>65</v>
      </c>
      <c r="C17" t="s">
        <v>71</v>
      </c>
      <c r="D17" t="s">
        <v>104</v>
      </c>
    </row>
    <row r="18" spans="2:4" x14ac:dyDescent="0.25">
      <c r="B18" t="s">
        <v>66</v>
      </c>
      <c r="C18" t="s">
        <v>70</v>
      </c>
      <c r="D18" t="s">
        <v>102</v>
      </c>
    </row>
    <row r="19" spans="2:4" x14ac:dyDescent="0.25">
      <c r="B19" t="s">
        <v>67</v>
      </c>
      <c r="C19" t="s">
        <v>70</v>
      </c>
      <c r="D19" t="s">
        <v>103</v>
      </c>
    </row>
    <row r="20" spans="2:4" x14ac:dyDescent="0.25">
      <c r="B20" t="s">
        <v>68</v>
      </c>
      <c r="C20" t="s">
        <v>71</v>
      </c>
      <c r="D20" t="s">
        <v>105</v>
      </c>
    </row>
    <row r="21" spans="2:4" x14ac:dyDescent="0.25">
      <c r="B21" t="s">
        <v>98</v>
      </c>
      <c r="C21" t="s">
        <v>73</v>
      </c>
      <c r="D21" t="s">
        <v>106</v>
      </c>
    </row>
    <row r="22" spans="2:4" x14ac:dyDescent="0.25">
      <c r="B22" t="s">
        <v>69</v>
      </c>
      <c r="C22" t="s">
        <v>73</v>
      </c>
      <c r="D22" t="s">
        <v>107</v>
      </c>
    </row>
  </sheetData>
  <pageMargins left="0.7" right="0.7" top="0.75" bottom="0.75" header="0.3" footer="0.3"/>
  <pageSetup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76A58-68EF-4722-B65F-1532BE918B76}">
  <dimension ref="A1:R12"/>
  <sheetViews>
    <sheetView workbookViewId="0">
      <selection activeCell="M22" sqref="M22"/>
    </sheetView>
  </sheetViews>
  <sheetFormatPr defaultRowHeight="15" x14ac:dyDescent="0.25"/>
  <cols>
    <col min="1" max="1" width="6" bestFit="1" customWidth="1"/>
    <col min="2" max="3" width="10.7109375" bestFit="1" customWidth="1"/>
    <col min="4" max="4" width="2.85546875" customWidth="1"/>
    <col min="5" max="5" width="8.85546875" bestFit="1" customWidth="1"/>
    <col min="6" max="6" width="10.5703125" bestFit="1" customWidth="1"/>
    <col min="7" max="7" width="9.5703125" bestFit="1" customWidth="1"/>
    <col min="8" max="8" width="11.85546875" bestFit="1" customWidth="1"/>
    <col min="9" max="9" width="10.140625" bestFit="1" customWidth="1"/>
    <col min="11" max="11" width="2.85546875" customWidth="1"/>
    <col min="12" max="12" width="9.7109375" bestFit="1" customWidth="1"/>
    <col min="13" max="13" width="10.5703125" bestFit="1" customWidth="1"/>
    <col min="14" max="14" width="12.140625" bestFit="1" customWidth="1"/>
    <col min="15" max="15" width="9.42578125" bestFit="1" customWidth="1"/>
    <col min="16" max="16" width="11.5703125" bestFit="1" customWidth="1"/>
    <col min="17" max="17" width="10.85546875" customWidth="1"/>
    <col min="18" max="18" width="8.85546875" bestFit="1" customWidth="1"/>
  </cols>
  <sheetData>
    <row r="1" spans="1:18" x14ac:dyDescent="0.25">
      <c r="A1" s="40" t="s">
        <v>39</v>
      </c>
      <c r="B1" s="40" t="s">
        <v>74</v>
      </c>
      <c r="C1" s="40" t="s">
        <v>75</v>
      </c>
      <c r="D1" s="40"/>
      <c r="E1" s="40" t="s">
        <v>76</v>
      </c>
      <c r="F1" s="40" t="s">
        <v>77</v>
      </c>
      <c r="G1" s="40" t="s">
        <v>78</v>
      </c>
      <c r="H1" s="40" t="s">
        <v>79</v>
      </c>
      <c r="I1" s="40" t="s">
        <v>87</v>
      </c>
      <c r="J1" s="40" t="s">
        <v>80</v>
      </c>
      <c r="K1" s="40"/>
      <c r="L1" s="40" t="s">
        <v>81</v>
      </c>
      <c r="M1" s="40" t="s">
        <v>82</v>
      </c>
      <c r="N1" s="40" t="s">
        <v>83</v>
      </c>
      <c r="O1" s="40" t="s">
        <v>84</v>
      </c>
      <c r="P1" s="40" t="s">
        <v>85</v>
      </c>
      <c r="Q1" s="40" t="s">
        <v>88</v>
      </c>
      <c r="R1" s="40" t="s">
        <v>86</v>
      </c>
    </row>
    <row r="2" spans="1:18" x14ac:dyDescent="0.25">
      <c r="A2" s="11">
        <v>1</v>
      </c>
      <c r="B2" s="12">
        <v>43770</v>
      </c>
      <c r="C2" s="12">
        <v>43779</v>
      </c>
      <c r="D2" s="13"/>
      <c r="E2" s="14">
        <v>0</v>
      </c>
      <c r="F2" s="14">
        <f>Purchases!I4</f>
        <v>22680</v>
      </c>
      <c r="G2" s="15"/>
      <c r="H2" s="15"/>
      <c r="I2" s="15"/>
      <c r="J2" s="16">
        <f>+E2+F2-G2-I2</f>
        <v>22680</v>
      </c>
      <c r="K2" s="13"/>
      <c r="L2" s="13">
        <v>0</v>
      </c>
      <c r="M2" s="17">
        <f>Purchases!G4</f>
        <v>397.5</v>
      </c>
      <c r="N2" s="18">
        <f>(L2+M2)/(E2+F2)</f>
        <v>1.7526455026455025E-2</v>
      </c>
      <c r="O2" s="19"/>
      <c r="P2" s="19"/>
      <c r="Q2" s="19"/>
      <c r="R2" s="20">
        <f>IF(NOT(ISBLANK(P2)),P2,L2+M2-O2-Q2)</f>
        <v>397.5</v>
      </c>
    </row>
    <row r="3" spans="1:18" x14ac:dyDescent="0.25">
      <c r="A3" s="30">
        <v>1</v>
      </c>
      <c r="B3" s="31">
        <f>C2+1</f>
        <v>43780</v>
      </c>
      <c r="C3" s="31">
        <v>43789</v>
      </c>
      <c r="D3" s="32"/>
      <c r="E3" s="35">
        <f>J2</f>
        <v>22680</v>
      </c>
      <c r="F3" s="38"/>
      <c r="G3" s="33">
        <f>SUMPRODUCT(--($A3=SquareSales_2[Inv_Prd.Inv ID]),SquareSales_2[Inv Used in Sale])</f>
        <v>2460</v>
      </c>
      <c r="H3" s="33">
        <f>VLOOKUP(A3,Inv_Count_Detail[[Inv Nbr]:[Back End Quantity]],7,FALSE)</f>
        <v>19958.400000000001</v>
      </c>
      <c r="I3" s="35">
        <f>IF(NOT(ISBLANK(H3)),E3-G3-H3,0)</f>
        <v>261.59999999999854</v>
      </c>
      <c r="J3" s="35">
        <f>+E3+F3-G3-I3</f>
        <v>19958.400000000001</v>
      </c>
      <c r="K3" s="32"/>
      <c r="L3" s="36">
        <f>R2</f>
        <v>397.5</v>
      </c>
      <c r="M3" s="38"/>
      <c r="N3" s="37">
        <f>(L3+M3)/(E3+F3)</f>
        <v>1.7526455026455025E-2</v>
      </c>
      <c r="O3" s="36">
        <f>+G3*N3</f>
        <v>43.11507936507936</v>
      </c>
      <c r="P3" s="36">
        <f>+H3*N3</f>
        <v>349.8</v>
      </c>
      <c r="Q3" s="36">
        <f>+I3*N3</f>
        <v>4.5849206349206089</v>
      </c>
      <c r="R3" s="39">
        <f>IF(NOT(ISBLANK(P3)),P3,L3+M3-O3-Q3)</f>
        <v>349.8</v>
      </c>
    </row>
    <row r="4" spans="1:18" x14ac:dyDescent="0.25">
      <c r="A4" s="11">
        <v>2</v>
      </c>
      <c r="B4" s="12">
        <v>43770</v>
      </c>
      <c r="C4" s="12">
        <v>43774</v>
      </c>
      <c r="D4" s="13"/>
      <c r="E4" s="14">
        <v>0</v>
      </c>
      <c r="F4" s="14">
        <f>Purchases!I2</f>
        <v>1024</v>
      </c>
      <c r="G4" s="15"/>
      <c r="H4" s="15"/>
      <c r="I4" s="15"/>
      <c r="J4" s="16">
        <f>+E4+F4-G4-I4</f>
        <v>1024</v>
      </c>
      <c r="K4" s="13"/>
      <c r="L4" s="13">
        <v>0</v>
      </c>
      <c r="M4" s="17">
        <f>Purchases!G2</f>
        <v>23.99</v>
      </c>
      <c r="N4" s="18">
        <f>(L4+M4)/(E4+F4)</f>
        <v>2.3427734374999998E-2</v>
      </c>
      <c r="O4" s="19"/>
      <c r="P4" s="19"/>
      <c r="Q4" s="19"/>
      <c r="R4" s="20">
        <f>IF(NOT(ISBLANK(P4)),P4,L4+M4-O4-Q4)</f>
        <v>23.99</v>
      </c>
    </row>
    <row r="5" spans="1:18" x14ac:dyDescent="0.25">
      <c r="A5" s="30">
        <v>2</v>
      </c>
      <c r="B5" s="31">
        <f>C4+1</f>
        <v>43775</v>
      </c>
      <c r="C5" s="31">
        <v>43779</v>
      </c>
      <c r="D5" s="32"/>
      <c r="E5" s="33">
        <f>J4</f>
        <v>1024</v>
      </c>
      <c r="F5" s="33">
        <f>Purchases!I7</f>
        <v>256</v>
      </c>
      <c r="G5" s="34"/>
      <c r="H5" s="34"/>
      <c r="I5" s="34"/>
      <c r="J5" s="35">
        <f>+E5+F5-G5-I5</f>
        <v>1280</v>
      </c>
      <c r="K5" s="32"/>
      <c r="L5" s="32">
        <f>R4</f>
        <v>23.99</v>
      </c>
      <c r="M5" s="36">
        <f>Purchases!G7</f>
        <v>7</v>
      </c>
      <c r="N5" s="37">
        <f>(L5+M5)/(E5+F5)</f>
        <v>2.4210937499999998E-2</v>
      </c>
      <c r="O5" s="38"/>
      <c r="P5" s="38"/>
      <c r="Q5" s="38"/>
      <c r="R5" s="39">
        <f>IF(NOT(ISBLANK(P5)),P5,L5+M5-O5-Q5)</f>
        <v>30.99</v>
      </c>
    </row>
    <row r="6" spans="1:18" x14ac:dyDescent="0.25">
      <c r="A6" s="21">
        <v>2</v>
      </c>
      <c r="B6" s="22">
        <f>C5+1</f>
        <v>43780</v>
      </c>
      <c r="C6" s="22">
        <v>43789</v>
      </c>
      <c r="D6" s="23"/>
      <c r="E6" s="24">
        <f>J5</f>
        <v>1280</v>
      </c>
      <c r="F6" s="25"/>
      <c r="G6" s="26">
        <f>SUMPRODUCT(--($A6=SquareSales_2[Inv_Prd.Inv ID]),SquareSales_2[Inv Used in Sale])</f>
        <v>668</v>
      </c>
      <c r="H6" s="26">
        <f>VLOOKUP(A6,Inv_Count_Detail[[Inv Nbr]:[Back End Quantity]],7,FALSE)</f>
        <v>448</v>
      </c>
      <c r="I6" s="24">
        <f>IF(NOT(ISBLANK(H6)),E6-G6-H6,0)</f>
        <v>164</v>
      </c>
      <c r="J6" s="24">
        <f>+E6+F6-G6-I6</f>
        <v>448</v>
      </c>
      <c r="K6" s="23"/>
      <c r="L6" s="27">
        <f>R5</f>
        <v>30.99</v>
      </c>
      <c r="M6" s="25"/>
      <c r="N6" s="28">
        <f>(L6+M6)/(E6+F6)</f>
        <v>2.4210937499999998E-2</v>
      </c>
      <c r="O6" s="27">
        <f>+G6*N6</f>
        <v>16.17290625</v>
      </c>
      <c r="P6" s="27">
        <f>+H6*N6</f>
        <v>10.846499999999999</v>
      </c>
      <c r="Q6" s="27">
        <f>+I6*N6</f>
        <v>3.9705937499999995</v>
      </c>
      <c r="R6" s="29">
        <f>IF(NOT(ISBLANK(P6)),P6,L6+M6-O6-Q6)</f>
        <v>10.846499999999999</v>
      </c>
    </row>
    <row r="7" spans="1:18" x14ac:dyDescent="0.25">
      <c r="A7" s="11">
        <v>3</v>
      </c>
      <c r="B7" s="12">
        <v>43770</v>
      </c>
      <c r="C7" s="12">
        <v>43779</v>
      </c>
      <c r="D7" s="13"/>
      <c r="E7" s="14">
        <v>0</v>
      </c>
      <c r="F7" s="14">
        <f>Purchases!I5</f>
        <v>1000</v>
      </c>
      <c r="G7" s="15"/>
      <c r="H7" s="15"/>
      <c r="I7" s="15"/>
      <c r="J7" s="16">
        <f>+E7+F7-G7-I7</f>
        <v>1000</v>
      </c>
      <c r="K7" s="13"/>
      <c r="L7" s="13">
        <v>0</v>
      </c>
      <c r="M7" s="17">
        <f>Purchases!G5</f>
        <v>30</v>
      </c>
      <c r="N7" s="18">
        <f>(L7+M7)/(E7+F7)</f>
        <v>0.03</v>
      </c>
      <c r="O7" s="19"/>
      <c r="P7" s="19"/>
      <c r="Q7" s="19"/>
      <c r="R7" s="20">
        <f>IF(NOT(ISBLANK(P7)),P7,L7+M7-O7-Q7)</f>
        <v>30</v>
      </c>
    </row>
    <row r="8" spans="1:18" x14ac:dyDescent="0.25">
      <c r="A8" s="21">
        <v>3</v>
      </c>
      <c r="B8" s="22">
        <f>C7+1</f>
        <v>43780</v>
      </c>
      <c r="C8" s="22">
        <v>43789</v>
      </c>
      <c r="D8" s="23"/>
      <c r="E8" s="24">
        <f>J7</f>
        <v>1000</v>
      </c>
      <c r="F8" s="25"/>
      <c r="G8" s="26">
        <f>SUMPRODUCT(--($A8=SquareSales_2[Inv_Prd.Inv ID]),SquareSales_2[Inv Used in Sale])</f>
        <v>102</v>
      </c>
      <c r="H8" s="26">
        <f>VLOOKUP(A8,Inv_Count_Detail[[Inv Nbr]:[Back End Quantity]],7,FALSE)</f>
        <v>875</v>
      </c>
      <c r="I8" s="24">
        <f>IF(NOT(ISBLANK(H8)),E8-G8-H8,0)</f>
        <v>23</v>
      </c>
      <c r="J8" s="24">
        <f>+E8+F8-G8-I8</f>
        <v>875</v>
      </c>
      <c r="K8" s="23"/>
      <c r="L8" s="27">
        <f>R7</f>
        <v>30</v>
      </c>
      <c r="M8" s="25"/>
      <c r="N8" s="28">
        <f>(L8+M8)/(E8+F8)</f>
        <v>0.03</v>
      </c>
      <c r="O8" s="27">
        <f>+G8*N8</f>
        <v>3.06</v>
      </c>
      <c r="P8" s="27">
        <f>+H8*N8</f>
        <v>26.25</v>
      </c>
      <c r="Q8" s="27">
        <f>+I8*N8</f>
        <v>0.69</v>
      </c>
      <c r="R8" s="29">
        <f>IF(NOT(ISBLANK(P8)),P8,L8+M8-O8-Q8)</f>
        <v>26.25</v>
      </c>
    </row>
    <row r="9" spans="1:18" x14ac:dyDescent="0.25">
      <c r="A9" s="11">
        <v>4</v>
      </c>
      <c r="B9" s="12">
        <v>43770</v>
      </c>
      <c r="C9" s="12">
        <v>43779</v>
      </c>
      <c r="D9" s="13"/>
      <c r="E9" s="14">
        <v>0</v>
      </c>
      <c r="F9" s="14">
        <f>Purchases!I6</f>
        <v>1000</v>
      </c>
      <c r="G9" s="15"/>
      <c r="H9" s="15"/>
      <c r="I9" s="15"/>
      <c r="J9" s="16">
        <f>+E9+F9-G9-I9</f>
        <v>1000</v>
      </c>
      <c r="K9" s="13"/>
      <c r="L9" s="13">
        <v>0</v>
      </c>
      <c r="M9" s="17">
        <f>Purchases!G6</f>
        <v>8</v>
      </c>
      <c r="N9" s="18">
        <f>(L9+M9)/(E9+F9)</f>
        <v>8.0000000000000002E-3</v>
      </c>
      <c r="O9" s="19"/>
      <c r="P9" s="19"/>
      <c r="Q9" s="19"/>
      <c r="R9" s="20">
        <f>IF(NOT(ISBLANK(P9)),P9,L9+M9-O9-Q9)</f>
        <v>8</v>
      </c>
    </row>
    <row r="10" spans="1:18" x14ac:dyDescent="0.25">
      <c r="A10" s="21">
        <v>4</v>
      </c>
      <c r="B10" s="22">
        <f>C9+1</f>
        <v>43780</v>
      </c>
      <c r="C10" s="22">
        <v>43789</v>
      </c>
      <c r="D10" s="23"/>
      <c r="E10" s="24">
        <f>J9</f>
        <v>1000</v>
      </c>
      <c r="F10" s="25"/>
      <c r="G10" s="26">
        <f>SUMPRODUCT(--($A10=SquareSales_2[Inv_Prd.Inv ID]),SquareSales_2[Inv Used in Sale])</f>
        <v>102</v>
      </c>
      <c r="H10" s="26">
        <f>VLOOKUP(A10,Inv_Count_Detail[[Inv Nbr]:[Back End Quantity]],7,FALSE)</f>
        <v>900</v>
      </c>
      <c r="I10" s="24">
        <f>IF(NOT(ISBLANK(H10)),E10-G10-H10,0)</f>
        <v>-2</v>
      </c>
      <c r="J10" s="24">
        <f>+E10+F10-G10-I10</f>
        <v>900</v>
      </c>
      <c r="K10" s="23"/>
      <c r="L10" s="27">
        <f>R9</f>
        <v>8</v>
      </c>
      <c r="M10" s="25"/>
      <c r="N10" s="28">
        <f>(L10+M10)/(E10+F10)</f>
        <v>8.0000000000000002E-3</v>
      </c>
      <c r="O10" s="27">
        <f>+G10*N10</f>
        <v>0.81600000000000006</v>
      </c>
      <c r="P10" s="27">
        <f>+H10*N10</f>
        <v>7.2</v>
      </c>
      <c r="Q10" s="27">
        <f>+I10*N10</f>
        <v>-1.6E-2</v>
      </c>
      <c r="R10" s="29">
        <f>IF(NOT(ISBLANK(P10)),P10,L10+M10-O10-Q10)</f>
        <v>7.2</v>
      </c>
    </row>
    <row r="11" spans="1:18" x14ac:dyDescent="0.25">
      <c r="A11" s="11">
        <v>5</v>
      </c>
      <c r="B11" s="12">
        <v>43770</v>
      </c>
      <c r="C11" s="12">
        <v>43776</v>
      </c>
      <c r="D11" s="13"/>
      <c r="E11" s="14">
        <v>0</v>
      </c>
      <c r="F11" s="14">
        <f>Purchases!I3</f>
        <v>40</v>
      </c>
      <c r="G11" s="15"/>
      <c r="H11" s="15"/>
      <c r="I11" s="15"/>
      <c r="J11" s="16">
        <f>+E11+F11-G11-I11</f>
        <v>40</v>
      </c>
      <c r="K11" s="13"/>
      <c r="L11" s="13">
        <v>0</v>
      </c>
      <c r="M11" s="17">
        <f>Purchases!G3</f>
        <v>400</v>
      </c>
      <c r="N11" s="18">
        <f>(L11+M11)/(E11+F11)</f>
        <v>10</v>
      </c>
      <c r="O11" s="19"/>
      <c r="P11" s="19"/>
      <c r="Q11" s="19"/>
      <c r="R11" s="20">
        <f>IF(NOT(ISBLANK(P11)),P11,L11+M11-O11-Q11)</f>
        <v>400</v>
      </c>
    </row>
    <row r="12" spans="1:18" x14ac:dyDescent="0.25">
      <c r="A12" s="21">
        <v>5</v>
      </c>
      <c r="B12" s="22">
        <f>C11+1</f>
        <v>43777</v>
      </c>
      <c r="C12" s="22">
        <v>43789</v>
      </c>
      <c r="D12" s="23"/>
      <c r="E12" s="24">
        <f>J11</f>
        <v>40</v>
      </c>
      <c r="F12" s="25"/>
      <c r="G12" s="26">
        <f>SUMPRODUCT(--($A12=SquareSales_2[Inv_Prd.Inv ID]),SquareSales_2[Inv Used in Sale])</f>
        <v>5</v>
      </c>
      <c r="H12" s="26">
        <f>VLOOKUP(A12,Inv_Count_Detail[[Inv Nbr]:[Back End Quantity]],7,FALSE)</f>
        <v>34</v>
      </c>
      <c r="I12" s="24">
        <f>IF(NOT(ISBLANK(H12)),E12-G12-H12,0)</f>
        <v>1</v>
      </c>
      <c r="J12" s="24">
        <f>+E12+F12-G12-I12</f>
        <v>34</v>
      </c>
      <c r="K12" s="23"/>
      <c r="L12" s="27">
        <f>R11</f>
        <v>400</v>
      </c>
      <c r="M12" s="25"/>
      <c r="N12" s="28">
        <f>(L12+M12)/(E12+F12)</f>
        <v>10</v>
      </c>
      <c r="O12" s="27">
        <f>+G12*N12</f>
        <v>50</v>
      </c>
      <c r="P12" s="27">
        <f>+H12*N12</f>
        <v>340</v>
      </c>
      <c r="Q12" s="27">
        <f>+I12*N12</f>
        <v>10</v>
      </c>
      <c r="R12" s="29">
        <f>IF(NOT(ISBLANK(P12)),P12,L12+M12-O12-Q12)</f>
        <v>340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B2AF0-F145-4948-9515-4B593DFFD0B0}">
  <dimension ref="A1:D6"/>
  <sheetViews>
    <sheetView workbookViewId="0">
      <selection activeCell="J25" sqref="J25"/>
    </sheetView>
  </sheetViews>
  <sheetFormatPr defaultRowHeight="15" x14ac:dyDescent="0.25"/>
  <cols>
    <col min="1" max="1" width="5.140625" bestFit="1" customWidth="1"/>
    <col min="2" max="2" width="14.28515625" bestFit="1" customWidth="1"/>
    <col min="3" max="3" width="16.7109375" bestFit="1" customWidth="1"/>
    <col min="4" max="4" width="11.140625" bestFit="1" customWidth="1"/>
  </cols>
  <sheetData>
    <row r="1" spans="1:4" x14ac:dyDescent="0.25">
      <c r="A1" t="s">
        <v>0</v>
      </c>
      <c r="B1" t="s">
        <v>27</v>
      </c>
      <c r="C1" t="s">
        <v>28</v>
      </c>
      <c r="D1" t="s">
        <v>48</v>
      </c>
    </row>
    <row r="2" spans="1:4" x14ac:dyDescent="0.25">
      <c r="A2">
        <v>1</v>
      </c>
      <c r="B2" t="s">
        <v>2</v>
      </c>
      <c r="C2" t="s">
        <v>3</v>
      </c>
      <c r="D2" t="s">
        <v>17</v>
      </c>
    </row>
    <row r="3" spans="1:4" x14ac:dyDescent="0.25">
      <c r="A3">
        <v>2</v>
      </c>
      <c r="B3" t="s">
        <v>4</v>
      </c>
      <c r="C3" t="s">
        <v>5</v>
      </c>
      <c r="D3" t="s">
        <v>16</v>
      </c>
    </row>
    <row r="4" spans="1:4" x14ac:dyDescent="0.25">
      <c r="A4">
        <v>3</v>
      </c>
      <c r="B4" t="s">
        <v>8</v>
      </c>
      <c r="C4" t="s">
        <v>9</v>
      </c>
      <c r="D4" t="s">
        <v>18</v>
      </c>
    </row>
    <row r="5" spans="1:4" x14ac:dyDescent="0.25">
      <c r="A5">
        <v>4</v>
      </c>
      <c r="B5" t="s">
        <v>8</v>
      </c>
      <c r="C5" t="s">
        <v>10</v>
      </c>
      <c r="D5" t="s">
        <v>18</v>
      </c>
    </row>
    <row r="6" spans="1:4" x14ac:dyDescent="0.25">
      <c r="A6">
        <v>5</v>
      </c>
      <c r="B6" t="s">
        <v>6</v>
      </c>
      <c r="C6" t="s">
        <v>7</v>
      </c>
      <c r="D6" t="s">
        <v>18</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86C34-4E45-4506-83FC-FB1B304E676F}">
  <dimension ref="A1:I7"/>
  <sheetViews>
    <sheetView workbookViewId="0">
      <selection activeCell="F7" sqref="F7"/>
    </sheetView>
  </sheetViews>
  <sheetFormatPr defaultRowHeight="15" x14ac:dyDescent="0.25"/>
  <cols>
    <col min="1" max="1" width="5.140625" bestFit="1" customWidth="1"/>
    <col min="2" max="2" width="16" bestFit="1" customWidth="1"/>
    <col min="3" max="3" width="14.28515625" bestFit="1" customWidth="1"/>
    <col min="4" max="4" width="16.7109375" bestFit="1" customWidth="1"/>
    <col min="5" max="5" width="20.28515625" bestFit="1" customWidth="1"/>
    <col min="6" max="6" width="20.140625" bestFit="1" customWidth="1"/>
    <col min="7" max="7" width="16.28515625" bestFit="1" customWidth="1"/>
    <col min="8" max="8" width="19.5703125" bestFit="1" customWidth="1"/>
    <col min="9" max="9" width="19.28515625" bestFit="1" customWidth="1"/>
  </cols>
  <sheetData>
    <row r="1" spans="1:9" x14ac:dyDescent="0.25">
      <c r="A1" t="s">
        <v>0</v>
      </c>
      <c r="B1" t="s">
        <v>11</v>
      </c>
      <c r="C1" t="s">
        <v>27</v>
      </c>
      <c r="D1" t="s">
        <v>28</v>
      </c>
      <c r="E1" t="s">
        <v>20</v>
      </c>
      <c r="F1" t="s">
        <v>21</v>
      </c>
      <c r="G1" t="s">
        <v>29</v>
      </c>
      <c r="H1" s="2" t="s">
        <v>22</v>
      </c>
      <c r="I1" s="2" t="s">
        <v>23</v>
      </c>
    </row>
    <row r="2" spans="1:9" x14ac:dyDescent="0.25">
      <c r="A2">
        <v>1</v>
      </c>
      <c r="B2" s="1">
        <v>43774</v>
      </c>
      <c r="C2" t="s">
        <v>4</v>
      </c>
      <c r="D2" t="s">
        <v>5</v>
      </c>
      <c r="E2" t="s">
        <v>12</v>
      </c>
      <c r="F2">
        <v>8</v>
      </c>
      <c r="G2" s="4">
        <v>23.99</v>
      </c>
      <c r="H2" s="3" t="str">
        <f>VLOOKUP(Purch[[#This Row],[Inv Description]],Inv[[Inv Description]:[Measure]],2,FALSE)</f>
        <v>Ounces</v>
      </c>
      <c r="I2" s="3">
        <f>SUMPRODUCT(--(Purch[[#This Row],[Front End Measure]]=Measures[From]),--(Purch[[#This Row],[Back End Measure]]=Measures[To]),Measures[Ratio])*Purch[[#This Row],[Front End Quantity]]</f>
        <v>1024</v>
      </c>
    </row>
    <row r="3" spans="1:9" x14ac:dyDescent="0.25">
      <c r="A3">
        <v>2</v>
      </c>
      <c r="B3" s="1">
        <v>43776</v>
      </c>
      <c r="C3" t="s">
        <v>6</v>
      </c>
      <c r="D3" t="s">
        <v>7</v>
      </c>
      <c r="E3" t="s">
        <v>18</v>
      </c>
      <c r="F3">
        <v>40</v>
      </c>
      <c r="G3" s="4">
        <v>400</v>
      </c>
      <c r="H3" s="3" t="str">
        <f>VLOOKUP(Purch[[#This Row],[Inv Description]],Inv[[Inv Description]:[Measure]],2,FALSE)</f>
        <v>Count</v>
      </c>
      <c r="I3" s="3">
        <f>SUMPRODUCT(--(Purch[[#This Row],[Front End Measure]]=Measures[From]),--(Purch[[#This Row],[Back End Measure]]=Measures[To]),Measures[Ratio])*Purch[[#This Row],[Front End Quantity]]</f>
        <v>40</v>
      </c>
    </row>
    <row r="4" spans="1:9" x14ac:dyDescent="0.25">
      <c r="A4">
        <v>3</v>
      </c>
      <c r="B4" s="1">
        <v>43779</v>
      </c>
      <c r="C4" t="s">
        <v>2</v>
      </c>
      <c r="D4" t="s">
        <v>3</v>
      </c>
      <c r="E4" t="s">
        <v>19</v>
      </c>
      <c r="F4">
        <v>50</v>
      </c>
      <c r="G4" s="4">
        <v>397.5</v>
      </c>
      <c r="H4" s="3" t="str">
        <f>VLOOKUP(Purch[[#This Row],[Inv Description]],Inv[[Inv Description]:[Measure]],2,FALSE)</f>
        <v>Grams</v>
      </c>
      <c r="I4" s="3">
        <f>SUMPRODUCT(--(Purch[[#This Row],[Front End Measure]]=Measures[From]),--(Purch[[#This Row],[Back End Measure]]=Measures[To]),Measures[Ratio])*Purch[[#This Row],[Front End Quantity]]</f>
        <v>22680</v>
      </c>
    </row>
    <row r="5" spans="1:9" x14ac:dyDescent="0.25">
      <c r="A5">
        <v>4</v>
      </c>
      <c r="B5" s="1">
        <v>43779</v>
      </c>
      <c r="C5" t="s">
        <v>8</v>
      </c>
      <c r="D5" t="s">
        <v>9</v>
      </c>
      <c r="E5" t="s">
        <v>18</v>
      </c>
      <c r="F5">
        <v>1000</v>
      </c>
      <c r="G5" s="4">
        <v>30</v>
      </c>
      <c r="H5" s="3" t="str">
        <f>VLOOKUP(Purch[[#This Row],[Inv Description]],Inv[[Inv Description]:[Measure]],2,FALSE)</f>
        <v>Count</v>
      </c>
      <c r="I5" s="3">
        <f>SUMPRODUCT(--(Purch[[#This Row],[Front End Measure]]=Measures[From]),--(Purch[[#This Row],[Back End Measure]]=Measures[To]),Measures[Ratio])*Purch[[#This Row],[Front End Quantity]]</f>
        <v>1000</v>
      </c>
    </row>
    <row r="6" spans="1:9" x14ac:dyDescent="0.25">
      <c r="A6">
        <v>5</v>
      </c>
      <c r="B6" s="1">
        <v>43779</v>
      </c>
      <c r="C6" t="s">
        <v>8</v>
      </c>
      <c r="D6" t="s">
        <v>10</v>
      </c>
      <c r="E6" t="s">
        <v>18</v>
      </c>
      <c r="F6">
        <v>1000</v>
      </c>
      <c r="G6" s="4">
        <v>8</v>
      </c>
      <c r="H6" s="3" t="str">
        <f>VLOOKUP(Purch[[#This Row],[Inv Description]],Inv[[Inv Description]:[Measure]],2,FALSE)</f>
        <v>Count</v>
      </c>
      <c r="I6" s="3">
        <f>SUMPRODUCT(--(Purch[[#This Row],[Front End Measure]]=Measures[From]),--(Purch[[#This Row],[Back End Measure]]=Measures[To]),Measures[Ratio])*Purch[[#This Row],[Front End Quantity]]</f>
        <v>1000</v>
      </c>
    </row>
    <row r="7" spans="1:9" x14ac:dyDescent="0.25">
      <c r="A7">
        <v>6</v>
      </c>
      <c r="B7" s="1">
        <v>43779</v>
      </c>
      <c r="C7" t="s">
        <v>4</v>
      </c>
      <c r="D7" t="s">
        <v>5</v>
      </c>
      <c r="E7" t="s">
        <v>12</v>
      </c>
      <c r="F7">
        <v>2</v>
      </c>
      <c r="G7" s="4">
        <v>7</v>
      </c>
      <c r="H7" s="3" t="str">
        <f>VLOOKUP(Purch[[#This Row],[Inv Description]],Inv[[Inv Description]:[Measure]],2,FALSE)</f>
        <v>Ounces</v>
      </c>
      <c r="I7" s="3">
        <f>SUMPRODUCT(--(Purch[[#This Row],[Front End Measure]]=Measures[From]),--(Purch[[#This Row],[Back End Measure]]=Measures[To]),Measures[Ratio])*Purch[[#This Row],[Front End Quantity]]</f>
        <v>256</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F8F9-20E0-44EB-B419-46D3AEC7EE4D}">
  <dimension ref="A1:C4"/>
  <sheetViews>
    <sheetView workbookViewId="0">
      <selection activeCell="B2" sqref="B2"/>
    </sheetView>
  </sheetViews>
  <sheetFormatPr defaultRowHeight="15" x14ac:dyDescent="0.25"/>
  <cols>
    <col min="1" max="1" width="7.85546875" bestFit="1" customWidth="1"/>
    <col min="2" max="2" width="7.5703125" bestFit="1" customWidth="1"/>
    <col min="3" max="3" width="7.85546875" bestFit="1" customWidth="1"/>
  </cols>
  <sheetData>
    <row r="1" spans="1:3" x14ac:dyDescent="0.25">
      <c r="A1" t="s">
        <v>13</v>
      </c>
      <c r="B1" t="s">
        <v>14</v>
      </c>
      <c r="C1" t="s">
        <v>15</v>
      </c>
    </row>
    <row r="2" spans="1:3" x14ac:dyDescent="0.25">
      <c r="A2" t="s">
        <v>12</v>
      </c>
      <c r="B2" t="s">
        <v>16</v>
      </c>
      <c r="C2">
        <v>128</v>
      </c>
    </row>
    <row r="3" spans="1:3" x14ac:dyDescent="0.25">
      <c r="A3" t="s">
        <v>19</v>
      </c>
      <c r="B3" t="s">
        <v>17</v>
      </c>
      <c r="C3">
        <v>453.6</v>
      </c>
    </row>
    <row r="4" spans="1:3" x14ac:dyDescent="0.25">
      <c r="A4" t="s">
        <v>18</v>
      </c>
      <c r="B4" t="s">
        <v>18</v>
      </c>
      <c r="C4">
        <v>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E26E0-0069-45D6-BD2B-092052F6654B}">
  <dimension ref="A1:D7"/>
  <sheetViews>
    <sheetView workbookViewId="0">
      <selection activeCell="D5" sqref="D5"/>
    </sheetView>
  </sheetViews>
  <sheetFormatPr defaultRowHeight="15" x14ac:dyDescent="0.25"/>
  <cols>
    <col min="1" max="1" width="5.140625" bestFit="1" customWidth="1"/>
    <col min="2" max="2" width="14.5703125" bestFit="1" customWidth="1"/>
    <col min="3" max="3" width="17" bestFit="1" customWidth="1"/>
    <col min="4" max="4" width="14.85546875" bestFit="1" customWidth="1"/>
  </cols>
  <sheetData>
    <row r="1" spans="1:4" x14ac:dyDescent="0.25">
      <c r="A1" t="s">
        <v>0</v>
      </c>
      <c r="B1" t="s">
        <v>24</v>
      </c>
      <c r="C1" t="s">
        <v>25</v>
      </c>
      <c r="D1" t="s">
        <v>26</v>
      </c>
    </row>
    <row r="2" spans="1:4" x14ac:dyDescent="0.25">
      <c r="A2">
        <v>1</v>
      </c>
      <c r="B2" t="s">
        <v>2</v>
      </c>
      <c r="C2" t="s">
        <v>30</v>
      </c>
      <c r="D2" t="s">
        <v>31</v>
      </c>
    </row>
    <row r="3" spans="1:4" x14ac:dyDescent="0.25">
      <c r="A3">
        <v>2</v>
      </c>
      <c r="B3" t="s">
        <v>2</v>
      </c>
      <c r="C3" t="s">
        <v>30</v>
      </c>
      <c r="D3" t="s">
        <v>32</v>
      </c>
    </row>
    <row r="4" spans="1:4" x14ac:dyDescent="0.25">
      <c r="A4">
        <v>3</v>
      </c>
      <c r="B4" t="s">
        <v>2</v>
      </c>
      <c r="C4" t="s">
        <v>33</v>
      </c>
      <c r="D4" t="s">
        <v>31</v>
      </c>
    </row>
    <row r="5" spans="1:4" x14ac:dyDescent="0.25">
      <c r="A5">
        <v>4</v>
      </c>
      <c r="B5" t="s">
        <v>2</v>
      </c>
      <c r="C5" t="s">
        <v>33</v>
      </c>
      <c r="D5" t="s">
        <v>32</v>
      </c>
    </row>
    <row r="6" spans="1:4" x14ac:dyDescent="0.25">
      <c r="A6">
        <v>5</v>
      </c>
      <c r="B6" t="s">
        <v>34</v>
      </c>
      <c r="C6" t="s">
        <v>35</v>
      </c>
      <c r="D6" t="s">
        <v>36</v>
      </c>
    </row>
    <row r="7" spans="1:4" x14ac:dyDescent="0.25">
      <c r="A7">
        <v>6</v>
      </c>
      <c r="B7" t="s">
        <v>37</v>
      </c>
      <c r="C7" t="s">
        <v>38</v>
      </c>
      <c r="D7" t="s">
        <v>37</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03498-27C9-48D5-9615-619A8D581183}">
  <dimension ref="A1:I18"/>
  <sheetViews>
    <sheetView workbookViewId="0">
      <selection activeCell="C11" sqref="C11"/>
    </sheetView>
  </sheetViews>
  <sheetFormatPr defaultRowHeight="15" x14ac:dyDescent="0.25"/>
  <cols>
    <col min="1" max="1" width="5.140625" bestFit="1" customWidth="1"/>
    <col min="2" max="2" width="12" bestFit="1" customWidth="1"/>
    <col min="3" max="3" width="11.140625" bestFit="1" customWidth="1"/>
    <col min="4" max="4" width="8.5703125" bestFit="1" customWidth="1"/>
    <col min="5" max="5" width="24.85546875" bestFit="1" customWidth="1"/>
    <col min="6" max="6" width="8.28515625" bestFit="1" customWidth="1"/>
    <col min="7" max="7" width="12.7109375" bestFit="1" customWidth="1"/>
    <col min="8" max="8" width="14.28515625" bestFit="1" customWidth="1"/>
    <col min="9" max="9" width="9.5703125" bestFit="1" customWidth="1"/>
  </cols>
  <sheetData>
    <row r="1" spans="1:9" x14ac:dyDescent="0.25">
      <c r="A1" t="s">
        <v>0</v>
      </c>
      <c r="B1" t="s">
        <v>45</v>
      </c>
      <c r="C1" t="s">
        <v>46</v>
      </c>
      <c r="D1" t="s">
        <v>40</v>
      </c>
      <c r="E1" s="2" t="s">
        <v>43</v>
      </c>
      <c r="F1" t="s">
        <v>39</v>
      </c>
      <c r="G1" s="2" t="s">
        <v>44</v>
      </c>
      <c r="H1" s="2" t="s">
        <v>41</v>
      </c>
      <c r="I1" t="s">
        <v>42</v>
      </c>
    </row>
    <row r="2" spans="1:9" x14ac:dyDescent="0.25">
      <c r="A2">
        <v>1</v>
      </c>
      <c r="B2" s="1">
        <v>43753</v>
      </c>
      <c r="C2" s="1">
        <v>43769</v>
      </c>
      <c r="D2">
        <v>1</v>
      </c>
      <c r="E2" s="3" t="str">
        <f>VLOOKUP(Inv_Prd[[#This Row],[Prd ID]],Prd[],3,FALSE)&amp;": "&amp;VLOOKUP(Inv_Prd[[#This Row],[Prd ID]],Prd[],4,FALSE)</f>
        <v>Drip Coffee: Large</v>
      </c>
      <c r="F2">
        <v>1</v>
      </c>
      <c r="G2" s="3" t="str">
        <f>VLOOKUP(Inv_Prd[[#This Row],[Inv ID]],Inv[],3,FALSE)</f>
        <v>Coffee Beans</v>
      </c>
      <c r="H2" s="3" t="str">
        <f>VLOOKUP(Inv_Prd[[#This Row],[Inv ID]],Inv[],4,FALSE)</f>
        <v>Grams</v>
      </c>
      <c r="I2">
        <v>30</v>
      </c>
    </row>
    <row r="3" spans="1:9" x14ac:dyDescent="0.25">
      <c r="A3">
        <v>2</v>
      </c>
      <c r="B3" s="1">
        <v>43770</v>
      </c>
      <c r="D3">
        <v>1</v>
      </c>
      <c r="E3" s="3" t="str">
        <f>VLOOKUP(Inv_Prd[[#This Row],[Prd ID]],Prd[],3,FALSE)&amp;": "&amp;VLOOKUP(Inv_Prd[[#This Row],[Prd ID]],Prd[],4,FALSE)</f>
        <v>Drip Coffee: Large</v>
      </c>
      <c r="F3">
        <v>1</v>
      </c>
      <c r="G3" s="3" t="str">
        <f>VLOOKUP(Inv_Prd[[#This Row],[Inv ID]],Inv[],3,FALSE)</f>
        <v>Coffee Beans</v>
      </c>
      <c r="H3" s="3" t="str">
        <f>VLOOKUP(Inv_Prd[[#This Row],[Inv ID]],Inv[],4,FALSE)</f>
        <v>Grams</v>
      </c>
      <c r="I3">
        <v>32</v>
      </c>
    </row>
    <row r="4" spans="1:9" x14ac:dyDescent="0.25">
      <c r="A4">
        <v>3</v>
      </c>
      <c r="B4" s="1">
        <v>43753</v>
      </c>
      <c r="D4">
        <v>1</v>
      </c>
      <c r="E4" s="3" t="str">
        <f>VLOOKUP(Inv_Prd[[#This Row],[Prd ID]],Prd[],3,FALSE)&amp;": "&amp;VLOOKUP(Inv_Prd[[#This Row],[Prd ID]],Prd[],4,FALSE)</f>
        <v>Drip Coffee: Large</v>
      </c>
      <c r="F4">
        <v>3</v>
      </c>
      <c r="G4" s="3" t="str">
        <f>VLOOKUP(Inv_Prd[[#This Row],[Inv ID]],Inv[],3,FALSE)</f>
        <v>Cups</v>
      </c>
      <c r="H4" s="3" t="str">
        <f>VLOOKUP(Inv_Prd[[#This Row],[Inv ID]],Inv[],4,FALSE)</f>
        <v>Count</v>
      </c>
      <c r="I4">
        <v>0.8</v>
      </c>
    </row>
    <row r="5" spans="1:9" x14ac:dyDescent="0.25">
      <c r="A5">
        <v>4</v>
      </c>
      <c r="B5" s="1">
        <v>43753</v>
      </c>
      <c r="D5">
        <v>1</v>
      </c>
      <c r="E5" s="3" t="str">
        <f>VLOOKUP(Inv_Prd[[#This Row],[Prd ID]],Prd[],3,FALSE)&amp;": "&amp;VLOOKUP(Inv_Prd[[#This Row],[Prd ID]],Prd[],4,FALSE)</f>
        <v>Drip Coffee: Large</v>
      </c>
      <c r="F5">
        <v>4</v>
      </c>
      <c r="G5" s="3" t="str">
        <f>VLOOKUP(Inv_Prd[[#This Row],[Inv ID]],Inv[],3,FALSE)</f>
        <v>Lids</v>
      </c>
      <c r="H5" s="3" t="str">
        <f>VLOOKUP(Inv_Prd[[#This Row],[Inv ID]],Inv[],4,FALSE)</f>
        <v>Count</v>
      </c>
      <c r="I5">
        <v>0.8</v>
      </c>
    </row>
    <row r="6" spans="1:9" x14ac:dyDescent="0.25">
      <c r="A6">
        <v>5</v>
      </c>
      <c r="B6" s="1">
        <v>43753</v>
      </c>
      <c r="D6">
        <v>2</v>
      </c>
      <c r="E6" s="3" t="str">
        <f>VLOOKUP(Inv_Prd[[#This Row],[Prd ID]],Prd[],3,FALSE)&amp;": "&amp;VLOOKUP(Inv_Prd[[#This Row],[Prd ID]],Prd[],4,FALSE)</f>
        <v>Drip Coffee: Medium</v>
      </c>
      <c r="F6">
        <v>1</v>
      </c>
      <c r="G6" s="3" t="str">
        <f>VLOOKUP(Inv_Prd[[#This Row],[Inv ID]],Inv[],3,FALSE)</f>
        <v>Coffee Beans</v>
      </c>
      <c r="H6" s="3" t="str">
        <f>VLOOKUP(Inv_Prd[[#This Row],[Inv ID]],Inv[],4,FALSE)</f>
        <v>Grams</v>
      </c>
      <c r="I6">
        <v>26</v>
      </c>
    </row>
    <row r="7" spans="1:9" x14ac:dyDescent="0.25">
      <c r="A7">
        <v>6</v>
      </c>
      <c r="B7" s="1">
        <v>43753</v>
      </c>
      <c r="D7">
        <v>2</v>
      </c>
      <c r="E7" s="3" t="str">
        <f>VLOOKUP(Inv_Prd[[#This Row],[Prd ID]],Prd[],3,FALSE)&amp;": "&amp;VLOOKUP(Inv_Prd[[#This Row],[Prd ID]],Prd[],4,FALSE)</f>
        <v>Drip Coffee: Medium</v>
      </c>
      <c r="F7">
        <v>3</v>
      </c>
      <c r="G7" s="3" t="str">
        <f>VLOOKUP(Inv_Prd[[#This Row],[Inv ID]],Inv[],3,FALSE)</f>
        <v>Cups</v>
      </c>
      <c r="H7" s="3" t="str">
        <f>VLOOKUP(Inv_Prd[[#This Row],[Inv ID]],Inv[],4,FALSE)</f>
        <v>Count</v>
      </c>
      <c r="I7">
        <v>0.8</v>
      </c>
    </row>
    <row r="8" spans="1:9" x14ac:dyDescent="0.25">
      <c r="A8">
        <v>7</v>
      </c>
      <c r="B8" s="1">
        <v>43753</v>
      </c>
      <c r="D8">
        <v>2</v>
      </c>
      <c r="E8" s="3" t="str">
        <f>VLOOKUP(Inv_Prd[[#This Row],[Prd ID]],Prd[],3,FALSE)&amp;": "&amp;VLOOKUP(Inv_Prd[[#This Row],[Prd ID]],Prd[],4,FALSE)</f>
        <v>Drip Coffee: Medium</v>
      </c>
      <c r="F8">
        <v>4</v>
      </c>
      <c r="G8" s="3" t="str">
        <f>VLOOKUP(Inv_Prd[[#This Row],[Inv ID]],Inv[],3,FALSE)</f>
        <v>Lids</v>
      </c>
      <c r="H8" s="3" t="str">
        <f>VLOOKUP(Inv_Prd[[#This Row],[Inv ID]],Inv[],4,FALSE)</f>
        <v>Count</v>
      </c>
      <c r="I8">
        <v>0.8</v>
      </c>
    </row>
    <row r="9" spans="1:9" x14ac:dyDescent="0.25">
      <c r="A9">
        <v>8</v>
      </c>
      <c r="B9" s="1">
        <v>43753</v>
      </c>
      <c r="D9">
        <v>3</v>
      </c>
      <c r="E9" s="3" t="str">
        <f>VLOOKUP(Inv_Prd[[#This Row],[Prd ID]],Prd[],3,FALSE)&amp;": "&amp;VLOOKUP(Inv_Prd[[#This Row],[Prd ID]],Prd[],4,FALSE)</f>
        <v>Latte: Large</v>
      </c>
      <c r="F9">
        <v>1</v>
      </c>
      <c r="G9" s="3" t="str">
        <f>VLOOKUP(Inv_Prd[[#This Row],[Inv ID]],Inv[],3,FALSE)</f>
        <v>Coffee Beans</v>
      </c>
      <c r="H9" s="3" t="str">
        <f>VLOOKUP(Inv_Prd[[#This Row],[Inv ID]],Inv[],4,FALSE)</f>
        <v>Grams</v>
      </c>
      <c r="I9">
        <v>20</v>
      </c>
    </row>
    <row r="10" spans="1:9" x14ac:dyDescent="0.25">
      <c r="A10">
        <v>9</v>
      </c>
      <c r="B10" s="1">
        <v>43753</v>
      </c>
      <c r="D10">
        <v>3</v>
      </c>
      <c r="E10" s="3" t="str">
        <f>VLOOKUP(Inv_Prd[[#This Row],[Prd ID]],Prd[],3,FALSE)&amp;": "&amp;VLOOKUP(Inv_Prd[[#This Row],[Prd ID]],Prd[],4,FALSE)</f>
        <v>Latte: Large</v>
      </c>
      <c r="F10">
        <v>2</v>
      </c>
      <c r="G10" s="3" t="str">
        <f>VLOOKUP(Inv_Prd[[#This Row],[Inv ID]],Inv[],3,FALSE)</f>
        <v>Milk</v>
      </c>
      <c r="H10" s="3" t="str">
        <f>VLOOKUP(Inv_Prd[[#This Row],[Inv ID]],Inv[],4,FALSE)</f>
        <v>Ounces</v>
      </c>
      <c r="I10">
        <v>14</v>
      </c>
    </row>
    <row r="11" spans="1:9" x14ac:dyDescent="0.25">
      <c r="A11">
        <v>10</v>
      </c>
      <c r="B11" s="1">
        <v>43753</v>
      </c>
      <c r="D11">
        <v>3</v>
      </c>
      <c r="E11" s="3" t="str">
        <f>VLOOKUP(Inv_Prd[[#This Row],[Prd ID]],Prd[],3,FALSE)&amp;": "&amp;VLOOKUP(Inv_Prd[[#This Row],[Prd ID]],Prd[],4,FALSE)</f>
        <v>Latte: Large</v>
      </c>
      <c r="F11">
        <v>3</v>
      </c>
      <c r="G11" s="3" t="str">
        <f>VLOOKUP(Inv_Prd[[#This Row],[Inv ID]],Inv[],3,FALSE)</f>
        <v>Cups</v>
      </c>
      <c r="H11" s="3" t="str">
        <f>VLOOKUP(Inv_Prd[[#This Row],[Inv ID]],Inv[],4,FALSE)</f>
        <v>Count</v>
      </c>
      <c r="I11">
        <v>0.8</v>
      </c>
    </row>
    <row r="12" spans="1:9" x14ac:dyDescent="0.25">
      <c r="A12">
        <v>11</v>
      </c>
      <c r="B12" s="1">
        <v>43753</v>
      </c>
      <c r="D12">
        <v>3</v>
      </c>
      <c r="E12" s="3" t="str">
        <f>VLOOKUP(Inv_Prd[[#This Row],[Prd ID]],Prd[],3,FALSE)&amp;": "&amp;VLOOKUP(Inv_Prd[[#This Row],[Prd ID]],Prd[],4,FALSE)</f>
        <v>Latte: Large</v>
      </c>
      <c r="F12">
        <v>4</v>
      </c>
      <c r="G12" s="3" t="str">
        <f>VLOOKUP(Inv_Prd[[#This Row],[Inv ID]],Inv[],3,FALSE)</f>
        <v>Lids</v>
      </c>
      <c r="H12" s="3" t="str">
        <f>VLOOKUP(Inv_Prd[[#This Row],[Inv ID]],Inv[],4,FALSE)</f>
        <v>Count</v>
      </c>
      <c r="I12">
        <v>0.8</v>
      </c>
    </row>
    <row r="13" spans="1:9" x14ac:dyDescent="0.25">
      <c r="A13">
        <v>12</v>
      </c>
      <c r="B13" s="1">
        <v>43753</v>
      </c>
      <c r="D13">
        <v>4</v>
      </c>
      <c r="E13" s="3" t="str">
        <f>VLOOKUP(Inv_Prd[[#This Row],[Prd ID]],Prd[],3,FALSE)&amp;": "&amp;VLOOKUP(Inv_Prd[[#This Row],[Prd ID]],Prd[],4,FALSE)</f>
        <v>Latte: Medium</v>
      </c>
      <c r="F13">
        <v>1</v>
      </c>
      <c r="G13" s="3" t="str">
        <f>VLOOKUP(Inv_Prd[[#This Row],[Inv ID]],Inv[],3,FALSE)</f>
        <v>Coffee Beans</v>
      </c>
      <c r="H13" s="3" t="str">
        <f>VLOOKUP(Inv_Prd[[#This Row],[Inv ID]],Inv[],4,FALSE)</f>
        <v>Grams</v>
      </c>
      <c r="I13">
        <v>20</v>
      </c>
    </row>
    <row r="14" spans="1:9" x14ac:dyDescent="0.25">
      <c r="A14">
        <v>13</v>
      </c>
      <c r="B14" s="1">
        <v>43753</v>
      </c>
      <c r="D14">
        <v>4</v>
      </c>
      <c r="E14" s="3" t="str">
        <f>VLOOKUP(Inv_Prd[[#This Row],[Prd ID]],Prd[],3,FALSE)&amp;": "&amp;VLOOKUP(Inv_Prd[[#This Row],[Prd ID]],Prd[],4,FALSE)</f>
        <v>Latte: Medium</v>
      </c>
      <c r="F14">
        <v>2</v>
      </c>
      <c r="G14" s="3" t="str">
        <f>VLOOKUP(Inv_Prd[[#This Row],[Inv ID]],Inv[],3,FALSE)</f>
        <v>Milk</v>
      </c>
      <c r="H14" s="3" t="str">
        <f>VLOOKUP(Inv_Prd[[#This Row],[Inv ID]],Inv[],4,FALSE)</f>
        <v>Ounces</v>
      </c>
      <c r="I14">
        <v>10</v>
      </c>
    </row>
    <row r="15" spans="1:9" x14ac:dyDescent="0.25">
      <c r="A15">
        <v>14</v>
      </c>
      <c r="B15" s="1">
        <v>43753</v>
      </c>
      <c r="D15">
        <v>4</v>
      </c>
      <c r="E15" s="3" t="str">
        <f>VLOOKUP(Inv_Prd[[#This Row],[Prd ID]],Prd[],3,FALSE)&amp;": "&amp;VLOOKUP(Inv_Prd[[#This Row],[Prd ID]],Prd[],4,FALSE)</f>
        <v>Latte: Medium</v>
      </c>
      <c r="F15">
        <v>3</v>
      </c>
      <c r="G15" s="3" t="str">
        <f>VLOOKUP(Inv_Prd[[#This Row],[Inv ID]],Inv[],3,FALSE)</f>
        <v>Cups</v>
      </c>
      <c r="H15" s="3" t="str">
        <f>VLOOKUP(Inv_Prd[[#This Row],[Inv ID]],Inv[],4,FALSE)</f>
        <v>Count</v>
      </c>
      <c r="I15">
        <v>0.8</v>
      </c>
    </row>
    <row r="16" spans="1:9" x14ac:dyDescent="0.25">
      <c r="A16">
        <v>15</v>
      </c>
      <c r="B16" s="1">
        <v>43753</v>
      </c>
      <c r="D16">
        <v>4</v>
      </c>
      <c r="E16" s="3" t="str">
        <f>VLOOKUP(Inv_Prd[[#This Row],[Prd ID]],Prd[],3,FALSE)&amp;": "&amp;VLOOKUP(Inv_Prd[[#This Row],[Prd ID]],Prd[],4,FALSE)</f>
        <v>Latte: Medium</v>
      </c>
      <c r="F16">
        <v>4</v>
      </c>
      <c r="G16" s="3" t="str">
        <f>VLOOKUP(Inv_Prd[[#This Row],[Inv ID]],Inv[],3,FALSE)</f>
        <v>Lids</v>
      </c>
      <c r="H16" s="3" t="str">
        <f>VLOOKUP(Inv_Prd[[#This Row],[Inv ID]],Inv[],4,FALSE)</f>
        <v>Count</v>
      </c>
      <c r="I16">
        <v>0.8</v>
      </c>
    </row>
    <row r="17" spans="1:9" x14ac:dyDescent="0.25">
      <c r="A17">
        <v>16</v>
      </c>
      <c r="B17" s="1">
        <v>43753</v>
      </c>
      <c r="D17">
        <v>5</v>
      </c>
      <c r="E17" s="3" t="str">
        <f>VLOOKUP(Inv_Prd[[#This Row],[Prd ID]],Prd[],3,FALSE)&amp;": "&amp;VLOOKUP(Inv_Prd[[#This Row],[Prd ID]],Prd[],4,FALSE)</f>
        <v>Heck Yes - T-shirts: T-shirts</v>
      </c>
      <c r="F17">
        <v>5</v>
      </c>
      <c r="G17" s="3" t="str">
        <f>VLOOKUP(Inv_Prd[[#This Row],[Inv ID]],Inv[],3,FALSE)</f>
        <v>T-Shirts</v>
      </c>
      <c r="H17" s="3" t="str">
        <f>VLOOKUP(Inv_Prd[[#This Row],[Inv ID]],Inv[],4,FALSE)</f>
        <v>Count</v>
      </c>
      <c r="I17">
        <v>1</v>
      </c>
    </row>
    <row r="18" spans="1:9" x14ac:dyDescent="0.25">
      <c r="A18">
        <v>17</v>
      </c>
      <c r="B18" s="1">
        <v>43753</v>
      </c>
      <c r="D18">
        <v>6</v>
      </c>
      <c r="E18" s="3" t="str">
        <f>VLOOKUP(Inv_Prd[[#This Row],[Prd ID]],Prd[],3,FALSE)&amp;": "&amp;VLOOKUP(Inv_Prd[[#This Row],[Prd ID]],Prd[],4,FALSE)</f>
        <v>Custom Amount: None</v>
      </c>
      <c r="F18">
        <v>0</v>
      </c>
      <c r="G18" s="3" t="e">
        <f>VLOOKUP(Inv_Prd[[#This Row],[Inv ID]],Inv[],3,FALSE)</f>
        <v>#N/A</v>
      </c>
      <c r="H18" s="3" t="e">
        <f>VLOOKUP(Inv_Prd[[#This Row],[Inv ID]],Inv[],4,FALSE)</f>
        <v>#N/A</v>
      </c>
      <c r="I18">
        <v>0</v>
      </c>
    </row>
  </sheetData>
  <phoneticPr fontId="6" type="noConversion"/>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DAD5F-350E-4DD2-894E-3A8D2F8A8841}">
  <dimension ref="A1:H11"/>
  <sheetViews>
    <sheetView workbookViewId="0">
      <selection activeCell="F12" sqref="F12"/>
    </sheetView>
  </sheetViews>
  <sheetFormatPr defaultRowHeight="15" x14ac:dyDescent="0.25"/>
  <cols>
    <col min="1" max="1" width="12.42578125" bestFit="1" customWidth="1"/>
    <col min="2" max="2" width="13.140625" bestFit="1" customWidth="1"/>
    <col min="3" max="3" width="18" bestFit="1" customWidth="1"/>
    <col min="4" max="4" width="16.42578125" customWidth="1"/>
    <col min="5" max="5" width="19.85546875" customWidth="1"/>
    <col min="6" max="6" width="19.7109375" customWidth="1"/>
    <col min="7" max="7" width="19.140625" customWidth="1"/>
    <col min="8" max="8" width="19" customWidth="1"/>
  </cols>
  <sheetData>
    <row r="1" spans="1:8" ht="20.25" thickBot="1" x14ac:dyDescent="0.35">
      <c r="A1" s="5" t="s">
        <v>51</v>
      </c>
      <c r="B1" s="5"/>
      <c r="C1" s="5"/>
    </row>
    <row r="2" spans="1:8" ht="15.75" thickTop="1" x14ac:dyDescent="0.25">
      <c r="A2" t="s">
        <v>0</v>
      </c>
      <c r="B2" t="s">
        <v>47</v>
      </c>
      <c r="C2" t="s">
        <v>49</v>
      </c>
    </row>
    <row r="3" spans="1:8" x14ac:dyDescent="0.25">
      <c r="A3">
        <v>1</v>
      </c>
      <c r="B3" s="1">
        <v>43789</v>
      </c>
      <c r="C3" t="s">
        <v>50</v>
      </c>
    </row>
    <row r="5" spans="1:8" ht="20.25" thickBot="1" x14ac:dyDescent="0.35">
      <c r="A5" s="5" t="s">
        <v>53</v>
      </c>
      <c r="B5" s="5"/>
      <c r="C5" s="5"/>
      <c r="D5" s="5"/>
      <c r="E5" s="5"/>
      <c r="F5" s="5"/>
      <c r="G5" s="5"/>
      <c r="H5" s="5"/>
    </row>
    <row r="6" spans="1:8" ht="15.75" thickTop="1" x14ac:dyDescent="0.25">
      <c r="A6" t="s">
        <v>0</v>
      </c>
      <c r="B6" t="s">
        <v>52</v>
      </c>
      <c r="C6" s="2" t="s">
        <v>27</v>
      </c>
      <c r="D6" s="2" t="s">
        <v>28</v>
      </c>
      <c r="E6" t="s">
        <v>20</v>
      </c>
      <c r="F6" t="s">
        <v>21</v>
      </c>
      <c r="G6" s="2" t="s">
        <v>22</v>
      </c>
      <c r="H6" s="2" t="s">
        <v>23</v>
      </c>
    </row>
    <row r="7" spans="1:8" x14ac:dyDescent="0.25">
      <c r="A7">
        <v>1</v>
      </c>
      <c r="B7">
        <v>1</v>
      </c>
      <c r="C7" s="3" t="str">
        <f>VLOOKUP(Inv_Count_Detail[[#This Row],[Inv Nbr]],Inv[],2,FALSE)</f>
        <v>Coffee</v>
      </c>
      <c r="D7" s="3" t="str">
        <f>VLOOKUP(Inv_Count_Detail[[#This Row],[Inv Nbr]],Inv[],3,FALSE)</f>
        <v>Coffee Beans</v>
      </c>
      <c r="E7" t="s">
        <v>19</v>
      </c>
      <c r="F7">
        <v>44</v>
      </c>
      <c r="G7" s="3" t="str">
        <f>VLOOKUP(Inv_Count_Detail[[#This Row],[Inv Nbr]],Inv[],4,FALSE)</f>
        <v>Grams</v>
      </c>
      <c r="H7" s="3">
        <f>SUMPRODUCT(--(Inv_Count_Detail[[#This Row],[Front End Measure]]=Measures[From]),--(Inv_Count_Detail[[#This Row],[Back End Measure]]=Measures[To]),Measures[Ratio])*Inv_Count_Detail[[#This Row],[Front End Quantity]]</f>
        <v>19958.400000000001</v>
      </c>
    </row>
    <row r="8" spans="1:8" x14ac:dyDescent="0.25">
      <c r="A8">
        <v>1</v>
      </c>
      <c r="B8">
        <v>2</v>
      </c>
      <c r="C8" s="3" t="str">
        <f>VLOOKUP(Inv_Count_Detail[[#This Row],[Inv Nbr]],Inv[],2,FALSE)</f>
        <v>Dairy</v>
      </c>
      <c r="D8" s="3" t="str">
        <f>VLOOKUP(Inv_Count_Detail[[#This Row],[Inv Nbr]],Inv[],3,FALSE)</f>
        <v>Milk</v>
      </c>
      <c r="E8" t="s">
        <v>12</v>
      </c>
      <c r="F8">
        <v>3.5</v>
      </c>
      <c r="G8" s="3" t="str">
        <f>VLOOKUP(Inv_Count_Detail[[#This Row],[Inv Nbr]],Inv[],4,FALSE)</f>
        <v>Ounces</v>
      </c>
      <c r="H8" s="3">
        <f>SUMPRODUCT(--(Inv_Count_Detail[[#This Row],[Front End Measure]]=Measures[From]),--(Inv_Count_Detail[[#This Row],[Back End Measure]]=Measures[To]),Measures[Ratio])*Inv_Count_Detail[[#This Row],[Front End Quantity]]</f>
        <v>448</v>
      </c>
    </row>
    <row r="9" spans="1:8" x14ac:dyDescent="0.25">
      <c r="A9">
        <v>1</v>
      </c>
      <c r="B9">
        <v>3</v>
      </c>
      <c r="C9" s="3" t="str">
        <f>VLOOKUP(Inv_Count_Detail[[#This Row],[Inv Nbr]],Inv[],2,FALSE)</f>
        <v>Paper Goods</v>
      </c>
      <c r="D9" s="3" t="str">
        <f>VLOOKUP(Inv_Count_Detail[[#This Row],[Inv Nbr]],Inv[],3,FALSE)</f>
        <v>Cups</v>
      </c>
      <c r="E9" t="s">
        <v>18</v>
      </c>
      <c r="F9">
        <v>875</v>
      </c>
      <c r="G9" s="3" t="str">
        <f>VLOOKUP(Inv_Count_Detail[[#This Row],[Inv Nbr]],Inv[],4,FALSE)</f>
        <v>Count</v>
      </c>
      <c r="H9" s="3">
        <f>SUMPRODUCT(--(Inv_Count_Detail[[#This Row],[Front End Measure]]=Measures[From]),--(Inv_Count_Detail[[#This Row],[Back End Measure]]=Measures[To]),Measures[Ratio])*Inv_Count_Detail[[#This Row],[Front End Quantity]]</f>
        <v>875</v>
      </c>
    </row>
    <row r="10" spans="1:8" x14ac:dyDescent="0.25">
      <c r="A10">
        <v>1</v>
      </c>
      <c r="B10">
        <v>4</v>
      </c>
      <c r="C10" s="3" t="str">
        <f>VLOOKUP(Inv_Count_Detail[[#This Row],[Inv Nbr]],Inv[],2,FALSE)</f>
        <v>Paper Goods</v>
      </c>
      <c r="D10" s="3" t="str">
        <f>VLOOKUP(Inv_Count_Detail[[#This Row],[Inv Nbr]],Inv[],3,FALSE)</f>
        <v>Lids</v>
      </c>
      <c r="E10" t="s">
        <v>18</v>
      </c>
      <c r="F10">
        <v>900</v>
      </c>
      <c r="G10" s="3" t="str">
        <f>VLOOKUP(Inv_Count_Detail[[#This Row],[Inv Nbr]],Inv[],4,FALSE)</f>
        <v>Count</v>
      </c>
      <c r="H10" s="3">
        <f>SUMPRODUCT(--(Inv_Count_Detail[[#This Row],[Front End Measure]]=Measures[From]),--(Inv_Count_Detail[[#This Row],[Back End Measure]]=Measures[To]),Measures[Ratio])*Inv_Count_Detail[[#This Row],[Front End Quantity]]</f>
        <v>900</v>
      </c>
    </row>
    <row r="11" spans="1:8" x14ac:dyDescent="0.25">
      <c r="A11">
        <v>1</v>
      </c>
      <c r="B11">
        <v>5</v>
      </c>
      <c r="C11" s="3" t="str">
        <f>VLOOKUP(Inv_Count_Detail[[#This Row],[Inv Nbr]],Inv[],2,FALSE)</f>
        <v>Merchandise</v>
      </c>
      <c r="D11" s="3" t="str">
        <f>VLOOKUP(Inv_Count_Detail[[#This Row],[Inv Nbr]],Inv[],3,FALSE)</f>
        <v>T-Shirts</v>
      </c>
      <c r="E11" t="s">
        <v>18</v>
      </c>
      <c r="F11">
        <v>34</v>
      </c>
      <c r="G11" s="3" t="str">
        <f>VLOOKUP(Inv_Count_Detail[[#This Row],[Inv Nbr]],Inv[],4,FALSE)</f>
        <v>Count</v>
      </c>
      <c r="H11" s="3">
        <f>SUMPRODUCT(--(Inv_Count_Detail[[#This Row],[Front End Measure]]=Measures[From]),--(Inv_Count_Detail[[#This Row],[Back End Measure]]=Measures[To]),Measures[Ratio])*Inv_Count_Detail[[#This Row],[Front End Quantity]]</f>
        <v>34</v>
      </c>
    </row>
  </sheetData>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9FD4-9AE1-4EAE-B5DC-A1B59CB9B52F}">
  <dimension ref="A1:G12"/>
  <sheetViews>
    <sheetView workbookViewId="0">
      <selection activeCell="F9" sqref="F9"/>
    </sheetView>
  </sheetViews>
  <sheetFormatPr defaultRowHeight="15" x14ac:dyDescent="0.25"/>
  <cols>
    <col min="1" max="1" width="5.140625" bestFit="1" customWidth="1"/>
    <col min="2" max="2" width="10.7109375" bestFit="1" customWidth="1"/>
    <col min="3" max="3" width="11.140625" bestFit="1" customWidth="1"/>
    <col min="4" max="4" width="17" bestFit="1" customWidth="1"/>
    <col min="5" max="5" width="6.42578125" bestFit="1" customWidth="1"/>
    <col min="6" max="6" width="18.7109375" bestFit="1" customWidth="1"/>
    <col min="7" max="7" width="11.5703125" bestFit="1" customWidth="1"/>
    <col min="10" max="10" width="8.7109375" bestFit="1" customWidth="1"/>
    <col min="11" max="11" width="17" bestFit="1" customWidth="1"/>
    <col min="12" max="12" width="8.42578125" bestFit="1" customWidth="1"/>
  </cols>
  <sheetData>
    <row r="1" spans="1:7" x14ac:dyDescent="0.25">
      <c r="A1" t="s">
        <v>0</v>
      </c>
      <c r="B1" t="s">
        <v>54</v>
      </c>
      <c r="C1" t="s">
        <v>1</v>
      </c>
      <c r="D1" t="s">
        <v>55</v>
      </c>
      <c r="E1" t="s">
        <v>56</v>
      </c>
      <c r="F1" t="s">
        <v>57</v>
      </c>
      <c r="G1" t="s">
        <v>58</v>
      </c>
    </row>
    <row r="2" spans="1:7" x14ac:dyDescent="0.25">
      <c r="A2">
        <v>1</v>
      </c>
      <c r="B2" s="1">
        <v>43784</v>
      </c>
      <c r="C2" t="s">
        <v>2</v>
      </c>
      <c r="D2" t="s">
        <v>30</v>
      </c>
      <c r="E2">
        <v>10</v>
      </c>
      <c r="F2" t="s">
        <v>31</v>
      </c>
      <c r="G2" s="4">
        <v>22.5</v>
      </c>
    </row>
    <row r="3" spans="1:7" x14ac:dyDescent="0.25">
      <c r="A3">
        <v>2</v>
      </c>
      <c r="B3" s="1">
        <v>43784</v>
      </c>
      <c r="C3" t="s">
        <v>2</v>
      </c>
      <c r="D3" t="s">
        <v>30</v>
      </c>
      <c r="E3">
        <v>12</v>
      </c>
      <c r="F3" t="s">
        <v>32</v>
      </c>
      <c r="G3" s="4">
        <v>21</v>
      </c>
    </row>
    <row r="4" spans="1:7" x14ac:dyDescent="0.25">
      <c r="A4">
        <v>3</v>
      </c>
      <c r="B4" s="1">
        <v>43784</v>
      </c>
      <c r="C4" t="s">
        <v>2</v>
      </c>
      <c r="D4" t="s">
        <v>33</v>
      </c>
      <c r="E4">
        <v>15</v>
      </c>
      <c r="F4" t="s">
        <v>31</v>
      </c>
      <c r="G4" s="4">
        <v>48.75</v>
      </c>
    </row>
    <row r="5" spans="1:7" x14ac:dyDescent="0.25">
      <c r="A5">
        <v>4</v>
      </c>
      <c r="B5" s="1">
        <v>43784</v>
      </c>
      <c r="C5" t="s">
        <v>2</v>
      </c>
      <c r="D5" t="s">
        <v>33</v>
      </c>
      <c r="E5">
        <v>10</v>
      </c>
      <c r="F5" t="s">
        <v>32</v>
      </c>
      <c r="G5" s="4">
        <v>27.5</v>
      </c>
    </row>
    <row r="6" spans="1:7" x14ac:dyDescent="0.25">
      <c r="A6">
        <v>5</v>
      </c>
      <c r="B6" s="1">
        <v>43784</v>
      </c>
      <c r="C6" t="s">
        <v>34</v>
      </c>
      <c r="D6" t="s">
        <v>35</v>
      </c>
      <c r="E6">
        <v>2</v>
      </c>
      <c r="F6" t="s">
        <v>36</v>
      </c>
      <c r="G6" s="4">
        <v>50</v>
      </c>
    </row>
    <row r="7" spans="1:7" x14ac:dyDescent="0.25">
      <c r="A7">
        <v>6</v>
      </c>
      <c r="B7" s="1">
        <v>43786</v>
      </c>
      <c r="C7" t="s">
        <v>2</v>
      </c>
      <c r="D7" t="s">
        <v>30</v>
      </c>
      <c r="E7">
        <v>12</v>
      </c>
      <c r="F7" t="s">
        <v>31</v>
      </c>
      <c r="G7" s="6">
        <v>27</v>
      </c>
    </row>
    <row r="8" spans="1:7" x14ac:dyDescent="0.25">
      <c r="A8">
        <v>7</v>
      </c>
      <c r="B8" s="1">
        <v>43786</v>
      </c>
      <c r="C8" t="s">
        <v>2</v>
      </c>
      <c r="D8" t="s">
        <v>30</v>
      </c>
      <c r="E8">
        <v>14</v>
      </c>
      <c r="F8" t="s">
        <v>32</v>
      </c>
      <c r="G8" s="6">
        <v>24.5</v>
      </c>
    </row>
    <row r="9" spans="1:7" x14ac:dyDescent="0.25">
      <c r="A9">
        <v>8</v>
      </c>
      <c r="B9" s="1">
        <v>43786</v>
      </c>
      <c r="C9" t="s">
        <v>2</v>
      </c>
      <c r="D9" t="s">
        <v>33</v>
      </c>
      <c r="E9">
        <v>17</v>
      </c>
      <c r="F9" t="s">
        <v>31</v>
      </c>
      <c r="G9" s="6">
        <v>55.25</v>
      </c>
    </row>
    <row r="10" spans="1:7" x14ac:dyDescent="0.25">
      <c r="A10">
        <v>9</v>
      </c>
      <c r="B10" s="1">
        <v>43786</v>
      </c>
      <c r="C10" t="s">
        <v>2</v>
      </c>
      <c r="D10" t="s">
        <v>33</v>
      </c>
      <c r="E10">
        <v>12</v>
      </c>
      <c r="F10" t="s">
        <v>32</v>
      </c>
      <c r="G10" s="6">
        <v>33</v>
      </c>
    </row>
    <row r="11" spans="1:7" x14ac:dyDescent="0.25">
      <c r="A11">
        <v>10</v>
      </c>
      <c r="B11" s="1">
        <v>43786</v>
      </c>
      <c r="C11" t="s">
        <v>34</v>
      </c>
      <c r="D11" t="s">
        <v>35</v>
      </c>
      <c r="E11">
        <v>3</v>
      </c>
      <c r="F11" t="s">
        <v>36</v>
      </c>
      <c r="G11" s="6">
        <v>75</v>
      </c>
    </row>
    <row r="12" spans="1:7" x14ac:dyDescent="0.25">
      <c r="A12">
        <v>11</v>
      </c>
      <c r="B12" s="1">
        <v>43786</v>
      </c>
      <c r="C12" t="s">
        <v>37</v>
      </c>
      <c r="D12" t="s">
        <v>38</v>
      </c>
      <c r="E12">
        <v>1</v>
      </c>
      <c r="F12" t="s">
        <v>37</v>
      </c>
      <c r="G12" s="6">
        <v>10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C0D46-A6D7-4DF8-A9C9-9DB1CA88827A}">
  <dimension ref="A1:P32"/>
  <sheetViews>
    <sheetView topLeftCell="G1" workbookViewId="0">
      <selection activeCell="N18" sqref="N18"/>
    </sheetView>
  </sheetViews>
  <sheetFormatPr defaultRowHeight="15" x14ac:dyDescent="0.25"/>
  <cols>
    <col min="1" max="1" width="5.140625" bestFit="1" customWidth="1"/>
    <col min="2" max="2" width="10.7109375" bestFit="1" customWidth="1"/>
    <col min="3" max="3" width="11.140625" bestFit="1" customWidth="1"/>
    <col min="4" max="4" width="17" bestFit="1" customWidth="1"/>
    <col min="5" max="5" width="6.42578125" bestFit="1" customWidth="1"/>
    <col min="6" max="6" width="18.7109375" bestFit="1" customWidth="1"/>
    <col min="7" max="7" width="11.5703125" bestFit="1" customWidth="1"/>
    <col min="8" max="8" width="8.7109375" bestFit="1" customWidth="1"/>
    <col min="9" max="9" width="12.42578125" bestFit="1" customWidth="1"/>
    <col min="10" max="10" width="19.5703125" bestFit="1" customWidth="1"/>
    <col min="11" max="11" width="18.5703125" bestFit="1" customWidth="1"/>
    <col min="12" max="12" width="15.7109375" bestFit="1" customWidth="1"/>
    <col min="13" max="13" width="18" bestFit="1" customWidth="1"/>
    <col min="14" max="14" width="21.85546875" bestFit="1" customWidth="1"/>
    <col min="15" max="15" width="17" bestFit="1" customWidth="1"/>
    <col min="16" max="16" width="17.42578125" bestFit="1" customWidth="1"/>
  </cols>
  <sheetData>
    <row r="1" spans="1:16" x14ac:dyDescent="0.25">
      <c r="A1" t="s">
        <v>0</v>
      </c>
      <c r="B1" t="s">
        <v>54</v>
      </c>
      <c r="C1" t="s">
        <v>1</v>
      </c>
      <c r="D1" t="s">
        <v>55</v>
      </c>
      <c r="E1" t="s">
        <v>56</v>
      </c>
      <c r="F1" t="s">
        <v>57</v>
      </c>
      <c r="G1" t="s">
        <v>58</v>
      </c>
      <c r="H1" t="s">
        <v>89</v>
      </c>
      <c r="I1" t="s">
        <v>90</v>
      </c>
      <c r="J1" t="s">
        <v>91</v>
      </c>
      <c r="K1" t="s">
        <v>92</v>
      </c>
      <c r="L1" t="s">
        <v>93</v>
      </c>
      <c r="M1" t="s">
        <v>94</v>
      </c>
      <c r="N1" t="s">
        <v>95</v>
      </c>
      <c r="O1" t="s">
        <v>96</v>
      </c>
      <c r="P1" t="s">
        <v>97</v>
      </c>
    </row>
    <row r="2" spans="1:16" x14ac:dyDescent="0.25">
      <c r="A2">
        <v>1</v>
      </c>
      <c r="B2" s="1">
        <v>43784</v>
      </c>
      <c r="C2" s="9" t="s">
        <v>2</v>
      </c>
      <c r="D2" s="9" t="s">
        <v>30</v>
      </c>
      <c r="E2">
        <v>10</v>
      </c>
      <c r="F2" s="9" t="s">
        <v>31</v>
      </c>
      <c r="G2">
        <v>22.5</v>
      </c>
      <c r="H2">
        <v>1</v>
      </c>
      <c r="I2">
        <v>2</v>
      </c>
      <c r="J2" s="1">
        <v>43770</v>
      </c>
      <c r="K2" s="10"/>
      <c r="L2">
        <v>1</v>
      </c>
      <c r="M2" t="s">
        <v>3</v>
      </c>
      <c r="N2" t="s">
        <v>17</v>
      </c>
      <c r="O2">
        <v>32</v>
      </c>
      <c r="P2" s="8">
        <v>320</v>
      </c>
    </row>
    <row r="3" spans="1:16" x14ac:dyDescent="0.25">
      <c r="A3">
        <v>1</v>
      </c>
      <c r="B3" s="1">
        <v>43784</v>
      </c>
      <c r="C3" s="9" t="s">
        <v>2</v>
      </c>
      <c r="D3" s="9" t="s">
        <v>30</v>
      </c>
      <c r="E3">
        <v>10</v>
      </c>
      <c r="F3" s="9" t="s">
        <v>31</v>
      </c>
      <c r="G3">
        <v>22.5</v>
      </c>
      <c r="H3">
        <v>1</v>
      </c>
      <c r="I3">
        <v>3</v>
      </c>
      <c r="J3" s="1">
        <v>43753</v>
      </c>
      <c r="K3" s="10"/>
      <c r="L3">
        <v>3</v>
      </c>
      <c r="M3" t="s">
        <v>9</v>
      </c>
      <c r="N3" t="s">
        <v>18</v>
      </c>
      <c r="O3">
        <v>1</v>
      </c>
      <c r="P3" s="8">
        <v>10</v>
      </c>
    </row>
    <row r="4" spans="1:16" x14ac:dyDescent="0.25">
      <c r="A4">
        <v>1</v>
      </c>
      <c r="B4" s="1">
        <v>43784</v>
      </c>
      <c r="C4" s="9" t="s">
        <v>2</v>
      </c>
      <c r="D4" s="9" t="s">
        <v>30</v>
      </c>
      <c r="E4">
        <v>10</v>
      </c>
      <c r="F4" s="9" t="s">
        <v>31</v>
      </c>
      <c r="G4">
        <v>22.5</v>
      </c>
      <c r="H4">
        <v>1</v>
      </c>
      <c r="I4">
        <v>4</v>
      </c>
      <c r="J4" s="1">
        <v>43753</v>
      </c>
      <c r="K4" s="10"/>
      <c r="L4">
        <v>4</v>
      </c>
      <c r="M4" t="s">
        <v>10</v>
      </c>
      <c r="N4" t="s">
        <v>18</v>
      </c>
      <c r="O4">
        <v>1</v>
      </c>
      <c r="P4" s="8">
        <v>10</v>
      </c>
    </row>
    <row r="5" spans="1:16" x14ac:dyDescent="0.25">
      <c r="A5">
        <v>6</v>
      </c>
      <c r="B5" s="1">
        <v>43786</v>
      </c>
      <c r="C5" s="9" t="s">
        <v>2</v>
      </c>
      <c r="D5" s="9" t="s">
        <v>30</v>
      </c>
      <c r="E5">
        <v>12</v>
      </c>
      <c r="F5" s="9" t="s">
        <v>31</v>
      </c>
      <c r="G5">
        <v>27</v>
      </c>
      <c r="H5">
        <v>1</v>
      </c>
      <c r="I5">
        <v>2</v>
      </c>
      <c r="J5" s="1">
        <v>43770</v>
      </c>
      <c r="K5" s="10"/>
      <c r="L5">
        <v>1</v>
      </c>
      <c r="M5" t="s">
        <v>3</v>
      </c>
      <c r="N5" t="s">
        <v>17</v>
      </c>
      <c r="O5">
        <v>32</v>
      </c>
      <c r="P5" s="8">
        <v>384</v>
      </c>
    </row>
    <row r="6" spans="1:16" x14ac:dyDescent="0.25">
      <c r="A6">
        <v>6</v>
      </c>
      <c r="B6" s="1">
        <v>43786</v>
      </c>
      <c r="C6" s="9" t="s">
        <v>2</v>
      </c>
      <c r="D6" s="9" t="s">
        <v>30</v>
      </c>
      <c r="E6">
        <v>12</v>
      </c>
      <c r="F6" s="9" t="s">
        <v>31</v>
      </c>
      <c r="G6">
        <v>27</v>
      </c>
      <c r="H6">
        <v>1</v>
      </c>
      <c r="I6">
        <v>3</v>
      </c>
      <c r="J6" s="1">
        <v>43753</v>
      </c>
      <c r="K6" s="10"/>
      <c r="L6">
        <v>3</v>
      </c>
      <c r="M6" t="s">
        <v>9</v>
      </c>
      <c r="N6" t="s">
        <v>18</v>
      </c>
      <c r="O6">
        <v>1</v>
      </c>
      <c r="P6" s="8">
        <v>12</v>
      </c>
    </row>
    <row r="7" spans="1:16" x14ac:dyDescent="0.25">
      <c r="A7">
        <v>6</v>
      </c>
      <c r="B7" s="1">
        <v>43786</v>
      </c>
      <c r="C7" s="9" t="s">
        <v>2</v>
      </c>
      <c r="D7" s="9" t="s">
        <v>30</v>
      </c>
      <c r="E7">
        <v>12</v>
      </c>
      <c r="F7" s="9" t="s">
        <v>31</v>
      </c>
      <c r="G7">
        <v>27</v>
      </c>
      <c r="H7">
        <v>1</v>
      </c>
      <c r="I7">
        <v>4</v>
      </c>
      <c r="J7" s="1">
        <v>43753</v>
      </c>
      <c r="K7" s="10"/>
      <c r="L7">
        <v>4</v>
      </c>
      <c r="M7" t="s">
        <v>10</v>
      </c>
      <c r="N7" t="s">
        <v>18</v>
      </c>
      <c r="O7">
        <v>1</v>
      </c>
      <c r="P7" s="8">
        <v>12</v>
      </c>
    </row>
    <row r="8" spans="1:16" x14ac:dyDescent="0.25">
      <c r="A8">
        <v>2</v>
      </c>
      <c r="B8" s="1">
        <v>43784</v>
      </c>
      <c r="C8" s="9" t="s">
        <v>2</v>
      </c>
      <c r="D8" s="9" t="s">
        <v>30</v>
      </c>
      <c r="E8">
        <v>12</v>
      </c>
      <c r="F8" s="9" t="s">
        <v>32</v>
      </c>
      <c r="G8">
        <v>21</v>
      </c>
      <c r="H8">
        <v>2</v>
      </c>
      <c r="I8">
        <v>5</v>
      </c>
      <c r="J8" s="1">
        <v>43753</v>
      </c>
      <c r="K8" s="10"/>
      <c r="L8">
        <v>1</v>
      </c>
      <c r="M8" t="s">
        <v>3</v>
      </c>
      <c r="N8" t="s">
        <v>17</v>
      </c>
      <c r="O8">
        <v>26</v>
      </c>
      <c r="P8" s="8">
        <v>312</v>
      </c>
    </row>
    <row r="9" spans="1:16" x14ac:dyDescent="0.25">
      <c r="A9">
        <v>2</v>
      </c>
      <c r="B9" s="1">
        <v>43784</v>
      </c>
      <c r="C9" s="9" t="s">
        <v>2</v>
      </c>
      <c r="D9" s="9" t="s">
        <v>30</v>
      </c>
      <c r="E9">
        <v>12</v>
      </c>
      <c r="F9" s="9" t="s">
        <v>32</v>
      </c>
      <c r="G9">
        <v>21</v>
      </c>
      <c r="H9">
        <v>2</v>
      </c>
      <c r="I9">
        <v>6</v>
      </c>
      <c r="J9" s="1">
        <v>43753</v>
      </c>
      <c r="K9" s="10"/>
      <c r="L9">
        <v>3</v>
      </c>
      <c r="M9" t="s">
        <v>9</v>
      </c>
      <c r="N9" t="s">
        <v>18</v>
      </c>
      <c r="O9">
        <v>1</v>
      </c>
      <c r="P9" s="8">
        <v>12</v>
      </c>
    </row>
    <row r="10" spans="1:16" x14ac:dyDescent="0.25">
      <c r="A10">
        <v>2</v>
      </c>
      <c r="B10" s="1">
        <v>43784</v>
      </c>
      <c r="C10" s="9" t="s">
        <v>2</v>
      </c>
      <c r="D10" s="9" t="s">
        <v>30</v>
      </c>
      <c r="E10">
        <v>12</v>
      </c>
      <c r="F10" s="9" t="s">
        <v>32</v>
      </c>
      <c r="G10">
        <v>21</v>
      </c>
      <c r="H10">
        <v>2</v>
      </c>
      <c r="I10">
        <v>7</v>
      </c>
      <c r="J10" s="1">
        <v>43753</v>
      </c>
      <c r="K10" s="10"/>
      <c r="L10">
        <v>4</v>
      </c>
      <c r="M10" t="s">
        <v>10</v>
      </c>
      <c r="N10" t="s">
        <v>18</v>
      </c>
      <c r="O10">
        <v>1</v>
      </c>
      <c r="P10" s="8">
        <v>12</v>
      </c>
    </row>
    <row r="11" spans="1:16" x14ac:dyDescent="0.25">
      <c r="A11">
        <v>7</v>
      </c>
      <c r="B11" s="1">
        <v>43786</v>
      </c>
      <c r="C11" s="9" t="s">
        <v>2</v>
      </c>
      <c r="D11" s="9" t="s">
        <v>30</v>
      </c>
      <c r="E11">
        <v>14</v>
      </c>
      <c r="F11" s="9" t="s">
        <v>32</v>
      </c>
      <c r="G11">
        <v>24.5</v>
      </c>
      <c r="H11">
        <v>2</v>
      </c>
      <c r="I11">
        <v>5</v>
      </c>
      <c r="J11" s="1">
        <v>43753</v>
      </c>
      <c r="K11" s="10"/>
      <c r="L11">
        <v>1</v>
      </c>
      <c r="M11" t="s">
        <v>3</v>
      </c>
      <c r="N11" t="s">
        <v>17</v>
      </c>
      <c r="O11">
        <v>26</v>
      </c>
      <c r="P11" s="8">
        <v>364</v>
      </c>
    </row>
    <row r="12" spans="1:16" x14ac:dyDescent="0.25">
      <c r="A12">
        <v>7</v>
      </c>
      <c r="B12" s="1">
        <v>43786</v>
      </c>
      <c r="C12" s="9" t="s">
        <v>2</v>
      </c>
      <c r="D12" s="9" t="s">
        <v>30</v>
      </c>
      <c r="E12">
        <v>14</v>
      </c>
      <c r="F12" s="9" t="s">
        <v>32</v>
      </c>
      <c r="G12">
        <v>24.5</v>
      </c>
      <c r="H12">
        <v>2</v>
      </c>
      <c r="I12">
        <v>6</v>
      </c>
      <c r="J12" s="1">
        <v>43753</v>
      </c>
      <c r="K12" s="10"/>
      <c r="L12">
        <v>3</v>
      </c>
      <c r="M12" t="s">
        <v>9</v>
      </c>
      <c r="N12" t="s">
        <v>18</v>
      </c>
      <c r="O12">
        <v>1</v>
      </c>
      <c r="P12" s="8">
        <v>14</v>
      </c>
    </row>
    <row r="13" spans="1:16" x14ac:dyDescent="0.25">
      <c r="A13">
        <v>7</v>
      </c>
      <c r="B13" s="1">
        <v>43786</v>
      </c>
      <c r="C13" s="9" t="s">
        <v>2</v>
      </c>
      <c r="D13" s="9" t="s">
        <v>30</v>
      </c>
      <c r="E13">
        <v>14</v>
      </c>
      <c r="F13" s="9" t="s">
        <v>32</v>
      </c>
      <c r="G13">
        <v>24.5</v>
      </c>
      <c r="H13">
        <v>2</v>
      </c>
      <c r="I13">
        <v>7</v>
      </c>
      <c r="J13" s="1">
        <v>43753</v>
      </c>
      <c r="K13" s="10"/>
      <c r="L13">
        <v>4</v>
      </c>
      <c r="M13" t="s">
        <v>10</v>
      </c>
      <c r="N13" t="s">
        <v>18</v>
      </c>
      <c r="O13">
        <v>1</v>
      </c>
      <c r="P13" s="8">
        <v>14</v>
      </c>
    </row>
    <row r="14" spans="1:16" x14ac:dyDescent="0.25">
      <c r="A14">
        <v>3</v>
      </c>
      <c r="B14" s="1">
        <v>43784</v>
      </c>
      <c r="C14" s="9" t="s">
        <v>2</v>
      </c>
      <c r="D14" s="9" t="s">
        <v>33</v>
      </c>
      <c r="E14">
        <v>15</v>
      </c>
      <c r="F14" s="9" t="s">
        <v>31</v>
      </c>
      <c r="G14">
        <v>48.75</v>
      </c>
      <c r="H14">
        <v>3</v>
      </c>
      <c r="I14">
        <v>8</v>
      </c>
      <c r="J14" s="1">
        <v>43753</v>
      </c>
      <c r="K14" s="10"/>
      <c r="L14">
        <v>1</v>
      </c>
      <c r="M14" t="s">
        <v>3</v>
      </c>
      <c r="N14" t="s">
        <v>17</v>
      </c>
      <c r="O14">
        <v>20</v>
      </c>
      <c r="P14" s="8">
        <v>300</v>
      </c>
    </row>
    <row r="15" spans="1:16" x14ac:dyDescent="0.25">
      <c r="A15">
        <v>3</v>
      </c>
      <c r="B15" s="1">
        <v>43784</v>
      </c>
      <c r="C15" s="9" t="s">
        <v>2</v>
      </c>
      <c r="D15" s="9" t="s">
        <v>33</v>
      </c>
      <c r="E15">
        <v>15</v>
      </c>
      <c r="F15" s="9" t="s">
        <v>31</v>
      </c>
      <c r="G15">
        <v>48.75</v>
      </c>
      <c r="H15">
        <v>3</v>
      </c>
      <c r="I15">
        <v>9</v>
      </c>
      <c r="J15" s="1">
        <v>43753</v>
      </c>
      <c r="K15" s="10"/>
      <c r="L15">
        <v>2</v>
      </c>
      <c r="M15" t="s">
        <v>5</v>
      </c>
      <c r="N15" t="s">
        <v>16</v>
      </c>
      <c r="O15">
        <v>14</v>
      </c>
      <c r="P15" s="8">
        <v>210</v>
      </c>
    </row>
    <row r="16" spans="1:16" x14ac:dyDescent="0.25">
      <c r="A16">
        <v>3</v>
      </c>
      <c r="B16" s="1">
        <v>43784</v>
      </c>
      <c r="C16" s="9" t="s">
        <v>2</v>
      </c>
      <c r="D16" s="9" t="s">
        <v>33</v>
      </c>
      <c r="E16">
        <v>15</v>
      </c>
      <c r="F16" s="9" t="s">
        <v>31</v>
      </c>
      <c r="G16">
        <v>48.75</v>
      </c>
      <c r="H16">
        <v>3</v>
      </c>
      <c r="I16">
        <v>10</v>
      </c>
      <c r="J16" s="1">
        <v>43753</v>
      </c>
      <c r="K16" s="10"/>
      <c r="L16">
        <v>3</v>
      </c>
      <c r="M16" t="s">
        <v>9</v>
      </c>
      <c r="N16" t="s">
        <v>18</v>
      </c>
      <c r="O16">
        <v>1</v>
      </c>
      <c r="P16" s="8">
        <v>15</v>
      </c>
    </row>
    <row r="17" spans="1:16" x14ac:dyDescent="0.25">
      <c r="A17">
        <v>3</v>
      </c>
      <c r="B17" s="1">
        <v>43784</v>
      </c>
      <c r="C17" s="9" t="s">
        <v>2</v>
      </c>
      <c r="D17" s="9" t="s">
        <v>33</v>
      </c>
      <c r="E17">
        <v>15</v>
      </c>
      <c r="F17" s="9" t="s">
        <v>31</v>
      </c>
      <c r="G17">
        <v>48.75</v>
      </c>
      <c r="H17">
        <v>3</v>
      </c>
      <c r="I17">
        <v>11</v>
      </c>
      <c r="J17" s="1">
        <v>43753</v>
      </c>
      <c r="K17" s="10"/>
      <c r="L17">
        <v>4</v>
      </c>
      <c r="M17" t="s">
        <v>10</v>
      </c>
      <c r="N17" t="s">
        <v>18</v>
      </c>
      <c r="O17">
        <v>1</v>
      </c>
      <c r="P17" s="8">
        <v>15</v>
      </c>
    </row>
    <row r="18" spans="1:16" x14ac:dyDescent="0.25">
      <c r="A18">
        <v>8</v>
      </c>
      <c r="B18" s="1">
        <v>43786</v>
      </c>
      <c r="C18" s="9" t="s">
        <v>2</v>
      </c>
      <c r="D18" s="9" t="s">
        <v>33</v>
      </c>
      <c r="E18">
        <v>17</v>
      </c>
      <c r="F18" s="9" t="s">
        <v>31</v>
      </c>
      <c r="G18">
        <v>55.25</v>
      </c>
      <c r="H18">
        <v>3</v>
      </c>
      <c r="I18">
        <v>8</v>
      </c>
      <c r="J18" s="1">
        <v>43753</v>
      </c>
      <c r="K18" s="10"/>
      <c r="L18">
        <v>1</v>
      </c>
      <c r="M18" t="s">
        <v>3</v>
      </c>
      <c r="N18" t="s">
        <v>17</v>
      </c>
      <c r="O18">
        <v>20</v>
      </c>
      <c r="P18" s="8">
        <v>340</v>
      </c>
    </row>
    <row r="19" spans="1:16" x14ac:dyDescent="0.25">
      <c r="A19">
        <v>8</v>
      </c>
      <c r="B19" s="1">
        <v>43786</v>
      </c>
      <c r="C19" s="9" t="s">
        <v>2</v>
      </c>
      <c r="D19" s="9" t="s">
        <v>33</v>
      </c>
      <c r="E19">
        <v>17</v>
      </c>
      <c r="F19" s="9" t="s">
        <v>31</v>
      </c>
      <c r="G19">
        <v>55.25</v>
      </c>
      <c r="H19">
        <v>3</v>
      </c>
      <c r="I19">
        <v>9</v>
      </c>
      <c r="J19" s="1">
        <v>43753</v>
      </c>
      <c r="K19" s="10"/>
      <c r="L19">
        <v>2</v>
      </c>
      <c r="M19" t="s">
        <v>5</v>
      </c>
      <c r="N19" t="s">
        <v>16</v>
      </c>
      <c r="O19">
        <v>14</v>
      </c>
      <c r="P19" s="8">
        <v>238</v>
      </c>
    </row>
    <row r="20" spans="1:16" x14ac:dyDescent="0.25">
      <c r="A20">
        <v>8</v>
      </c>
      <c r="B20" s="1">
        <v>43786</v>
      </c>
      <c r="C20" s="9" t="s">
        <v>2</v>
      </c>
      <c r="D20" s="9" t="s">
        <v>33</v>
      </c>
      <c r="E20">
        <v>17</v>
      </c>
      <c r="F20" s="9" t="s">
        <v>31</v>
      </c>
      <c r="G20">
        <v>55.25</v>
      </c>
      <c r="H20">
        <v>3</v>
      </c>
      <c r="I20">
        <v>10</v>
      </c>
      <c r="J20" s="1">
        <v>43753</v>
      </c>
      <c r="K20" s="10"/>
      <c r="L20">
        <v>3</v>
      </c>
      <c r="M20" t="s">
        <v>9</v>
      </c>
      <c r="N20" t="s">
        <v>18</v>
      </c>
      <c r="O20">
        <v>1</v>
      </c>
      <c r="P20" s="8">
        <v>17</v>
      </c>
    </row>
    <row r="21" spans="1:16" x14ac:dyDescent="0.25">
      <c r="A21">
        <v>8</v>
      </c>
      <c r="B21" s="1">
        <v>43786</v>
      </c>
      <c r="C21" s="9" t="s">
        <v>2</v>
      </c>
      <c r="D21" s="9" t="s">
        <v>33</v>
      </c>
      <c r="E21">
        <v>17</v>
      </c>
      <c r="F21" s="9" t="s">
        <v>31</v>
      </c>
      <c r="G21">
        <v>55.25</v>
      </c>
      <c r="H21">
        <v>3</v>
      </c>
      <c r="I21">
        <v>11</v>
      </c>
      <c r="J21" s="1">
        <v>43753</v>
      </c>
      <c r="K21" s="10"/>
      <c r="L21">
        <v>4</v>
      </c>
      <c r="M21" t="s">
        <v>10</v>
      </c>
      <c r="N21" t="s">
        <v>18</v>
      </c>
      <c r="O21">
        <v>1</v>
      </c>
      <c r="P21" s="8">
        <v>17</v>
      </c>
    </row>
    <row r="22" spans="1:16" x14ac:dyDescent="0.25">
      <c r="A22">
        <v>4</v>
      </c>
      <c r="B22" s="1">
        <v>43784</v>
      </c>
      <c r="C22" s="9" t="s">
        <v>2</v>
      </c>
      <c r="D22" s="9" t="s">
        <v>33</v>
      </c>
      <c r="E22">
        <v>10</v>
      </c>
      <c r="F22" s="9" t="s">
        <v>32</v>
      </c>
      <c r="G22">
        <v>27.5</v>
      </c>
      <c r="H22">
        <v>4</v>
      </c>
      <c r="I22">
        <v>12</v>
      </c>
      <c r="J22" s="1">
        <v>43753</v>
      </c>
      <c r="K22" s="10"/>
      <c r="L22">
        <v>1</v>
      </c>
      <c r="M22" t="s">
        <v>3</v>
      </c>
      <c r="N22" t="s">
        <v>17</v>
      </c>
      <c r="O22">
        <v>20</v>
      </c>
      <c r="P22" s="8">
        <v>200</v>
      </c>
    </row>
    <row r="23" spans="1:16" x14ac:dyDescent="0.25">
      <c r="A23">
        <v>9</v>
      </c>
      <c r="B23" s="1">
        <v>43786</v>
      </c>
      <c r="C23" s="9" t="s">
        <v>2</v>
      </c>
      <c r="D23" s="9" t="s">
        <v>33</v>
      </c>
      <c r="E23">
        <v>12</v>
      </c>
      <c r="F23" s="9" t="s">
        <v>32</v>
      </c>
      <c r="G23">
        <v>33</v>
      </c>
      <c r="H23">
        <v>4</v>
      </c>
      <c r="I23">
        <v>12</v>
      </c>
      <c r="J23" s="1">
        <v>43753</v>
      </c>
      <c r="K23" s="10"/>
      <c r="L23">
        <v>1</v>
      </c>
      <c r="M23" t="s">
        <v>3</v>
      </c>
      <c r="N23" t="s">
        <v>17</v>
      </c>
      <c r="O23">
        <v>20</v>
      </c>
      <c r="P23" s="8">
        <v>240</v>
      </c>
    </row>
    <row r="24" spans="1:16" x14ac:dyDescent="0.25">
      <c r="A24">
        <v>4</v>
      </c>
      <c r="B24" s="1">
        <v>43784</v>
      </c>
      <c r="C24" s="9" t="s">
        <v>2</v>
      </c>
      <c r="D24" s="9" t="s">
        <v>33</v>
      </c>
      <c r="E24">
        <v>10</v>
      </c>
      <c r="F24" s="9" t="s">
        <v>32</v>
      </c>
      <c r="G24">
        <v>27.5</v>
      </c>
      <c r="H24">
        <v>4</v>
      </c>
      <c r="I24">
        <v>13</v>
      </c>
      <c r="J24" s="1">
        <v>43753</v>
      </c>
      <c r="K24" s="10"/>
      <c r="L24">
        <v>2</v>
      </c>
      <c r="M24" t="s">
        <v>5</v>
      </c>
      <c r="N24" t="s">
        <v>16</v>
      </c>
      <c r="O24">
        <v>10</v>
      </c>
      <c r="P24" s="8">
        <v>100</v>
      </c>
    </row>
    <row r="25" spans="1:16" x14ac:dyDescent="0.25">
      <c r="A25">
        <v>9</v>
      </c>
      <c r="B25" s="1">
        <v>43786</v>
      </c>
      <c r="C25" s="9" t="s">
        <v>2</v>
      </c>
      <c r="D25" s="9" t="s">
        <v>33</v>
      </c>
      <c r="E25">
        <v>12</v>
      </c>
      <c r="F25" s="9" t="s">
        <v>32</v>
      </c>
      <c r="G25">
        <v>33</v>
      </c>
      <c r="H25">
        <v>4</v>
      </c>
      <c r="I25">
        <v>13</v>
      </c>
      <c r="J25" s="1">
        <v>43753</v>
      </c>
      <c r="K25" s="10"/>
      <c r="L25">
        <v>2</v>
      </c>
      <c r="M25" t="s">
        <v>5</v>
      </c>
      <c r="N25" t="s">
        <v>16</v>
      </c>
      <c r="O25">
        <v>10</v>
      </c>
      <c r="P25" s="8">
        <v>120</v>
      </c>
    </row>
    <row r="26" spans="1:16" x14ac:dyDescent="0.25">
      <c r="A26">
        <v>4</v>
      </c>
      <c r="B26" s="1">
        <v>43784</v>
      </c>
      <c r="C26" s="9" t="s">
        <v>2</v>
      </c>
      <c r="D26" s="9" t="s">
        <v>33</v>
      </c>
      <c r="E26">
        <v>10</v>
      </c>
      <c r="F26" s="9" t="s">
        <v>32</v>
      </c>
      <c r="G26">
        <v>27.5</v>
      </c>
      <c r="H26">
        <v>4</v>
      </c>
      <c r="I26">
        <v>14</v>
      </c>
      <c r="J26" s="1">
        <v>43753</v>
      </c>
      <c r="K26" s="10"/>
      <c r="L26">
        <v>3</v>
      </c>
      <c r="M26" t="s">
        <v>9</v>
      </c>
      <c r="N26" t="s">
        <v>18</v>
      </c>
      <c r="O26">
        <v>1</v>
      </c>
      <c r="P26" s="8">
        <v>10</v>
      </c>
    </row>
    <row r="27" spans="1:16" x14ac:dyDescent="0.25">
      <c r="A27">
        <v>9</v>
      </c>
      <c r="B27" s="1">
        <v>43786</v>
      </c>
      <c r="C27" s="9" t="s">
        <v>2</v>
      </c>
      <c r="D27" s="9" t="s">
        <v>33</v>
      </c>
      <c r="E27">
        <v>12</v>
      </c>
      <c r="F27" s="9" t="s">
        <v>32</v>
      </c>
      <c r="G27">
        <v>33</v>
      </c>
      <c r="H27">
        <v>4</v>
      </c>
      <c r="I27">
        <v>14</v>
      </c>
      <c r="J27" s="1">
        <v>43753</v>
      </c>
      <c r="K27" s="10"/>
      <c r="L27">
        <v>3</v>
      </c>
      <c r="M27" t="s">
        <v>9</v>
      </c>
      <c r="N27" t="s">
        <v>18</v>
      </c>
      <c r="O27">
        <v>1</v>
      </c>
      <c r="P27" s="8">
        <v>12</v>
      </c>
    </row>
    <row r="28" spans="1:16" x14ac:dyDescent="0.25">
      <c r="A28">
        <v>4</v>
      </c>
      <c r="B28" s="1">
        <v>43784</v>
      </c>
      <c r="C28" s="9" t="s">
        <v>2</v>
      </c>
      <c r="D28" s="9" t="s">
        <v>33</v>
      </c>
      <c r="E28">
        <v>10</v>
      </c>
      <c r="F28" s="9" t="s">
        <v>32</v>
      </c>
      <c r="G28">
        <v>27.5</v>
      </c>
      <c r="H28">
        <v>4</v>
      </c>
      <c r="I28">
        <v>15</v>
      </c>
      <c r="J28" s="1">
        <v>43753</v>
      </c>
      <c r="K28" s="10"/>
      <c r="L28">
        <v>4</v>
      </c>
      <c r="M28" t="s">
        <v>10</v>
      </c>
      <c r="N28" t="s">
        <v>18</v>
      </c>
      <c r="O28">
        <v>1</v>
      </c>
      <c r="P28" s="8">
        <v>10</v>
      </c>
    </row>
    <row r="29" spans="1:16" x14ac:dyDescent="0.25">
      <c r="A29">
        <v>9</v>
      </c>
      <c r="B29" s="1">
        <v>43786</v>
      </c>
      <c r="C29" s="9" t="s">
        <v>2</v>
      </c>
      <c r="D29" s="9" t="s">
        <v>33</v>
      </c>
      <c r="E29">
        <v>12</v>
      </c>
      <c r="F29" s="9" t="s">
        <v>32</v>
      </c>
      <c r="G29">
        <v>33</v>
      </c>
      <c r="H29">
        <v>4</v>
      </c>
      <c r="I29">
        <v>15</v>
      </c>
      <c r="J29" s="1">
        <v>43753</v>
      </c>
      <c r="K29" s="10"/>
      <c r="L29">
        <v>4</v>
      </c>
      <c r="M29" t="s">
        <v>10</v>
      </c>
      <c r="N29" t="s">
        <v>18</v>
      </c>
      <c r="O29">
        <v>1</v>
      </c>
      <c r="P29" s="8">
        <v>12</v>
      </c>
    </row>
    <row r="30" spans="1:16" x14ac:dyDescent="0.25">
      <c r="A30">
        <v>5</v>
      </c>
      <c r="B30" s="1">
        <v>43784</v>
      </c>
      <c r="C30" s="9" t="s">
        <v>34</v>
      </c>
      <c r="D30" s="9" t="s">
        <v>35</v>
      </c>
      <c r="E30">
        <v>2</v>
      </c>
      <c r="F30" s="9" t="s">
        <v>36</v>
      </c>
      <c r="G30">
        <v>50</v>
      </c>
      <c r="H30">
        <v>5</v>
      </c>
      <c r="I30">
        <v>16</v>
      </c>
      <c r="J30" s="1">
        <v>43753</v>
      </c>
      <c r="K30" s="10"/>
      <c r="L30">
        <v>5</v>
      </c>
      <c r="M30" t="s">
        <v>7</v>
      </c>
      <c r="N30" t="s">
        <v>18</v>
      </c>
      <c r="O30">
        <v>1</v>
      </c>
      <c r="P30" s="8">
        <v>2</v>
      </c>
    </row>
    <row r="31" spans="1:16" x14ac:dyDescent="0.25">
      <c r="A31">
        <v>10</v>
      </c>
      <c r="B31" s="1">
        <v>43786</v>
      </c>
      <c r="C31" s="9" t="s">
        <v>34</v>
      </c>
      <c r="D31" s="9" t="s">
        <v>35</v>
      </c>
      <c r="E31">
        <v>3</v>
      </c>
      <c r="F31" s="9" t="s">
        <v>36</v>
      </c>
      <c r="G31">
        <v>75</v>
      </c>
      <c r="H31">
        <v>5</v>
      </c>
      <c r="I31">
        <v>16</v>
      </c>
      <c r="J31" s="1">
        <v>43753</v>
      </c>
      <c r="K31" s="10"/>
      <c r="L31">
        <v>5</v>
      </c>
      <c r="M31" t="s">
        <v>7</v>
      </c>
      <c r="N31" t="s">
        <v>18</v>
      </c>
      <c r="O31">
        <v>1</v>
      </c>
      <c r="P31" s="8">
        <v>3</v>
      </c>
    </row>
    <row r="32" spans="1:16" x14ac:dyDescent="0.25">
      <c r="A32">
        <v>11</v>
      </c>
      <c r="B32" s="1">
        <v>43786</v>
      </c>
      <c r="C32" s="9" t="s">
        <v>37</v>
      </c>
      <c r="D32" s="9" t="s">
        <v>38</v>
      </c>
      <c r="E32">
        <v>1</v>
      </c>
      <c r="F32" s="9" t="s">
        <v>37</v>
      </c>
      <c r="G32">
        <v>10</v>
      </c>
      <c r="H32">
        <v>6</v>
      </c>
      <c r="I32">
        <v>17</v>
      </c>
      <c r="J32" s="1">
        <v>43753</v>
      </c>
      <c r="K32" s="10"/>
      <c r="L32">
        <v>0</v>
      </c>
      <c r="O32">
        <v>0</v>
      </c>
      <c r="P32" s="8">
        <v>0</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Inventory</vt:lpstr>
      <vt:lpstr>Purchases</vt:lpstr>
      <vt:lpstr>Measures</vt:lpstr>
      <vt:lpstr>Products</vt:lpstr>
      <vt:lpstr>Inv Prd</vt:lpstr>
      <vt:lpstr>Inv Count</vt:lpstr>
      <vt:lpstr>Square Sales</vt:lpstr>
      <vt:lpstr>Square Sales by Inv</vt:lpstr>
      <vt:lpstr>Inventory 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dc:creator>
  <cp:lastModifiedBy>josh</cp:lastModifiedBy>
  <dcterms:created xsi:type="dcterms:W3CDTF">2019-11-11T21:56:13Z</dcterms:created>
  <dcterms:modified xsi:type="dcterms:W3CDTF">2019-11-12T00:51:33Z</dcterms:modified>
</cp:coreProperties>
</file>