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7D5ED03E-A02E-438F-B316-40E2B6DEC31A}" xr6:coauthVersionLast="47" xr6:coauthVersionMax="47" xr10:uidLastSave="{00000000-0000-0000-0000-000000000000}"/>
  <bookViews>
    <workbookView xWindow="-120" yWindow="-120" windowWidth="29040" windowHeight="15720" tabRatio="500" firstSheet="1" activeTab="4" xr2:uid="{00000000-000D-0000-FFFF-FFFF00000000}"/>
  </bookViews>
  <sheets>
    <sheet name="الموظفين" sheetId="2" r:id="rId1"/>
    <sheet name="تقفيلة اليوم" sheetId="6" r:id="rId2"/>
    <sheet name="المشتريات اليومية" sheetId="4" r:id="rId3"/>
    <sheet name="فواتير" sheetId="15" r:id="rId4"/>
    <sheet name="المصروفات النثرية" sheetId="5" r:id="rId5"/>
    <sheet name="سلف الموظفين" sheetId="8" r:id="rId6"/>
    <sheet name="تفصيلة اليوم" sheetId="16" r:id="rId7"/>
    <sheet name="ملخص شهري" sheetId="13" r:id="rId8"/>
    <sheet name="الإيرادات اليومية" sheetId="3" r:id="rId9"/>
    <sheet name="الرواتب" sheetId="7" r:id="rId10"/>
    <sheet name="حضور وانصراف" sheetId="9" r:id="rId11"/>
    <sheet name="المخزون" sheetId="10" r:id="rId12"/>
    <sheet name="الجرد" sheetId="11" r:id="rId13"/>
    <sheet name="الموردين" sheetId="12" r:id="rId14"/>
    <sheet name="حساب م جمعة و طارق و هشام" sheetId="17" r:id="rId15"/>
    <sheet name="test" sheetId="18" r:id="rId16"/>
  </sheets>
  <definedNames>
    <definedName name="_xlnm.Print_Area" localSheetId="14">'حساب م جمعة و طارق و هشام'!#REF!</definedName>
    <definedName name="_xlnm.Print_Area" localSheetId="5">'سلف الموظفين'!$A$1:$S$63</definedName>
    <definedName name="_xlnm.Print_Area" localSheetId="7">'ملخص شهري'!$A$1:$G$7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7" i="4" l="1"/>
  <c r="I27" i="4"/>
  <c r="F10" i="6"/>
  <c r="F9" i="6"/>
  <c r="F8" i="6"/>
  <c r="F7" i="6"/>
  <c r="G7" i="6"/>
  <c r="F6" i="6"/>
  <c r="G6" i="6"/>
  <c r="G5" i="6"/>
  <c r="D5" i="13"/>
  <c r="E33" i="5"/>
  <c r="E32" i="5"/>
  <c r="F60" i="8"/>
  <c r="H9" i="6"/>
  <c r="H10" i="6"/>
  <c r="S5" i="18" l="1"/>
  <c r="T15" i="18"/>
  <c r="AR28" i="16"/>
  <c r="AR26" i="16"/>
  <c r="AR21" i="16"/>
  <c r="T19" i="18" l="1"/>
  <c r="R19" i="18"/>
  <c r="S15" i="18"/>
  <c r="O26" i="18"/>
  <c r="M25" i="18"/>
  <c r="M24" i="18"/>
  <c r="M22" i="18"/>
  <c r="M20" i="18"/>
  <c r="O17" i="18"/>
  <c r="M17" i="18"/>
  <c r="O14" i="18"/>
  <c r="O10" i="18"/>
  <c r="O8" i="18"/>
  <c r="M14" i="18"/>
  <c r="M8" i="18"/>
  <c r="AN22" i="16"/>
  <c r="AN23" i="16"/>
  <c r="AN11" i="16"/>
  <c r="M31" i="18"/>
  <c r="M15" i="18"/>
  <c r="I23" i="4"/>
  <c r="B23" i="4"/>
  <c r="I13" i="4"/>
  <c r="H22" i="5"/>
  <c r="I11" i="4"/>
  <c r="B11" i="4"/>
  <c r="I21" i="4"/>
  <c r="B21" i="4"/>
  <c r="M30" i="18" l="1"/>
  <c r="D6" i="6" l="1"/>
  <c r="J18" i="16"/>
  <c r="J16" i="16"/>
  <c r="C5" i="6"/>
  <c r="D5" i="6"/>
  <c r="AJ12" i="16"/>
  <c r="AJ19" i="16" s="1"/>
  <c r="AJ13" i="16"/>
  <c r="L30" i="4"/>
  <c r="C5" i="13" s="1"/>
  <c r="C9" i="3"/>
  <c r="C10" i="6"/>
  <c r="G10" i="6"/>
  <c r="AC25" i="16"/>
  <c r="AC23" i="16"/>
  <c r="AC14" i="16"/>
  <c r="Q38" i="17"/>
  <c r="Q39" i="17"/>
  <c r="I36" i="17"/>
  <c r="I35" i="17"/>
  <c r="I34" i="17"/>
  <c r="Q37" i="17"/>
  <c r="J57" i="17"/>
  <c r="J60" i="17" s="1"/>
  <c r="J64" i="17" s="1"/>
  <c r="D54" i="17"/>
  <c r="X8" i="16"/>
  <c r="X21" i="16" s="1"/>
  <c r="X9" i="16"/>
  <c r="H3" i="8"/>
  <c r="H4" i="12"/>
  <c r="F5" i="12"/>
  <c r="H5" i="12" s="1"/>
  <c r="E8" i="6"/>
  <c r="H8" i="6"/>
  <c r="T29" i="16"/>
  <c r="T31" i="16"/>
  <c r="Q23" i="16"/>
  <c r="Q17" i="16"/>
  <c r="K6" i="6"/>
  <c r="H7" i="6"/>
  <c r="H6" i="6"/>
  <c r="C6" i="6"/>
  <c r="C4" i="3"/>
  <c r="E4" i="3"/>
  <c r="B7" i="4"/>
  <c r="K5" i="6" l="1"/>
  <c r="K36" i="6" s="1"/>
  <c r="B38" i="4" l="1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B6" i="6"/>
  <c r="B5" i="6"/>
  <c r="E31" i="5"/>
  <c r="E30" i="5"/>
  <c r="E29" i="5"/>
  <c r="E28" i="5"/>
  <c r="E27" i="5"/>
  <c r="E26" i="5"/>
  <c r="E25" i="5"/>
  <c r="E23" i="5"/>
  <c r="E22" i="5"/>
  <c r="E20" i="5"/>
  <c r="E19" i="5"/>
  <c r="E17" i="5"/>
  <c r="E16" i="5"/>
  <c r="E15" i="5"/>
  <c r="E14" i="5"/>
  <c r="E13" i="5"/>
  <c r="E12" i="5"/>
  <c r="E11" i="5"/>
  <c r="E10" i="5"/>
  <c r="E9" i="5"/>
  <c r="E8" i="5"/>
  <c r="E6" i="5"/>
  <c r="E5" i="5"/>
  <c r="E4" i="5"/>
  <c r="I92" i="4"/>
  <c r="B92" i="4"/>
  <c r="I91" i="4"/>
  <c r="B91" i="4"/>
  <c r="I90" i="4"/>
  <c r="B90" i="4"/>
  <c r="I89" i="4"/>
  <c r="B89" i="4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8" i="4"/>
  <c r="I67" i="4"/>
  <c r="B67" i="4"/>
  <c r="I66" i="4"/>
  <c r="B66" i="4"/>
  <c r="I65" i="4"/>
  <c r="B65" i="4"/>
  <c r="I64" i="4"/>
  <c r="B64" i="4"/>
  <c r="I63" i="4"/>
  <c r="B63" i="4"/>
  <c r="I62" i="4"/>
  <c r="B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B37" i="4"/>
  <c r="I36" i="4"/>
  <c r="B36" i="4"/>
  <c r="I35" i="4"/>
  <c r="B35" i="4"/>
  <c r="I34" i="4"/>
  <c r="B34" i="4"/>
  <c r="I33" i="4"/>
  <c r="B33" i="4"/>
  <c r="I32" i="4"/>
  <c r="B32" i="4"/>
  <c r="I31" i="4"/>
  <c r="B31" i="4"/>
  <c r="I30" i="4"/>
  <c r="B30" i="4"/>
  <c r="I29" i="4"/>
  <c r="B29" i="4"/>
  <c r="I28" i="4"/>
  <c r="B28" i="4"/>
  <c r="I26" i="4"/>
  <c r="B26" i="4"/>
  <c r="I25" i="4"/>
  <c r="B25" i="4"/>
  <c r="I24" i="4"/>
  <c r="B24" i="4"/>
  <c r="I22" i="4"/>
  <c r="B22" i="4"/>
  <c r="I20" i="4"/>
  <c r="B20" i="4"/>
  <c r="I19" i="4"/>
  <c r="B19" i="4"/>
  <c r="I18" i="4"/>
  <c r="B18" i="4"/>
  <c r="I17" i="4"/>
  <c r="B17" i="4"/>
  <c r="I16" i="4"/>
  <c r="I15" i="4"/>
  <c r="I14" i="4"/>
  <c r="I12" i="4"/>
  <c r="B12" i="4"/>
  <c r="B10" i="4"/>
  <c r="I9" i="4"/>
  <c r="B9" i="4"/>
  <c r="I8" i="4"/>
  <c r="B8" i="4"/>
  <c r="I7" i="4"/>
  <c r="I6" i="4"/>
  <c r="B6" i="4"/>
  <c r="I4" i="4"/>
  <c r="B4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F35" i="3" l="1"/>
  <c r="B5" i="13"/>
  <c r="F5" i="13" s="1"/>
  <c r="H20" i="10"/>
  <c r="G20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<sst xmlns="http://schemas.openxmlformats.org/spreadsheetml/2006/main" count="694" uniqueCount="390">
  <si>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</si>
  <si>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</si>
  <si>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</si>
  <si>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</si>
  <si>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</si>
  <si>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</si>
  <si>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</si>
  <si>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</si>
  <si>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</si>
  <si>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</si>
  <si>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</si>
  <si>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</si>
  <si>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</si>
  <si>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</si>
  <si>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</si>
  <si>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</si>
  <si>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</si>
  <si>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</si>
  <si>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</si>
  <si>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</si>
  <si>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</si>
  <si>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</si>
  <si>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</si>
  <si>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</si>
  <si>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</si>
  <si>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</si>
  <si>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</si>
  <si>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</si>
  <si>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</si>
  <si>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</si>
  <si>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</si>
  <si>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</si>
  <si>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</si>
  <si>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</si>
  <si>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</si>
  <si>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</si>
  <si>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المشتريات اليومية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</si>
  <si>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</si>
  <si>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</si>
  <si>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</si>
  <si>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</si>
  <si>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</si>
  <si>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</si>
  <si>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</si>
  <si>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</si>
  <si>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</si>
  <si>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</si>
  <si>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</si>
  <si>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سجل التقفيلات اليومية</t>
  </si>
  <si>
    <t>انستا</t>
  </si>
  <si>
    <t>المشتريات</t>
  </si>
  <si>
    <t>المصروفات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</si>
  <si>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</si>
  <si>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</si>
  <si>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</si>
  <si>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</si>
  <si>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</si>
  <si>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</si>
  <si>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</si>
  <si>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</si>
  <si>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</si>
  <si>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</si>
  <si>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</si>
  <si>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</si>
  <si>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 xml:space="preserve">اجمالي السلف 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</si>
  <si>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</si>
  <si>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</si>
  <si>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</si>
  <si>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</si>
  <si>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</si>
  <si>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</si>
  <si>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</si>
  <si>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</si>
  <si>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</si>
  <si>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</si>
  <si>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</si>
  <si>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</si>
  <si>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</si>
  <si>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</si>
  <si>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</si>
  <si>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</si>
  <si>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</si>
  <si>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</si>
  <si>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</si>
  <si>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</si>
  <si>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</si>
  <si>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</si>
  <si>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</si>
  <si>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</si>
  <si>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</si>
  <si>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</si>
  <si>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</si>
  <si>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</si>
  <si>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</si>
  <si>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</si>
  <si>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</si>
  <si>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</si>
  <si>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</si>
  <si>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</si>
  <si>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</si>
  <si>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</si>
  <si>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</si>
  <si>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</si>
  <si>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</si>
  <si>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</si>
  <si>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</si>
  <si>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</si>
  <si>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</si>
  <si>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</si>
  <si>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</si>
  <si>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إجمالي الرواتب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</si>
  <si>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</si>
  <si>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</si>
  <si>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</si>
  <si>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</si>
  <si>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</si>
  <si>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</si>
  <si>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</si>
  <si>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</si>
  <si>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</si>
  <si>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</si>
  <si>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</si>
  <si>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</si>
  <si>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</si>
  <si>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</si>
  <si>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</si>
  <si>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</si>
  <si>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تم سداد اجل 1220 جنية من مستر طارق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</si>
  <si>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</si>
  <si>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</si>
  <si>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</si>
  <si>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</si>
  <si>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</si>
  <si>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</si>
  <si>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</si>
  <si>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</si>
  <si>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</si>
  <si>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</si>
  <si>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</si>
  <si>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</si>
  <si>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</si>
  <si>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</si>
  <si>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</si>
  <si>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</si>
  <si>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</si>
  <si>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</si>
  <si>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</si>
  <si>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</si>
  <si>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</si>
  <si>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</si>
  <si>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</si>
  <si>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</si>
  <si>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</si>
  <si>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</si>
  <si>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</si>
  <si>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</si>
  <si>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</si>
  <si>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</si>
  <si>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</si>
  <si>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</si>
  <si>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</si>
  <si>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</si>
  <si>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</si>
  <si>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</si>
  <si>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</si>
  <si>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</si>
  <si>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</si>
  <si>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</si>
  <si>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</si>
  <si>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</si>
  <si>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</si>
  <si>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</si>
  <si>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</si>
  <si>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</si>
  <si>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</si>
  <si>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</si>
  <si>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</si>
  <si>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</si>
  <si>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</si>
  <si>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</si>
  <si>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</si>
  <si>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</si>
  <si>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</si>
  <si>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</si>
  <si>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</si>
  <si>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</si>
  <si>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</si>
  <si>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</si>
  <si>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</si>
  <si>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</si>
  <si>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</si>
  <si>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</si>
  <si>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</si>
  <si>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</si>
  <si>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</si>
  <si>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</si>
  <si>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</si>
  <si>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</si>
  <si>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</si>
  <si>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</si>
  <si>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</si>
  <si>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</si>
  <si>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</si>
  <si>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</si>
  <si>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</si>
  <si>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</si>
  <si>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</si>
  <si>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</si>
  <si>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</si>
  <si>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</si>
  <si>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</si>
  <si>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</si>
  <si>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</si>
  <si>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</si>
  <si>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</si>
  <si>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</si>
  <si>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 xml:space="preserve"> جركن مانجا  29 عدد</t>
  </si>
  <si>
    <t xml:space="preserve">كل جركن 2 لتر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</si>
  <si>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</si>
  <si>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</si>
  <si>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</si>
  <si>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</si>
  <si>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</si>
  <si>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</si>
  <si>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</si>
  <si>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</si>
  <si>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</si>
  <si>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</si>
  <si>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</si>
  <si>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</si>
  <si>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</si>
  <si>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</si>
  <si>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</si>
  <si>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</si>
  <si>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</si>
  <si>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</si>
  <si>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</si>
  <si>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</si>
  <si>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</si>
  <si>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</si>
  <si>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</si>
  <si>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</si>
  <si>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</si>
  <si>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</si>
  <si>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</si>
  <si>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</si>
  <si>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</si>
  <si>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</si>
  <si>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</si>
  <si>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</si>
  <si>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</si>
  <si>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</si>
  <si>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</si>
  <si>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</si>
  <si>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</si>
  <si>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</si>
  <si>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</si>
  <si>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مصدر الرصيد</t>
  </si>
  <si>
    <t>المبغ</t>
  </si>
  <si>
    <t>الحساب القديم</t>
  </si>
  <si>
    <t>ماضي</t>
  </si>
  <si>
    <t>نسبة جدبدة</t>
  </si>
  <si>
    <t>من يد م جمعة علام</t>
  </si>
  <si>
    <t>كراسي بلاستيك</t>
  </si>
  <si>
    <t>تيك اواي</t>
  </si>
  <si>
    <t>كاميرات</t>
  </si>
  <si>
    <t>مصاريف و عشاء</t>
  </si>
  <si>
    <t>طارق</t>
  </si>
  <si>
    <t xml:space="preserve">باقي حساب </t>
  </si>
  <si>
    <t>حساب الفرش الداخلي</t>
  </si>
  <si>
    <t>تركيب الششات و الدش</t>
  </si>
  <si>
    <t>دفعة للمعدات</t>
  </si>
  <si>
    <t>اعلام</t>
  </si>
  <si>
    <t>الكاونتر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</si>
  <si>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</si>
  <si>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</si>
  <si>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</si>
  <si>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</si>
  <si>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</si>
  <si>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</si>
  <si>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</si>
  <si>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</si>
  <si>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</si>
  <si>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</si>
  <si>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</si>
  <si>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</si>
  <si>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</si>
  <si>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</si>
  <si>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</si>
  <si>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</si>
  <si>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</si>
  <si>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</si>
  <si>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</si>
  <si>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</si>
  <si>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</si>
  <si>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</si>
  <si>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</si>
  <si>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</si>
  <si>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</si>
  <si>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</si>
  <si>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</si>
  <si>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</si>
  <si>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</si>
  <si>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</si>
  <si>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</si>
  <si>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</si>
  <si>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</si>
  <si>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ابراهيم بدر</t>
  </si>
  <si>
    <t>فواكه</t>
  </si>
  <si>
    <t xml:space="preserve"> المصروفات النثرية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</si>
  <si>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</si>
  <si>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</si>
  <si>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</si>
  <si>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</si>
  <si>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</si>
  <si>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</si>
  <si>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</si>
  <si>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</si>
  <si>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</si>
  <si>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</si>
  <si>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</si>
  <si>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</si>
  <si>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</si>
  <si>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</si>
  <si>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</si>
  <si>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</si>
  <si>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</si>
  <si>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</si>
  <si>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</si>
  <si>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</si>
  <si>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</si>
  <si>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</si>
  <si>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</si>
  <si>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</si>
  <si>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</si>
  <si>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</si>
  <si>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 xml:space="preserve">ماتش مصر و استراليا 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</si>
  <si>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</si>
  <si>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</si>
  <si>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</si>
  <si>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</si>
  <si>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</si>
  <si>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</si>
  <si>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</si>
  <si>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</si>
  <si>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</si>
  <si>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</si>
  <si>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</si>
  <si>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</si>
  <si>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</si>
  <si>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</si>
  <si>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</si>
  <si>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</si>
  <si>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</si>
  <si>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</si>
  <si>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</si>
  <si>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</si>
  <si>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</si>
  <si>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</si>
  <si>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</si>
  <si>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</si>
  <si>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</si>
  <si>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</si>
  <si>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</si>
  <si>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</si>
  <si>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</si>
  <si>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</si>
  <si>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</si>
  <si>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</si>
  <si>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</si>
  <si>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</si>
  <si>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واصل لي م عبدالله لحد 30/6</t>
  </si>
  <si>
    <t>تم إدراج مبلغ 3,000 جنيه للموظف سيف عصام ضمن بند السلف لي مرتب شهر 6</t>
  </si>
  <si>
    <t>تم ادراج مبلغ لكل من احمد هشش 1330  و  محمد عزت 1290  عبد الله محمد 2000  و محمد صبري 2000 و سيف عصام فخري 2750 و ادم 3000 ضمن بند السلف لي مرتب شهر 6</t>
  </si>
  <si>
    <t>محمد صبحي البهنسي</t>
  </si>
  <si>
    <t>سداد 10000</t>
  </si>
  <si>
    <t>باقي 24187</t>
  </si>
  <si>
    <t>تم إدراج مبلغ 3,000 جنيه للموظف فارس ضمن بند السلف فلي مرتب شهر 6                      /                            ماتش مصر و الارجنتين</t>
  </si>
  <si>
    <t>يوجد زياد 842           /           تم سداد مبلغ 10,000 جنيه نظير فاتورة العماوي       /        ماتش مصر و اتسراليا</t>
  </si>
  <si>
    <t>يوجد زيادة 246 جنيه                           /                      تم سداد مبلغ 5,000 جنيه نظير فاتورة العماوي</t>
  </si>
  <si>
    <t>تم صرف مكافأة لكلٍ من فهمي وعمار      /          يوجد زياده 80 جنيه</t>
  </si>
  <si>
    <t>تم ادراج مبلغ   4470  لكل من عبدالله و رياض  و ادم  1000  ضمن بند السلف لي مرتب شهر 6</t>
  </si>
  <si>
    <t>يوجد زيادة 38 جنبيه</t>
  </si>
  <si>
    <t>إجمالي المصروفات النثرية</t>
  </si>
  <si>
    <t>كان باقي للعماوي 5040 من شهر 6</t>
  </si>
  <si>
    <t>يوجد زيادة 78 جنيه  /  تم سداد 10000 جنيه نظير فاتورة العماوي</t>
  </si>
  <si>
    <t>تم سداد 10000</t>
  </si>
  <si>
    <t>من الخزنة وليست من ايراد اليوم</t>
  </si>
  <si>
    <t>في فاتورة ناقصة بقيمة 630</t>
  </si>
  <si>
    <t>يوجد مرتجع بقيمة 270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</si>
</sst>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charset val="1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b/>
      <sz val="1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sz val="11"/>
      <color rgb="FFFF0000"/>
      <name val="Aptos Narrow"/>
      <family val="2"/>
      <charset val="1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  <xf numFmtId="0" fontId="25" fillId="6" borderId="0" applyNumberFormat="0" applyBorder="0" applyAlignment="0" applyProtection="0"/>
  </cellStyleXfs>
  <cellXfs count="148">
    <xf numFmtId="0" fontId="0" fillId="0" borderId="0" xfId="0"/>
    <xf numFmtId="0" fontId="1" fillId="0" borderId="0" xfId="0" applyFont="1"/>
    <xf numFmtId="4" fontId="0" fillId="0" borderId="0" xfId="0" applyNumberFormat="1"/>
    <xf numFmtId="0" fontId="2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6" fillId="2" borderId="1" xfId="0" applyFont="1" applyFill="1" applyBorder="1" applyAlignment="1">
      <alignment horizontal="center"/>
    </xf>
    <xf numFmtId="14" fontId="4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1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0" fontId="0" fillId="0" borderId="0" xfId="0" applyNumberFormat="1"/>
    <xf numFmtId="0" fontId="2" fillId="3" borderId="0" xfId="0" applyFont="1" applyFill="1"/>
    <xf numFmtId="0" fontId="0" fillId="3" borderId="0" xfId="0" applyFill="1"/>
    <xf numFmtId="4" fontId="2" fillId="3" borderId="0" xfId="0" applyNumberFormat="1" applyFont="1" applyFill="1"/>
    <xf numFmtId="0" fontId="2" fillId="2" borderId="2" xfId="0" applyFont="1" applyFill="1" applyBorder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0" fillId="0" borderId="7" xfId="0" applyBorder="1"/>
    <xf numFmtId="0" fontId="11" fillId="4" borderId="1" xfId="1" applyNumberFormat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4" borderId="1" xfId="1" applyBorder="1"/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4" fontId="18" fillId="4" borderId="1" xfId="1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" fontId="0" fillId="0" borderId="0" xfId="0" applyNumberFormat="1"/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1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23" fillId="0" borderId="0" xfId="0" applyFont="1"/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25" fillId="6" borderId="1" xfId="3" applyNumberFormat="1" applyBorder="1" applyAlignment="1">
      <alignment horizontal="center" vertical="center"/>
    </xf>
    <xf numFmtId="2" fontId="10" fillId="0" borderId="1" xfId="0" applyNumberFormat="1" applyFont="1" applyBorder="1"/>
    <xf numFmtId="0" fontId="10" fillId="0" borderId="1" xfId="0" applyFont="1" applyBorder="1" applyAlignment="1">
      <alignment horizontal="right"/>
    </xf>
    <xf numFmtId="2" fontId="10" fillId="0" borderId="1" xfId="0" applyNumberFormat="1" applyFont="1" applyBorder="1" applyAlignment="1">
      <alignment horizontal="right"/>
    </xf>
    <xf numFmtId="4" fontId="10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4" borderId="1" xfId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0" fillId="0" borderId="1" xfId="0" applyFont="1" applyBorder="1" applyAlignment="1">
      <alignment horizont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0" fillId="0" borderId="0" xfId="0"/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Alignment="1"/>
    <xf numFmtId="0" fontId="22" fillId="7" borderId="1" xfId="2" applyFill="1" applyBorder="1" applyAlignment="1">
      <alignment horizontal="center" vertical="center"/>
    </xf>
    <xf numFmtId="4" fontId="22" fillId="7" borderId="1" xfId="2" applyNumberFormat="1" applyFill="1" applyBorder="1" applyAlignment="1">
      <alignment horizontal="center" vertical="center"/>
    </xf>
    <xf numFmtId="4" fontId="22" fillId="7" borderId="1" xfId="2" applyNumberFormat="1" applyFill="1" applyBorder="1" applyAlignment="1">
      <alignment horizontal="center"/>
    </xf>
    <xf numFmtId="0" fontId="22" fillId="8" borderId="1" xfId="2" applyFill="1" applyBorder="1"/>
    <xf numFmtId="4" fontId="22" fillId="8" borderId="1" xfId="2" applyNumberFormat="1" applyFill="1" applyBorder="1"/>
    <xf numFmtId="0" fontId="22" fillId="8" borderId="1" xfId="2" applyFill="1" applyBorder="1" applyAlignment="1">
      <alignment horizontal="center" vertical="center"/>
    </xf>
    <xf numFmtId="14" fontId="22" fillId="7" borderId="1" xfId="2" applyNumberForma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4" xfId="0" applyFont="1" applyBorder="1" applyAlignment="1">
      <alignment horizont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39" Type="http://schemas.openxmlformats.org/officeDocument/2006/relationships/customXml" Target="../ink/ink16.xml"/><Relationship Id="rId21" Type="http://schemas.openxmlformats.org/officeDocument/2006/relationships/customXml" Target="../ink/ink7.xml"/><Relationship Id="rId34" Type="http://schemas.openxmlformats.org/officeDocument/2006/relationships/image" Target="../media/image18.png"/><Relationship Id="rId42" Type="http://schemas.openxmlformats.org/officeDocument/2006/relationships/image" Target="../media/image22.png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33" Type="http://schemas.openxmlformats.org/officeDocument/2006/relationships/customXml" Target="../ink/ink13.xml"/><Relationship Id="rId38" Type="http://schemas.openxmlformats.org/officeDocument/2006/relationships/image" Target="../media/image20.png"/><Relationship Id="rId16" Type="http://schemas.openxmlformats.org/officeDocument/2006/relationships/image" Target="../media/image12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41" Type="http://schemas.openxmlformats.org/officeDocument/2006/relationships/customXml" Target="../ink/ink17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37" Type="http://schemas.openxmlformats.org/officeDocument/2006/relationships/customXml" Target="../ink/ink15.xml"/><Relationship Id="rId40" Type="http://schemas.openxmlformats.org/officeDocument/2006/relationships/image" Target="../media/image21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36" Type="http://schemas.openxmlformats.org/officeDocument/2006/relationships/image" Target="../media/image19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0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Relationship Id="rId35" Type="http://schemas.openxmlformats.org/officeDocument/2006/relationships/customXml" Target="../ink/ink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17</xdr:row>
      <xdr:rowOff>54708</xdr:rowOff>
    </xdr:from>
    <xdr:to>
      <xdr:col>1</xdr:col>
      <xdr:colOff>65857</xdr:colOff>
      <xdr:row>17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15</xdr:row>
      <xdr:rowOff>141830</xdr:rowOff>
    </xdr:from>
    <xdr:to>
      <xdr:col>5</xdr:col>
      <xdr:colOff>438003</xdr:colOff>
      <xdr:row>15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14</xdr:row>
      <xdr:rowOff>86030</xdr:rowOff>
    </xdr:from>
    <xdr:to>
      <xdr:col>5</xdr:col>
      <xdr:colOff>528003</xdr:colOff>
      <xdr:row>15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4</xdr:row>
      <xdr:rowOff>43557</xdr:rowOff>
    </xdr:from>
    <xdr:to>
      <xdr:col>2</xdr:col>
      <xdr:colOff>136903</xdr:colOff>
      <xdr:row>22</xdr:row>
      <xdr:rowOff>118841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817947"/>
            <a:ext cx="1160280" cy="356004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53" y="811776"/>
              <a:ext cx="1172493" cy="357238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20</xdr:row>
      <xdr:rowOff>170540</xdr:rowOff>
    </xdr:from>
    <xdr:to>
      <xdr:col>4</xdr:col>
      <xdr:colOff>503889</xdr:colOff>
      <xdr:row>20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21</xdr:row>
      <xdr:rowOff>133758</xdr:rowOff>
    </xdr:from>
    <xdr:to>
      <xdr:col>3</xdr:col>
      <xdr:colOff>181087</xdr:colOff>
      <xdr:row>23</xdr:row>
      <xdr:rowOff>47592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21</xdr:row>
      <xdr:rowOff>89478</xdr:rowOff>
    </xdr:from>
    <xdr:to>
      <xdr:col>3</xdr:col>
      <xdr:colOff>514807</xdr:colOff>
      <xdr:row>23</xdr:row>
      <xdr:rowOff>162792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22</xdr:row>
      <xdr:rowOff>166455</xdr:rowOff>
    </xdr:from>
    <xdr:to>
      <xdr:col>4</xdr:col>
      <xdr:colOff>26889</xdr:colOff>
      <xdr:row>23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21</xdr:row>
      <xdr:rowOff>107118</xdr:rowOff>
    </xdr:from>
    <xdr:to>
      <xdr:col>5</xdr:col>
      <xdr:colOff>205331</xdr:colOff>
      <xdr:row>23</xdr:row>
      <xdr:rowOff>64152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21</xdr:row>
      <xdr:rowOff>99918</xdr:rowOff>
    </xdr:from>
    <xdr:to>
      <xdr:col>3</xdr:col>
      <xdr:colOff>159127</xdr:colOff>
      <xdr:row>23</xdr:row>
      <xdr:rowOff>33192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21</xdr:row>
      <xdr:rowOff>78318</xdr:rowOff>
    </xdr:from>
    <xdr:to>
      <xdr:col>3</xdr:col>
      <xdr:colOff>290887</xdr:colOff>
      <xdr:row>23</xdr:row>
      <xdr:rowOff>42192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73</xdr:row>
      <xdr:rowOff>17244</xdr:rowOff>
    </xdr:from>
    <xdr:to>
      <xdr:col>5</xdr:col>
      <xdr:colOff>315491</xdr:colOff>
      <xdr:row>75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167052</xdr:colOff>
      <xdr:row>8</xdr:row>
      <xdr:rowOff>78663</xdr:rowOff>
    </xdr:from>
    <xdr:to>
      <xdr:col>13</xdr:col>
      <xdr:colOff>187212</xdr:colOff>
      <xdr:row>10</xdr:row>
      <xdr:rowOff>127438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14:cNvPr>
            <xdr14:cNvContentPartPr/>
          </xdr14:nvContentPartPr>
          <xdr14:nvPr macro=""/>
          <xdr14:xfrm>
            <a:off x="8081640" y="1571240"/>
            <a:ext cx="20160" cy="42192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D19E43DD-6157-8D28-8C0D-FC0EF2560D37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075520" y="1565187"/>
              <a:ext cx="32400" cy="434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390231</xdr:colOff>
      <xdr:row>6</xdr:row>
      <xdr:rowOff>183607</xdr:rowOff>
    </xdr:from>
    <xdr:to>
      <xdr:col>21</xdr:col>
      <xdr:colOff>116937</xdr:colOff>
      <xdr:row>10</xdr:row>
      <xdr:rowOff>41758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14:cNvPr>
            <xdr14:cNvContentPartPr/>
          </xdr14:nvContentPartPr>
          <xdr14:nvPr macro=""/>
          <xdr14:xfrm>
            <a:off x="12566520" y="1303040"/>
            <a:ext cx="335520" cy="60444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9B4A71C5-5A99-B639-8EB2-9C33F8A3ADF9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2560478" y="1297135"/>
              <a:ext cx="347604" cy="61625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523528</xdr:colOff>
      <xdr:row>5</xdr:row>
      <xdr:rowOff>117099</xdr:rowOff>
    </xdr:from>
    <xdr:to>
      <xdr:col>6</xdr:col>
      <xdr:colOff>276873</xdr:colOff>
      <xdr:row>9</xdr:row>
      <xdr:rowOff>108811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7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14:cNvPr>
            <xdr14:cNvContentPartPr/>
          </xdr14:nvContentPartPr>
          <xdr14:nvPr macro=""/>
          <xdr14:xfrm>
            <a:off x="3567600" y="1049960"/>
            <a:ext cx="362160" cy="73800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22E7A19-6479-3C3D-1FFD-1826CB6F910B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561552" y="1044017"/>
              <a:ext cx="374256" cy="749886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12</xdr:col>
      <xdr:colOff>250739</xdr:colOff>
      <xdr:row>16</xdr:row>
      <xdr:rowOff>186381</xdr:rowOff>
    </xdr:from>
    <xdr:to>
      <xdr:col>13</xdr:col>
      <xdr:colOff>555882</xdr:colOff>
      <xdr:row>21</xdr:row>
      <xdr:rowOff>156863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4C41866B-AC5B-BE43-EBD0-B517C45CBB1F}"/>
            </a:ext>
          </a:extLst>
        </xdr:cNvPr>
        <xdr:cNvSpPr txBox="1"/>
      </xdr:nvSpPr>
      <xdr:spPr>
        <a:xfrm>
          <a:off x="7561820" y="3206922"/>
          <a:ext cx="914400" cy="914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>
    <xdr:from>
      <xdr:col>12</xdr:col>
      <xdr:colOff>250739</xdr:colOff>
      <xdr:row>16</xdr:row>
      <xdr:rowOff>66245</xdr:rowOff>
    </xdr:from>
    <xdr:to>
      <xdr:col>13</xdr:col>
      <xdr:colOff>555882</xdr:colOff>
      <xdr:row>18</xdr:row>
      <xdr:rowOff>170366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AD23009D-5606-67A7-B68A-D04190412548}"/>
            </a:ext>
          </a:extLst>
        </xdr:cNvPr>
        <xdr:cNvSpPr txBox="1"/>
      </xdr:nvSpPr>
      <xdr:spPr>
        <a:xfrm>
          <a:off x="7591959" y="3163806"/>
          <a:ext cx="916911" cy="49131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100"/>
        </a:p>
      </xdr:txBody>
    </xdr:sp>
    <xdr:clientData/>
  </xdr:twoCellAnchor>
  <xdr:twoCellAnchor editAs="oneCell">
    <xdr:from>
      <xdr:col>11</xdr:col>
      <xdr:colOff>609403</xdr:colOff>
      <xdr:row>115</xdr:row>
      <xdr:rowOff>137626</xdr:rowOff>
    </xdr:from>
    <xdr:to>
      <xdr:col>12</xdr:col>
      <xdr:colOff>278794</xdr:colOff>
      <xdr:row>115</xdr:row>
      <xdr:rowOff>170746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14:cNvPr>
            <xdr14:cNvContentPartPr/>
          </xdr14:nvContentPartPr>
          <xdr14:nvPr macro=""/>
          <xdr14:xfrm>
            <a:off x="7338854" y="22401346"/>
            <a:ext cx="281160" cy="3312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7C0723E1-41FE-E3DC-45F5-D7D46CF17195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332734" y="22395226"/>
              <a:ext cx="293400" cy="4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472628</xdr:colOff>
      <xdr:row>113</xdr:row>
      <xdr:rowOff>178502</xdr:rowOff>
    </xdr:from>
    <xdr:to>
      <xdr:col>12</xdr:col>
      <xdr:colOff>77914</xdr:colOff>
      <xdr:row>115</xdr:row>
      <xdr:rowOff>147706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4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14:cNvPr>
            <xdr14:cNvContentPartPr/>
          </xdr14:nvContentPartPr>
          <xdr14:nvPr macro=""/>
          <xdr14:xfrm>
            <a:off x="5366774" y="22055026"/>
            <a:ext cx="2052360" cy="35640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F05D1A2A-27EE-7672-87E7-7EBAAB3DA6C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360668" y="22048850"/>
              <a:ext cx="2064572" cy="36875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5747 15 23619,'-5747'0'0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156 743 24575,'-2'0'0,"0"-1"0,0 1 0,-1-1 0,1 0 0,0 0 0,0 0 0,0 0 0,0 0 0,-1 0 0,2-1 0,-1 1 0,0 0 0,0-1 0,0 0 0,1 1 0,0-2 0,0 1 0,-1-1 0,1 1 0,-3-3 0,-21-49 0,22 46 0,-27-57 0,18 42 0,1 1 0,-15-46 0,24 61 0,0 1 0,1-2 0,0 1 0,0-1 0,1 1 0,0 0 0,0 0 0,0-1 0,1 1 0,0-1 0,1 1 0,-1 0 0,1 3 0,6-12 0,-6 13 0,0-2 0,1 2 0,0-1 0,-1 1 0,2 0 0,-1-1 0,0 2 0,1-1 0,0 1 0,-1-1 0,1 1 0,0 0 0,0 0 0,0 2 0,0-2 0,0 1 0,-1 0 0,1-1 0,-1 1 0,1 1 0,6-1 0,16 0 0,-3 0 0,42 5 0,-29-1 0,-1-3 0,-2-1 0,2-3 0,45-11 0,-39 9 0,77-1 0,-74 6 0,62-9 0,-29 3 0,-1 0 0,113 6 0,50-2 0,-148-12 0,-64 9 0,2 2 0,27-2 0,287 6 0,-156 1 0,-160-2 0,-1-3 0,36-8 0,37-1 0,-13 12 0,-60 2 0,-1-1 0,0-1 0,1-1 0,1-3 0,-1 1 0,29-11 0,-25 7 0,2 0 0,2 2 0,-2 0 0,-1 3 0,61 0 0,6-1 0,-1-10 0,-65 8 0,52-4 0,12 9 0,-43 1 0,-3-1 0,87-14 0,-68-2 0,-31 9 0,-2 1 0,2 1 0,49-1 0,24 8 0,-25 1 0,-1-4 0,114-17 0,-116 10 0,-1 3 0,130 7 0,-71 1 0,917-2 0,-1050 1 0,1 0 0,1 0 0,-1 0 0,0 1 0,-1 1 0,0 0 0,1 0 0,-1 1 0,13 7 0,16 6 0,24 5 0,-44-17 0,-1 0 0,0 1 0,29 17 0,-41-20 0,1 1 0,0 0 0,-1-1 0,1 1 0,-1 0 0,0 2 0,0-3 0,1 2 0,-2 0 0,0 0 0,0-2 0,0 4 0,0-2 0,-1 2 0,3 8 0,0 14 0,-1-1 0,-1-1 0,-1 3 0,-1-1 0,-5 35 0,1 13 0,4-70 0,-1 1 0,0-1 0,-1 0 0,1 0 0,-1 0 0,-1 1 0,0-1 0,0 0 0,0-1 0,0 0 0,-1 2 0,0-1 0,-1-1 0,1 1 0,-1-3 0,-1 1 0,0 1 0,1-2 0,-1 2 0,0-1 0,0-1 0,-1 0 0,2 0 0,-2 1 0,1-2 0,-1 1 0,-9 2 0,-44 35 0,50-35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3229 5749 24575,'-4'-1'0,"-1"0"0,1-2 0,0 2 0,0-1 0,0 0 0,1 0 0,-1-1 0,0 1 0,1-1 0,-1 1 0,-3-4 0,-3-5 0,-119-103 0,45 38 0,-201-220 0,211 212 0,25 26 0,3 1 0,2-5 0,2-1 0,4-3 0,2-2 0,3 2 0,3-5 0,-27-92 0,49 137 0,-127-399 0,110 371 0,19 44 0,0 1 0,2-1 0,-2-1 0,3 1 0,-1-1 0,1 0 0,-2-15 0,2-214-9,5 147-1347,-1 64-5470</inkml:trace>
  <inkml:trace contextRef="#ctx0" brushRef="#br0" timeOffset="1239.51">1656 3500 24575,'9'-32'0,"0"7"0,47-193 0,-45 178 0,-10 38 0,0-3 0,-1 2 0,2 0 0,0-1 0,-1 0 0,1 1 0,0 1 0,2-1 0,-2 0 0,0 0 0,1 1 0,0 0 0,0 0 0,-1 0 0,1-3 0,0 3 0,6-3 0,-2 2 0,1 1 0,-1-1 0,1 0 0,0 2 0,1-1 0,-2 1 0,1 1 0,9-1 0,6 3 0,2 0 0,-1 3 0,0-1 0,34 13 0,93 25 0,-102-26-1365,-30-10-5461</inkml:trace>
  <inkml:trace contextRef="#ctx0" brushRef="#br0" timeOffset="3322.27">1233 0 24575,'14'9'0,"-1"1"0,0 1 0,-1-1 0,0 1 0,12 16 0,30 25 0,31 14 0,-58-49 0,-1 0 0,-1 4 0,-1 0 0,0 1 0,27 34 0,-23-26 0,-24-27 0,1 0 0,-1 2 0,0 1 0,0-1 0,0 0 0,-1 0 0,4 8 0,-6-12 0,-1 1 0,1 0 0,-1-1 0,0 1 0,0 0 0,0 1 0,0-1 0,0-1 0,0 1 0,0-1 0,0 2 0,-1 0 0,1-1 0,-1 0 0,0-1 0,1 1 0,-1 0 0,0-1 0,0 1 0,0 0 0,0-1 0,0 1 0,0-1 0,-1 1 0,1-1 0,0 0 0,-4 4 0,-18 14 0,-39 26 0,48-37 0,0 2 0,1 0 0,0 1 0,1 0 0,0 0 0,1 3 0,0-3 0,1 3 0,-13 21 0,-73 114 0,95-147 0,0 0 0,0 0 0,0 0 0,0 0 0,0 0 0,0 0 0,0 1 0,1-1 0,-1 0 0,1 0 0,-1 1 0,1 0 0,0-1 0,0 0 0,0 1 0,0-1 0,1 0 0,-1 1 0,1-1 0,-1 0 0,1 0 0,0 0 0,-1 1 0,3 3 0,-1-4 0,1 1 0,-1-1 0,1 1 0,0-1 0,-1 0 0,1-1 0,0 1 0,0-1 0,0 1 0,0-1 0,0 0 0,2 0 0,-2-1 0,0 1 0,4 0 0,10 2 0,0-2 0,-2-1 0,3-1 0,-2 0 0,28-7 0,-21 2 0,-7 0 0,-1 2 0,3 1 0,-3 1 0,18-3 0,-31 5 0,-1 0 0,1 0 0,0 0 0,0 0 0,0 0 0,0 0 0,-1 0 0,1 0 0,0 1 0,0-1 0,0 1 0,-1 0 0,1-1 0,0 2 0,-1-1 0,1 0 0,-1 0 0,1 0 0,-1 0 0,1 0 0,-1 0 0,0 1 0,1-1 0,-1 1 0,0 0 0,0-1 0,0 1 0,0 0 0,0-1 0,0 1 0,-1 0 0,1-1 0,0 1 0,-1 1 0,0-1 0,1-1 0,-1 0 0,0 1 0,0 0 0,0 0 0,0 0 0,0 2 0,-2 8 0,0-4 0,-1 1 0,0 1 0,0-2 0,-1 1 0,-5 9 0,-13 42 0,19-46 0,0-2 0,1 1 0,0 0 0,1 0 0,0-1 0,1 1 0,2 19 0,-1-27 0,0 0 0,0 0 0,1 0 0,0-1 0,0 1 0,0 0 0,0-1 0,1 2 0,-1-2 0,1 1 0,0-1 0,0-1 0,1 1 0,-1-1 0,1 1 0,0-1 0,0 0 0,0 1 0,1 0 0,-1-3 0,4 4 0,7 2 0,-1 2 0,1 0 0,-3 2 0,2 1 0,-2-2 0,1 4 0,20 24 0,-1 7 0,29 51 0,-54-84-227,0 0-1,-1 2 1,0-1-1,-1 0 1,5 22-1,-5-7-6598</inkml:trace>
  <inkml:trace contextRef="#ctx0" brushRef="#br0" timeOffset="6391.03">929 1438 24575,'6'2'0,"-1"1"0,1-1 0,-1 1 0,0-1 0,0 1 0,0 1 0,-1 0 0,1-2 0,-1 2 0,0-1 0,0 3 0,7 8 0,2 1 0,6 4 0,-1 0 0,0 2 0,-1-2 0,19 38 0,-31-47 0,-1-2 0,-2 0 0,1 1 0,0 0 0,0-2 0,-1 2 0,0 0 0,-1-1 0,1 3 0,-2-3 0,1-1 0,-2 3 0,1-1 0,-1 1 0,0-1 0,-1 0 0,-4 14 0,3-16 0,0 0 0,0-2 0,-1 3 0,0-2 0,-1 2 0,1-2 0,-1-1 0,0 1 0,0-1 0,-1 0 0,0-1 0,0 3 0,0-3 0,-14 6 0,14-6 0,-1-1 0,0 1 0,1-1 0,-1-2 0,0 1 0,0 0 0,0 0 0,0-1 0,-1 0 0,1-1 0,0 1 0,-1-1 0,1-1 0,0 1 0,-10-3 0,11 1 0,1 0 0,-2 0 0,3 0 0,-2-2 0,1 1 0,0-1 0,0 1 0,0-1 0,0 0 0,-7-10 0,2 2 0,1-1 0,-14-27 0,16 25 0,5 14 0,1-1 0,0-1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22 0,-12-14 0,-1-1 0,0 2 0,0 1 0,0-1 0,-1 0 0,0 0 0,-1 1 0,0 0 0,-1-1 0,-1 1 0,1 1 0,-1 13 0,1 22 0,-7 72 0,3-90 0,-3 10 0,-2 0 0,-1-1 0,-2-1 0,-28 65 0,-9 32 0,39-111 0,-4 22 0,12-44 0,-1 1 0,1-1 0,0 1 0,-1 1 0,1-2 0,0 1 0,0-1 0,0 1 0,0-1 0,0 0 0,1 1 0,-1-1 0,0 1 0,1-1 0,-1 2 0,1-3 0,0 2 0,-1-1 0,1 1 0,0 1 0,0-3 0,0 2 0,0-1 0,-1-1 0,2 1 0,-1-1 0,0 0 0,0 1 0,0-1 0,0 0 0,1 0 0,-1 0 0,0 0 0,0 0 0,0 0 0,1 0 0,-1 0 0,0 0 0,0-1 0,0 1 0,0 0 0,1-1 0,-1 1 0,-1-1 0,1 1 0,0-2 0,0 2 0,0-1 0,1-1 0,30-22 0,-30 23 0,41-45 0,-30 33 0,0-2 0,1 1 0,29-21 0,-43 34 0,0 1 0,1 0 0,-1-1 0,1 1 0,-1 0 0,0 0 0,1 0 0,-1-1 0,1 1 0,-1 0 0,1 0 0,-1-1 0,1 1 0,-1 0 0,1 0 0,-1 0 0,1 0 0,-1-1 0,0 1 0,1 0 0,-1 0 0,1 0 0,-1 0 0,1 0 0,-1 1 0,2-1 0,-2 0 0,1 0 0,-1 0 0,1 0 0,-1 1 0,1-1 0,-1 0 0,1 0 0,-1 1 0,1-1 0,-1 0 0,1 0 0,0 1 0,-2 26 0,-19 34 0,7-29 0,2-2 0,2 2 0,0 0 0,2 1 0,2 0 0,1-1 0,2 3 0,2 61 0,1-92 0,-1 2 0,1-2 0,0 1 0,1 0 0,0 0 0,0 1 0,0-1 0,1 0 0,-1-2 0,1 1 0,0 0 0,0 0 0,7 7 0,6 3 0,0 0 0,20 14 0,4 3 0,58 40 0,-72-54 0,-2 2 0,51 42 0,-15 5-1365,-46-48-5461</inkml:trace>
  <inkml:trace contextRef="#ctx0" brushRef="#br0" timeOffset="8061.2">1594 2156 24575,'2'0'0,"-1"0"0,0-1 0,0 1 0,1-1 0,-1 0 0,0 1 0,0-1 0,0 0 0,0 1 0,0-1 0,0 0 0,0 0 0,0 0 0,0 0 0,0 0 0,0 0 0,-1 0 0,3 0 0,-3 0 0,1-4 0,14-33 0,-12 29 0,7-17 0,8-24 0,2 4 0,32-62 0,62-102 0,-114 210 0,0 0 0,0 0 0,0 0 0,0 0 0,-1 0 0,1 0 0,0 0 0,0 0 0,0 0 0,0 0 0,0 0 0,0 0 0,-1 0 0,1-1 0,0 1 0,0 0 0,0 0 0,0 0 0,0 0 0,0 0 0,0 0 0,0 0 0,0-1 0,-1 1 0,1 0 0,0 0 0,0 0 0,0 0 0,0 0 0,0 0 0,0-1 0,0 1 0,0 0 0,0 0 0,0 0 0,0 0 0,0 0 0,0-1 0,0 1 0,-23 19 0,-24 32 0,32-28 0,-1-1 0,3 4 0,0-2 0,2 0 0,0 2 0,1-1 0,1 2 0,2 2 0,1-2 0,-5 38 0,8-53 27,0 4 0,-2-1-1,1 0 1,-9 14 0,-12 40-1526,20-45-5327</inkml:trace>
  <inkml:trace contextRef="#ctx0" brushRef="#br0" timeOffset="9745.71">688 1344 24575,'-5'0'0,"-2"6"0,-5 7 0,0 6 0,-4 10 0,-4 7 0,1 0 0,-5 2 0,0-3 0,4 6 0,1-1 0,4 2 0,4-17 0,4-15 0</inkml:trace>
  <inkml:trace contextRef="#ctx0" brushRef="#br0" timeOffset="11081.52">446 3218 24575,'18'2'0,"1"1"0,-1 1 0,0 0 0,0 2 0,1-1 0,23 13 0,-25-10 0,18 9 0,-1 3 0,-3-1 0,0 4 0,38 29 0,-5 0 0,-27-20 0,-1 1 0,-2 1 0,47 61 0,-41-45 0,-38-48-80,-1-2 39,-1 1-1,1 0 1,1 0-1,-1-1 1,0 1 0,0 0-1,0 1 1,-1-1-1,1 0 1,0 0-1,0 2 1,0-2-1,-1 0 1,1 2-1,-1-2 1,1 1-1,-1-1 1,0 2 0,0-2-1,1 1 1,-1-1-1,0 1 1,0-1-1,0 1 1,0-1-1,-1 0 1,1 0-1,0 2 1,-1-2-1,0 2 1,-8 4-6785</inkml:trace>
  <inkml:trace contextRef="#ctx0" brushRef="#br0" timeOffset="12624.4">355 3561 24575,'8'1'0,"0"0"0,0 1 0,0 0 0,0 0 0,0 1 0,0 0 0,-1 0 0,0 1 0,1 0 0,5 4 0,65 57 0,-51-38 0,41 54 0,-26-31 0,-20-17 0,0-4 0,-5 4 0,0 1 0,1 3 0,-3-2 0,15 48 0,12 31 0,-26-76 0,-1 2 0,-2-1 0,-1 2 0,-3-1 0,0 1 0,3 60 0,-12-94-49,3 13-83,-2-1 0,-1 2 1,0 0-1,-1 0 1,-1 0-1,-1-2 1,-1 3-1,-1-3 1,-7 19-1,-2-8-6694</inkml:trace>
  <inkml:trace contextRef="#ctx0" brushRef="#br0" timeOffset="13629.25">53 4374 24575,'0'0'0,"10"0"0,9 0 0,5 0 0,6 0 0,4 0 0,11 0 0,2 0 0,1 0 0,1 0 0,-5 0 0,-5 0 0,-4 0 0,-3 0 0,-6 0-8191</inkml:trace>
  <inkml:trace contextRef="#ctx0" brushRef="#br0" timeOffset="15093.62">1020 4061 24575,'-3'3'0,"1"-2"0,-1 0 0,1 1 0,-1 0 0,1-1 0,0 1 0,0 0 0,0 0 0,0 0 0,0 0 0,0 1 0,0-1 0,1-1 0,-1 3 0,1-2 0,0 2 0,0-1 0,0-1 0,0 1 0,0-1 0,0 1 0,1-1 0,-1 1 0,1 1 0,0 4 0,1-7 0,-1 0 0,1-1 0,0 1 0,0 0 0,0-1 0,0 1 0,0-1 0,0 1 0,0-1 0,0 1 0,0-1 0,0 0 0,0 0 0,0 2 0,0-2 0,1 0 0,-1 0 0,0 0 0,0 0 0,0 0 0,0 0 0,0-2 0,0 2 0,0 0 0,0-1 0,0 1 0,0 0 0,0-1 0,0 1 0,0-1 0,0 0 0,0 1 0,0-1 0,1-1 0,34-21 0,-30 19 0,0 0 0,0 0 0,0-1 0,0 3 0,0 0 0,0-1 0,0 1 0,0 0 0,0 0 0,1 1 0,8-1 0,-12 1 0,0 1 0,-1 0 0,1 0 0,-1 1 0,1-1 0,1 1 0,-2-1 0,1 1 0,-1 0 0,1 0 0,-1 0 0,0 0 0,1 0 0,-1 1 0,0-1 0,0 1 0,0-1 0,0 1 0,0-1 0,1 2 0,-1-1 0,0 1 0,-1-1 0,1 0 0,-1 0 0,1 1 0,-1-1 0,0-1 0,0 2 0,0-1 0,0 1 0,0 3 0,2 9-273,-1 0 0,-1-1 0,0 1 0,-2 17 0,0-4-6553</inkml:trace>
  <inkml:trace contextRef="#ctx0" brushRef="#br0" timeOffset="17734.57">658 4749 24575,'3'40'0,"-2"3"0,-4 41 0,0-47 0,2 2 0,2-2 0,6 43 0,13 25 0,-6-43 0,-4 0 0,2 88 0,-13 399 0,1-543 0,-1 2 0,1-3 0,-1 0 0,0 1 0,0 0 0,0-1 0,-1 0 0,1 1 0,-1 1 0,1-1 0,-2-1 0,0-1 0,-4 4 0,6-4 0,-1 2 0,1-1 0,0-1 0,0 1 0,1-1 0,0 1 0,0 0 0,0 0 0,0-1 0,1 1 0,-1-1 0,1 1 0,2 0 0,-2-1 0,3 7 0,3 18 0,3 86 0,-3 0 0,-8 133 0,-1-103 0,3-24 0,-4 131 0,3-249 0,0 1 0,-1 0 0,1-1 0,-1 1 0,0-1 0,1 0 0,-2 1 0,1-1 0,1 1 0,-2-1 0,1 0 0,0 1 0,-1-1 0,0 0 0,0 0 0,0 1 0,-1-2 0,1 1 0,-2-1 0,1 1 0,0 0 0,0 0 0,0-2 0,0 1 0,0-1 0,0 1 0,0-1 0,-4 2 0,-3-2 0,1 1 0,-2-1 0,2-1 0,-1 0 0,1 0 0,-1-1 0,1 0 0,0-1 0,-14-4 0,-18-4 0,-171-51 0,173 48 0,-1-4 0,2 0 0,-45-27 0,74 39 0,0-1 0,1-1 0,0 2 0,1-2 0,-11-10 0,17 15 0,0 1 0,0 0 0,0 0 0,0 0 0,0 0 0,0-1 0,1 0 0,-1 1 0,1 0 0,-1-1 0,1 0 0,-1 0 0,1 1 0,0 0 0,-1-1 0,1 1 0,0-1 0,0 1 0,0-1 0,0 1 0,0-1 0,1 2 0,-1-1 0,0-1 0,1 1 0,-1-1 0,1 1 0,-1 0 0,1-2 0,0 2 0,-1 0 0,1 0 0,0 0 0,0-1 0,0 0 0,0 1 0,0 0 0,0 0 0,0 0 0,0 1 0,1-1 0,-1 0 0,0 0 0,0 1 0,1-1 0,1 0 0,12-6 0,1-1 0,1 3 0,-1 0 0,0 0 0,0 1 0,0 1 0,1 0 0,-1 1 0,3 2 0,-1-1 0,-1 2 0,0 1 0,0 1 0,0 0 0,-1-1 0,31 13 0,0 3 0,-3 3 0,1-1 0,0 5 0,60 42 0,1 10 0,-2 5 0,120 121 0,-156-127 0,3 1 0,-7 5 0,82 132 0,-117-161-114,-2 3 1,-2 1-1,-2 2 0,-3 1 0,-2-1 1,-3 1-1,-2 1 0,-3 3 0,-2-4 1,-3 5-1,-4 62 0,-1-89-6712</inkml:trace>
  <inkml:trace contextRef="#ctx0" brushRef="#br0" timeOffset="18832.7">201 6060 24575,'0'-4'0,"0"-15"0,0-7 0,0-16 0,0-4 0,5-9 0,3 2 0,4-4 0,1-6 0,-2-2 0,-4 0 0,3 5 0,0 12-8191</inkml:trace>
  <inkml:trace contextRef="#ctx0" brushRef="#br0" timeOffset="20151.56">718 7777 24575,'-7'1'0,"2"1"0,-2 0 0,-1 2 0,2-2 0,-1 1 0,1 1 0,-8 5 0,-8 4 0,-161 84 0,60-28 0,-30 3 120,132-62-417,-1-4 0,-1 0 0,-1 1 0,-44 3 0,49-9-6529</inkml:trace>
  <inkml:trace contextRef="#ctx0" brushRef="#br0" timeOffset="21597.32">324 8871 24575,'7'-2'0,"-1"1"0,0-1 0,1 0 0,0 0 0,-1 0 0,0 0 0,0 0 0,5-5 0,-3 1 0,0 2 0,1 0 0,-1 1 0,1 0 0,9-3 0,-16 6 0,0-1 0,0 1 0,-1 0 0,1 0 0,1 0 0,-1 0 0,0 1 0,0-1 0,0 0 0,-1 1 0,1-1 0,0 1 0,0 0 0,0 0 0,0 0 0,0 0 0,-1-1 0,1 1 0,0 1 0,-2-1 0,2 1 0,-1-2 0,0 2 0,1-1 0,0 1 0,-1-1 0,0 1 0,1 3 0,1 1 0,0-1 0,0 0 0,-2 3 0,1-1 0,0 0 0,-1-1 0,0 1 0,0 0 0,0 8 0,-4 69 0,0-44 0,1 30 0,2 220 0,1-281 0,1-1 0,0-1 0,1 0 0,-1 0 0,1 0 0,1 2 0,0-2 0,0 1 0,0-2 0,1 0 0,0 0 0,1 2 0,-1-2 0,1 0 0,-1-1 0,2 0 0,10 9 0,14 6 0,1-1 0,51 22 0,-56-28 0,172 72 0,-101-49 0,-27 0-1365,-39-15-5461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0,47-3 0,69 6 0,-119-3 0,0 0 0,0 0 0,0 1 0,1-1 0,-1 1 0,0-1 0,0 1 0,1 0 0,-1 0 0,0 0 0,0 0 0,0 0 0,0 1 0,-1-1 0,1 1 0,0-1 0,0 1 0,-1-1 0,1 1 0,-1 0 0,0 0 0,1 0 0,-1 0 0,0 0 0,0 0 0,0 0 0,0 0 0,-1 0 0,1 1 0,0-1 0,-1 0 0,0 1 0,1-1 0,-1 0 0,0 3 0,-1 9 0,0-1 0,-1 1 0,0-1 0,-8 26 0,4-19 0,-68 204 0,66-201 0,-41 80 0,-4 10 0,48-101 0,1 0 0,1 1 0,1-1 0,0 1 0,0-1 0,1 1 0,0 19 0,1-29 0,1-1 0,-1 1 0,1-1 0,0 1 0,0-1 0,0 1 0,0-1 0,0 1 0,0-1 0,0 0 0,1 0 0,0 0 0,-1 0 0,1 0 0,0 0 0,0 0 0,0 0 0,0-1 0,0 1 0,1-1 0,-1 1 0,0-1 0,1 0 0,-1 0 0,1 0 0,-1-1 0,1 1 0,0 0 0,-1-1 0,1 0 0,0 1 0,3-1 0,12 1 0,1-1 0,-1 0 0,28-5 0,-37 4 0,165-25 0,-171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64 0,18-68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0,-2 0 0,2 0 0,-1 1 0,13 6 0,-20-7 0,1-1 0,-1 0 0,1 1 0,-1-1 0,0 1 0,0 0 0,0 0 0,0 0 0,0 0 0,-1 0 0,1 0 0,-1 0 0,0 1 0,0-1 0,0 0 0,-1 1 0,1-1 0,-1 6 0,0 70 0,-1-54 0,0-10 0,2 1 0,-1 0 0,-1 0 0,0 0 0,-1-1 0,-1 1 0,0 0 0,-1-1 0,-1 0 0,0 1 0,-1-1 0,-10 16 0,-66 110 0,78-133 0,0 0 0,0 1 0,1-1 0,0 1 0,0 0 0,1 0 0,0 0 0,1 0 0,0 9 0,0 7 0,1-1 0,3 28 0,-2-49 0,-1-1 0,1 1 0,-1-1 0,1 1 0,0-1 0,0 0 0,0 0 0,0 1 0,0-1 0,0 0 0,1 0 0,-1 0 0,1 0 0,-1 0 0,1-1 0,0 1 0,0 0 0,0-1 0,0 1 0,4 1 0,-1 0 0,1-1 0,-1 0 0,1 0 0,0 0 0,-1-1 0,1 0 0,-1 0 0,12 0 0,-7-1 0,1 0 0,0-1 0,-1-1 0,0 1 0,1-1 0,-1-1 0,0 0 0,0-1 0,0 0 0,9-5 0,-16 7-124,0 0 0,0 0 0,-1-1 0,1 1 0,-1-1 0,1 0-1,-1 1 1,0-1 0,0 0 0,1-4 0,5-11-6702</inkml:trace>
  <inkml:trace contextRef="#ctx0" brushRef="#br0" timeOffset="2728.14">1071 102 24575,'-2'0'0,"0"1"0,1-1 0,-1 0 0,0 1 0,1 0 0,-1-1 0,1 1 0,-1 0 0,1 0 0,-1 0 0,1 0 0,-1 0 0,1 0 0,0 0 0,-1 0 0,1 1 0,0-1 0,0 0 0,0 1 0,0-1 0,-1 3 0,-18 39 0,12-22 0,-43 71 0,-16 37 0,50-92 0,2 1 0,2 1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0,-2-1 0,0-1 0,-1-1 0,24-25 0,-41 37 0,0-1 0,0 0 0,-1 0 0,0 0 0,0-1 0,-1 1 0,1-1 0,-2 0 0,1 0 0,-1 0 0,1-9 0,2-14 0,1-50 0,-6 75 0,0-1 0,0 0 0,-1 1 0,0-1 0,0 1 0,-1-1 0,0 1 0,0-1 0,0 1 0,-1-1 0,1 1 0,-2 0 0,-3-6 0,0 3 0,0 1 0,-1-1 0,0 1 0,-1 1 0,0 0 0,0 0 0,-10-6 0,3 3 0,0 1 0,-1 1 0,1 1 0,-2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1569 52 24575,'0'-2'0,"1"0"0,-1 0 0,1 0 0,-1 0 0,1 0 0,0 0 0,0 1 0,0-1 0,0 0 0,0 0 0,0 1 0,1-1 0,-1 1 0,0-1 0,1 1 0,0-1 0,-1 1 0,1 0 0,-1 0 0,1 0 0,0 0 0,0 0 0,0 0 0,0 0 0,0 1 0,0-1 0,2 0 0,55-10 0,-44 11 0,1-1 0,-1 2 0,1 0 0,-2 1 0,1 0 0,1 1 0,-1 1 0,25 10 0,-34-12 0,0 1 0,-1-1 0,1 2 0,-1-1 0,0 0 0,0 1 0,0 0 0,0 0 0,-1 1 0,0-1 0,0 1 0,0 0 0,0 0 0,-1 0 0,1 0 0,-1 1 0,-1-1 0,1 1 0,-1 0 0,0 0 0,-1 0 0,1 0 0,-1 0 0,1 8 0,8 76 0,-6-71 0,-1 0 0,-1 0 0,0 1 0,-2-1 0,0 0 0,-1 0 0,-1 0 0,-1 0 0,0 0 0,-8 22 0,-40 81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0,-2 0 0,2 1 0,7-3 0,5 0 0,-1-1 0,0-1 0,-1 0 0,1-2 0,25-16 0,-37 21 0,1 1 0,0 0 0,0 0 0,-1 0 0,1 1 0,0-1 0,1 1 0,-1 0 0,0 0 0,0 0 0,0 1 0,1 0 0,-1 0 0,0 0 0,0 0 0,1 0 0,-1 1 0,0 0 0,0 0 0,5 1 0,-1 2 0,0 1 0,0-1 0,-1 1 0,0 1 0,0-1 0,0 1 0,0 0 0,8 11 0,8 6 0,-18-18 0,1 0 0,-1 1 0,0-1 0,0 1 0,5 10 0,-8-13 0,-1 1 0,1-1 0,-1 1 0,0-1 0,-1 1 0,1-1 0,0 1 0,-1 0 0,0 0 0,0-1 0,0 1 0,0 0 0,-1-1 0,-1 8 0,-4 7 0,0-1 0,-1 1 0,0-1 0,-17 25 0,14-24 0,0 1 0,1 0 0,-8 24 0,12-29 0,-1 0 0,0 0 0,-14 23 0,11-23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0,0-1 0,12-3 0,19-2 0,-16 7-104,33-2 332,-56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0,38-13 0,-20 9 0,0 2 0,0 1 0,30 0 0,-41 2 0,1 1 0,-1 0 0,0 1 0,0 0 0,0 0 0,0 1 0,-1 1 0,14 6 0,-24-10 0,1 0 0,-1 1 0,0-1 0,1 0 0,-1 1 0,1-1 0,-1 0 0,1 1 0,-1-1 0,1 0 0,-1 0 0,1 1 0,0-1 0,-1 0 0,1 0 0,-1 0 0,1 0 0,-1 0 0,1 0 0,0 0 0,-1 0 0,1 0 0,-1 0 0,1 0 0,-1 0 0,1-1 0,0 1 0,-1 0 0,1 0 0,0-1 0,-5-16 0,-23-29 0,23 40 0,-1-3 0,-2-2 0,1 0 0,-1 0 0,-1 1 0,-14-14 0,18 20 0,0 1 0,0 0 0,0 1 0,-1-1 0,1 1 0,-1 0 0,0 0 0,0 0 0,0 0 0,0 1 0,0 0 0,0 0 0,0 0 0,-9 1 0,-10-1 0,5-1 0,1 1 0,-1 1 0,0 1 0,2 1 0,-38 7 0,52-7 0,-1 0 0,0 0 0,1 0 0,0 1 0,-1-1 0,1 1 0,0 0 0,0-1 0,0 1 0,1 1 0,-1-1 0,1 0 0,0 1 0,0-1 0,0 1 0,0 0 0,0-1 0,1 1 0,0 0 0,-1 0 0,2 0 0,-1 0 0,0 7 0,-1 12 0,1 0 0,1 1 0,3 25 0,0-4 0,-1-14 0,1 0 0,1 0 0,2-1 0,1 0 0,2 0 0,20 50 0,-29-79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0,-2-29 0,-2 47 0,-2-84 0,3-87 0,1 160 0,0 0 0,1 0 0,0 0 0,1 0 0,0 1 0,0 0 0,2 0 0,-1 0 0,0 0 0,2 1 0,0 0 0,0 1 0,11-11 0,-15 16 0,1 1 0,-1-1 0,1 1 0,0 0 0,1 0 0,-1 0 0,0 1 0,1-1 0,0 1 0,-1 0 0,1 0 0,0 1 0,0 0 0,0 0 0,0 0 0,0 0 0,0 1 0,0-1 0,0 1 0,0 1 0,0-1 0,0 1 0,0 0 0,0 0 0,0 0 0,0 1 0,0 0 0,0 0 0,-1 0 0,1 0 0,-1 1 0,0-1 0,6 5 0,4 3 0,-1 1 0,-1 0 0,0 1 0,0 0 0,-1 1 0,12 16 0,-18-20 0,0 0 0,0 0 0,0 0 0,-1 0 0,-1 1 0,0-1 0,0 1 0,-1 0 0,0 0 0,-1 0 0,1 16 0,-2-9 0,-5 241 0,3-240 0,-1-1 0,-1 0 0,-11 32 0,9-32 0,0 0 0,2 1 0,-5 32 0,9-42 0,-1-1 0,0 0 0,0 1 0,0-1 0,-1 0 0,0 0 0,0 0 0,-1 0 0,0 0 0,0-1 0,-1 1 0,1-1 0,-2 0 0,1 0 0,0 0 0,-1 0 0,-9 8 0,-37 49 0,65-67 0,0 0 0,1 0 0,-1 1 0,0 1 0,18 0 0,-22 1 0,0 0 0,1 0 0,-1 1 0,0 0 0,0 1 0,0 0 0,0 1 0,0 0 0,-1 0 0,1 1 0,0 1 0,-1-1 0,16 10 0,7-1 0,-22-14 0,-15-15 0,2 14-124,2 0 0,-1 1 0,-1-1 0,0 1 0,0-1 0,0 1-1,0 0 1,0 0 0,0 0 0,-5-1 0,-16-8-6702</inkml:trace>
  <inkml:trace contextRef="#ctx0" brushRef="#br0" timeOffset="2326.42">803 57 24575,'4'0'0,"6"0"0,4 0 0,6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1527 903 24575,'-28'0'0,"0"3"0,1 0 0,0 2 0,0 0 0,-44 16 0,42-14 0,-1-2 0,1-2 0,-1 0 0,0-2 0,-54-5 0,-1 1 0,-48 6 0,-133-6 0,250 0 0,0 0 0,0-2 0,0 1 0,1-2 0,-27-13 0,-35-12 0,7 1 0,12 4 0,45 20 0,0 0 0,0-1 0,1 0 0,1-1 0,-1 0 0,0-1 0,1-2 0,1 2 0,-11-14 0,-11-14 0,-34-55 0,55 76 0,5 5 0,0 0 0,1 0 0,1 0 0,0-1 0,0 0 0,1 1 0,1-1 0,0 0 0,-1-24 0,2-1 0,8-73 0,-5 100 0,0 0 0,1 0 0,1 1 0,-1-2 0,2 2 0,-1 0 0,1 0 0,1 0 0,10-13 0,-4 7 0,1 0 0,0 1 0,1 1 0,19-15 0,-21 21 0,1 0 0,0 1 0,0 1 0,1 0 0,-1 1 0,0 0 0,19-2 0,34-11 0,-29 4 0,-21 6 0,0 1 0,1 1 0,0 1 0,-1 0 0,1 1 0,22 0 0,689 4 0,-716 0 0,1 0 0,-1 1 0,1 1 0,-1 0 0,0 0 0,0 1 0,0 0 0,-1 1 0,1 1 0,-1 0 0,-1 0 0,1 1 0,9 9 0,17 14 0,-2 3 0,35 41 0,-25-25 0,-22-23 0,0-1 0,-2 2 0,-1 1 0,-1 0 0,18 38 0,-30-51 0,0 1 0,-1 0 0,-1 0 0,0 1 0,-2-1 0,0 1 0,0 0 0,-2 0 0,-1 33 0,0-15 0,-1-1 0,-12 65 0,10-88 0,0 1 0,-1-1 0,-1 1 0,0-1 0,0 0 0,-1-1 0,0 1 0,-1-1 0,0-1 0,0 1 0,-16 14 0,15-16 0,0-1 0,1 0 0,-1 0 0,0-1 0,0 0 0,-11 6 0,16-11 0,0 1 0,1-1 0,-1 0 0,0-1 0,0 1 0,0 0 0,0-1 0,0 0 0,0 0 0,0 0 0,0 0 0,0 0 0,0 0 0,0-1 0,0 1 0,0-1 0,1 0 0,-1 0 0,0 0 0,1 0 0,0-1 0,-5-2 0,-3-2-124,0-1 0,1-1 0,0 0 0,0 0 0,1-1 0,0 0-1,0-1 1,1 1 0,0-1 0,-5-12 0,3 9-6702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4.24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0 24575,'16'532'0,"13"-249"0,-22-190-238,-4 111 0,-3-156-651,0-24-5937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6.94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62 460 24575,'-1'0'0,"-1"0"0,1-1 0,-1 0 0,1 1 0,-1-1 0,1 0 0,-1 0 0,1 0 0,0 0 0,0 0 0,-1 0 0,1 0 0,0 0 0,0 0 0,0-1 0,0 1 0,0 0 0,0-1 0,0 1 0,1-1 0,-1 1 0,0-3 0,-13-36 0,14 40 0,-6-28 0,0 0 0,2-1 0,2 1 0,0-1 0,2 1 0,1-1 0,8-53 0,-7 77 0,-1-1 0,0 1 0,1 0 0,0 0 0,1 0 0,-1 0 0,1 0 0,-1 1 0,1-1 0,1 1 0,-1-1 0,1 1 0,-1 1 0,1-1 0,0 0 0,7-4 0,-3 4 0,-1 0 0,1 0 0,0 0 0,0 1 0,1 1 0,-1-1 0,0 1 0,1 1 0,13-1 0,-5 1 0,0 1 0,-1 1 0,1 1 0,0 0 0,-1 1 0,0 1 0,0 0 0,0 2 0,0 0 0,21 11 0,-31-12 0,1 0 0,-1 0 0,0 1 0,0-1 0,-1 1 0,0 1 0,0-1 0,0 1 0,-1 0 0,0 0 0,6 13 0,-6-10 0,1 0 0,0-1 0,1 0 0,0-1 0,0 1 0,11 10 0,-12-15 0,-1 0 0,0 0 0,0 1 0,0-1 0,0 1 0,-1 0 0,0 0 0,0 1 0,0-1 0,-1 0 0,0 1 0,0 0 0,0-1 0,0 1 0,-1 0 0,0 0 0,-1 0 0,1 8 0,-2 1 0,-1 0 0,0 0 0,-1-1 0,0 1 0,-2-1 0,-6 17 0,-1 2 0,-9 28 0,-3-1 0,-54 99 0,65-136 0,1 0 0,1 1 0,1 0 0,1 1 0,1 0 0,1 0 0,2 1 0,0 0 0,2 0 0,0 1 0,3 48 0,-1 42 0,0-47 0,2 0 0,14 92 0,-12-145 0,1 0 0,1 0 0,0 0 0,2-1 0,0 0 0,0 0 0,2-1 0,-1 0 0,2 0 0,20 23 0,-25-35 0,0 1 0,0-1 0,0 0 0,0-1 0,0 1 0,1-1 0,-1 0 0,1 0 0,0-1 0,-1 0 0,1 0 0,11 0 0,81-4 0,-51 0 0,256 2-1365,-278 1-5461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8:31:29.86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322 31 24575,'53'-3'0,"57"-9"0,33-3 0,-139 15 0,0 0 0,0 0 0,-1 0 0,1 0 0,0 0 0,-1 1 0,1 0 0,-1 0 0,1 0 0,0 0 0,-1 0 0,0 1 0,1 0 0,-1-1 0,0 1 0,4 3 0,-5-2 0,1 0 0,-1 1 0,0-1 0,0 0 0,0 1 0,-1-1 0,1 1 0,-1 0 0,0 0 0,0-1 0,0 1 0,0 0 0,0 0 0,-1 0 0,0 7 0,0 10 0,0 1 0,-2-1 0,0 1 0,-1-1 0,-2 0 0,0 0 0,-10 26 0,-3-4 0,-1-2 0,-33 54 0,17-31 0,22-37 0,-1-2 0,-24 33 0,14-29 0,12-16 0,2 1 0,-1 0 0,1 0 0,-9 20 0,18-34 0,1 1 0,0-1 0,0 0 0,0 1 0,0-1 0,0 0 0,-1 1 0,1-1 0,0 0 0,0 1 0,0-1 0,0 0 0,0 1 0,0-1 0,0 0 0,0 1 0,0-1 0,0 0 0,0 1 0,0-1 0,0 0 0,1 1 0,-1-1 0,0 0 0,0 0 0,0 1 0,0-1 0,0 0 0,1 1 0,-1-1 0,0 0 0,0 0 0,1 1 0,-1-1 0,0 0 0,0 0 0,1 0 0,-1 1 0,0-1 0,1 0 0,17 1 0,20-11 0,27-19 0,-49 20 0,1 1 0,-1 1 0,1 1 0,0 1 0,1 0 0,28-4 0,-24 7 0,1 1 0,0 0 0,0 2 0,0 1 0,36 8 0,-49-8 0,0 1 0,0 1 0,0 0 0,-1 0 0,0 0 0,0 2 0,0-1 0,0 1 0,-1 0 0,0 1 0,0 0 0,-1 0 0,0 0 0,0 1 0,6 10 0,-9-11 0,-1 0 0,0 1 0,0-1 0,-1 1 0,0 0 0,0 0 0,0 0 0,-1 0 0,-1 0 0,1 0 0,-1 0 0,-2 16 0,-2 8 0,-14 57 0,-81 224 0,34-121 0,62-181 0,-1-1 0,0 0 0,0 0 0,-1 0 0,-1-1 0,1 1 0,-2-1 0,1 0 0,-1-1 0,-10 10 0,1-5 0,-1 1 0,-1-2 0,0 0 0,-24 10 0,-58 35 0,2 3 0,-113 93 0,182-129 0,-53 39 0,73-57 0,0 0 0,-1-1 0,1 0 0,-1 0 0,0-2 0,0 1 0,-13 2 0,0-6-1365,6-4-5461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0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781 91 24575,'-377'-17'0,"169"-10"0,181 24-273,-1 0 0,1-2 0,0-1 0,-42-15 0,51 12-6553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11T09:44:25.44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5713 980 24575,'-84'-17'0,"-178"10"0,192 9 0,0-3 0,-128-18 0,114 5 0,44 9 0,0-2 0,1-2 0,-55-20 0,68 13 0,22 13 0,0 0 0,0 1 0,0-1 0,0 1 0,-1 0 0,-8-3 0,-268-54 0,85 23 0,-185-63 0,3 1 0,44 46 0,110 22 0,207 27 0,-177-36 0,152 26 0,-40-19 0,57 20 0,1 2 0,-1 1 0,-1 1 0,0 2 0,0 0 0,-31-2 0,-4 5 0,28 3 0,-1-2 0,1-1 0,0-2 0,-38-10 0,-16-7 0,56 16 0,0-2 0,0-1 0,1-2 0,-30-15 0,48 22 0,0-1 0,-1 2 0,0 0 0,0 0 0,0 1 0,0 1 0,0 0 0,0 0 0,0 2 0,-18 1 0,9 0 0,0-2 0,-32-3 0,-71-9 0,84 9 0,1-1 0,0-2 0,-47-12 0,57 10 0,-1 2 0,-52-4 0,-12-1 0,77 8 0,-65-14 0,0 5 0,-137-4 0,-237 18 0,452-2-54,1 1-1,0-1 0,-1-1 1,1 1-1,-1-1 1,1 0-1,0 1 0,-1-2 1,1 1-1,0-1 1,0 1-1,0-1 0,0 0 1,0 0-1,0-1 0,0 1 1,1-1-1,0 0 1,-1 0-1,1 0 0,0 0 1,0-1-1,1 1 1,-4-6-1,1-4-6771</inkml:trace>
</inkml:ink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2" totalsRowShown="0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23"/>
  <sheetViews>
    <sheetView zoomScaleNormal="100" workbookViewId="0">
      <selection activeCell="I7" sqref="I7"/>
    </sheetView>
  </sheetViews>
  <sheetFormatPr defaultColWidth="8.5703125"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customHeight="1" x14ac:dyDescent="0.25">
      <c r="A1" s="85" t="s">
        <v>1</v>
      </c>
      <c r="B1" s="85"/>
      <c r="C1" s="85"/>
      <c r="D1" s="85"/>
    </row>
    <row r="3" spans="1:4" ht="15" customHeight="1" x14ac:dyDescent="0.25">
      <c r="A3" s="4" t="s">
        <v>2</v>
      </c>
      <c r="B3" s="4" t="s">
        <v>3</v>
      </c>
      <c r="C3" s="4" t="s">
        <v>4</v>
      </c>
      <c r="D3" s="4" t="s">
        <v>5</v>
      </c>
    </row>
    <row r="4" spans="1:4" ht="15" customHeight="1" x14ac:dyDescent="0.25">
      <c r="A4" s="5">
        <v>1</v>
      </c>
      <c r="B4" s="11" t="s">
        <v>6</v>
      </c>
      <c r="C4" s="29" t="s">
        <v>157</v>
      </c>
      <c r="D4" s="41">
        <v>1099724995</v>
      </c>
    </row>
    <row r="5" spans="1:4" ht="15" customHeight="1" x14ac:dyDescent="0.25">
      <c r="A5" s="5">
        <v>2</v>
      </c>
      <c r="B5" s="11" t="s">
        <v>7</v>
      </c>
      <c r="C5" s="29" t="s">
        <v>8</v>
      </c>
      <c r="D5" s="35">
        <v>1098610851</v>
      </c>
    </row>
    <row r="6" spans="1:4" ht="15" customHeight="1" x14ac:dyDescent="0.25">
      <c r="A6" s="5">
        <v>3</v>
      </c>
      <c r="B6" s="11" t="s">
        <v>9</v>
      </c>
      <c r="C6" s="29" t="s">
        <v>146</v>
      </c>
      <c r="D6" s="35">
        <v>1022948840</v>
      </c>
    </row>
    <row r="7" spans="1:4" ht="15" customHeight="1" x14ac:dyDescent="0.25">
      <c r="A7" s="5">
        <v>4</v>
      </c>
      <c r="B7" s="11" t="s">
        <v>10</v>
      </c>
      <c r="C7" s="29" t="s">
        <v>146</v>
      </c>
      <c r="D7" s="35">
        <v>1094787318</v>
      </c>
    </row>
    <row r="8" spans="1:4" ht="15" customHeight="1" x14ac:dyDescent="0.25">
      <c r="A8" s="5">
        <v>5</v>
      </c>
      <c r="B8" s="11" t="s">
        <v>12</v>
      </c>
      <c r="C8" s="29" t="s">
        <v>148</v>
      </c>
      <c r="D8" s="35">
        <v>1203252448</v>
      </c>
    </row>
    <row r="9" spans="1:4" ht="15" customHeight="1" x14ac:dyDescent="0.25">
      <c r="A9" s="5">
        <v>6</v>
      </c>
      <c r="B9" s="11" t="s">
        <v>360</v>
      </c>
      <c r="C9" s="29" t="s">
        <v>147</v>
      </c>
      <c r="D9" s="35">
        <v>1273884672</v>
      </c>
    </row>
    <row r="10" spans="1:4" ht="15" customHeight="1" x14ac:dyDescent="0.25">
      <c r="A10" s="5">
        <v>7</v>
      </c>
      <c r="B10" s="11" t="s">
        <v>14</v>
      </c>
      <c r="C10" s="29" t="s">
        <v>147</v>
      </c>
      <c r="D10" s="35">
        <v>1556027058</v>
      </c>
    </row>
    <row r="11" spans="1:4" ht="15" customHeight="1" x14ac:dyDescent="0.25">
      <c r="A11" s="5">
        <v>8</v>
      </c>
      <c r="B11" s="11" t="s">
        <v>15</v>
      </c>
      <c r="C11" s="29" t="s">
        <v>20</v>
      </c>
      <c r="D11" s="35">
        <v>1148115761</v>
      </c>
    </row>
    <row r="12" spans="1:4" ht="15" customHeight="1" x14ac:dyDescent="0.25">
      <c r="A12" s="5">
        <v>9</v>
      </c>
      <c r="B12" s="11" t="s">
        <v>21</v>
      </c>
      <c r="C12" s="29" t="s">
        <v>22</v>
      </c>
      <c r="D12" s="35">
        <v>1097710346</v>
      </c>
    </row>
    <row r="13" spans="1:4" ht="15" customHeight="1" x14ac:dyDescent="0.25">
      <c r="A13" s="5">
        <v>10</v>
      </c>
      <c r="B13" s="11" t="s">
        <v>23</v>
      </c>
      <c r="C13" s="29" t="s">
        <v>149</v>
      </c>
      <c r="D13" s="35">
        <v>1221210579</v>
      </c>
    </row>
    <row r="14" spans="1:4" ht="15" customHeight="1" x14ac:dyDescent="0.25">
      <c r="A14" s="5">
        <v>11</v>
      </c>
      <c r="B14" s="11" t="s">
        <v>150</v>
      </c>
      <c r="C14" s="29" t="s">
        <v>148</v>
      </c>
      <c r="D14" s="36"/>
    </row>
    <row r="15" spans="1:4" ht="15" customHeight="1" x14ac:dyDescent="0.25">
      <c r="A15" s="5">
        <v>12</v>
      </c>
      <c r="B15" s="11" t="s">
        <v>25</v>
      </c>
      <c r="C15" s="29" t="s">
        <v>151</v>
      </c>
      <c r="D15" s="36"/>
    </row>
    <row r="16" spans="1:4" ht="15" customHeight="1" x14ac:dyDescent="0.25">
      <c r="A16" s="5">
        <v>13</v>
      </c>
      <c r="B16" s="11" t="s">
        <v>152</v>
      </c>
      <c r="C16" s="29" t="s">
        <v>146</v>
      </c>
      <c r="D16" s="41">
        <v>1028966193</v>
      </c>
    </row>
    <row r="17" spans="1:4" ht="15" customHeight="1" x14ac:dyDescent="0.25">
      <c r="A17" s="5">
        <v>14</v>
      </c>
      <c r="B17" s="44" t="s">
        <v>27</v>
      </c>
      <c r="C17" s="29" t="s">
        <v>151</v>
      </c>
      <c r="D17" s="36"/>
    </row>
    <row r="18" spans="1:4" ht="15" customHeight="1" x14ac:dyDescent="0.25">
      <c r="A18" s="5">
        <v>15</v>
      </c>
      <c r="B18" s="37" t="s">
        <v>153</v>
      </c>
      <c r="C18" s="29" t="s">
        <v>147</v>
      </c>
      <c r="D18" s="36"/>
    </row>
    <row r="19" spans="1:4" ht="15" customHeight="1" x14ac:dyDescent="0.25">
      <c r="A19" s="5">
        <v>16</v>
      </c>
      <c r="B19" s="37" t="s">
        <v>154</v>
      </c>
      <c r="C19" s="29" t="s">
        <v>155</v>
      </c>
      <c r="D19" s="28">
        <v>1277585870</v>
      </c>
    </row>
    <row r="20" spans="1:4" ht="15" customHeight="1" x14ac:dyDescent="0.25">
      <c r="A20" s="5">
        <v>17</v>
      </c>
      <c r="B20" s="28" t="s">
        <v>156</v>
      </c>
      <c r="C20" s="29" t="s">
        <v>147</v>
      </c>
      <c r="D20" s="28">
        <v>1020633821</v>
      </c>
    </row>
    <row r="21" spans="1:4" ht="15" customHeight="1" x14ac:dyDescent="0.25">
      <c r="A21" s="5">
        <v>18</v>
      </c>
      <c r="B21" s="28" t="s">
        <v>331</v>
      </c>
      <c r="C21" s="5"/>
      <c r="D21" s="5"/>
    </row>
    <row r="22" spans="1:4" ht="15.75" customHeight="1" x14ac:dyDescent="0.25">
      <c r="A22" s="5">
        <v>19</v>
      </c>
      <c r="B22" s="28" t="s">
        <v>332</v>
      </c>
      <c r="C22" s="5"/>
      <c r="D22" s="5"/>
    </row>
    <row r="23" spans="1:4" ht="15" customHeight="1" x14ac:dyDescent="0.25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</sheetPr>
  <dimension ref="A1:T36"/>
  <sheetViews>
    <sheetView topLeftCell="B1" zoomScale="96" zoomScaleNormal="100" workbookViewId="0">
      <selection activeCell="D14" sqref="D14"/>
    </sheetView>
  </sheetViews>
  <sheetFormatPr defaultColWidth="8.5703125" defaultRowHeight="15" x14ac:dyDescent="0.25"/>
  <cols>
    <col min="1" max="1" width="14" customWidth="1"/>
    <col min="2" max="5" width="12" customWidth="1"/>
    <col min="6" max="10" width="16" customWidth="1"/>
    <col min="11" max="11" width="15.42578125" customWidth="1"/>
    <col min="12" max="12" width="135.140625" bestFit="1" customWidth="1"/>
    <col min="14" max="14" width="11" bestFit="1" customWidth="1"/>
  </cols>
  <sheetData>
    <row r="1" spans="1:20" ht="18.75" customHeight="1" x14ac:dyDescent="0.3">
      <c r="A1" s="3"/>
      <c r="B1" s="17"/>
      <c r="C1" s="17"/>
      <c r="D1" s="17"/>
      <c r="E1" s="17"/>
    </row>
    <row r="3" spans="1:20" ht="18.75" customHeight="1" x14ac:dyDescent="0.3">
      <c r="A3" s="1" t="s">
        <v>48</v>
      </c>
    </row>
    <row r="4" spans="1:20" ht="15" customHeight="1" x14ac:dyDescent="0.25">
      <c r="A4" s="4" t="s">
        <v>29</v>
      </c>
      <c r="B4" s="4" t="s">
        <v>30</v>
      </c>
      <c r="C4" s="4" t="s">
        <v>31</v>
      </c>
      <c r="D4" s="4" t="s">
        <v>49</v>
      </c>
      <c r="E4" s="4" t="s">
        <v>32</v>
      </c>
      <c r="F4" s="4" t="s">
        <v>50</v>
      </c>
      <c r="G4" s="4" t="s">
        <v>51</v>
      </c>
      <c r="H4" s="4" t="s">
        <v>52</v>
      </c>
      <c r="I4" s="30" t="s">
        <v>124</v>
      </c>
      <c r="J4" s="30" t="s">
        <v>125</v>
      </c>
      <c r="K4" s="7" t="s">
        <v>53</v>
      </c>
      <c r="L4" s="4" t="s">
        <v>34</v>
      </c>
    </row>
    <row r="5" spans="1:20" ht="15" customHeight="1" x14ac:dyDescent="0.25">
      <c r="A5" s="27">
        <v>46204</v>
      </c>
      <c r="B5" s="5" t="str">
        <f t="shared" ref="B5:B35" si="0">CHOOSE(WEEKDAY(A5,2),"الاثنين","الثلاثاء","الأربعاء","الخميس","الجمعة","السبت","الأحد")</f>
        <v>الأربعاء</v>
      </c>
      <c r="C5" s="9">
        <f>4700+2927</f>
        <v>7627</v>
      </c>
      <c r="D5" s="9">
        <f>65+80+315+775+180+295+65+425</f>
        <v>2200</v>
      </c>
      <c r="E5" s="9"/>
      <c r="F5" s="13">
        <v>1481.74</v>
      </c>
      <c r="G5" s="13">
        <f>1910+50</f>
        <v>1960</v>
      </c>
      <c r="H5" s="13">
        <v>4110</v>
      </c>
      <c r="I5" s="13">
        <v>200</v>
      </c>
      <c r="J5" s="13">
        <v>1220</v>
      </c>
      <c r="K5" s="77">
        <f>SUM(C5:J5)</f>
        <v>18798.739999999998</v>
      </c>
      <c r="L5" s="28" t="s">
        <v>380</v>
      </c>
      <c r="Q5" s="86" t="s">
        <v>127</v>
      </c>
      <c r="R5" s="86"/>
      <c r="S5" s="86"/>
      <c r="T5" s="86"/>
    </row>
    <row r="6" spans="1:20" ht="15" customHeight="1" x14ac:dyDescent="0.25">
      <c r="A6" s="27">
        <v>46205</v>
      </c>
      <c r="B6" s="5" t="str">
        <f t="shared" si="0"/>
        <v>الخميس</v>
      </c>
      <c r="C6" s="9">
        <f>1175+1173</f>
        <v>2348</v>
      </c>
      <c r="D6" s="9">
        <f>100+175+60+100+100</f>
        <v>535</v>
      </c>
      <c r="E6" s="9"/>
      <c r="F6" s="13">
        <f>10000+1220+315+1065+50</f>
        <v>12650</v>
      </c>
      <c r="G6" s="13">
        <f>800+40+200+150+2250</f>
        <v>3440</v>
      </c>
      <c r="H6" s="13">
        <f>600+25+50+10+100+100+20+10+200</f>
        <v>1115</v>
      </c>
      <c r="I6" s="13"/>
      <c r="J6" s="13"/>
      <c r="K6" s="77">
        <f>SUM(C6:H6)</f>
        <v>20088</v>
      </c>
      <c r="L6" s="28" t="s">
        <v>385</v>
      </c>
    </row>
    <row r="7" spans="1:20" ht="15" customHeight="1" x14ac:dyDescent="0.25">
      <c r="A7" s="27">
        <v>46206</v>
      </c>
      <c r="B7" s="5" t="str">
        <f t="shared" si="0"/>
        <v>الجمعة</v>
      </c>
      <c r="C7" s="9">
        <v>3000</v>
      </c>
      <c r="D7" s="9">
        <v>145</v>
      </c>
      <c r="E7" s="9">
        <v>220</v>
      </c>
      <c r="F7" s="13">
        <f>10000+1360</f>
        <v>11360</v>
      </c>
      <c r="G7" s="13">
        <f>8000+570+2000+750</f>
        <v>11320</v>
      </c>
      <c r="H7" s="13">
        <f>30+200+100+200+50+10+200+10+10+30+30</f>
        <v>870</v>
      </c>
      <c r="I7" s="13"/>
      <c r="J7" s="13"/>
      <c r="K7" s="77">
        <f t="shared" ref="K7:K35" si="1">SUM(C7:H7)</f>
        <v>26915</v>
      </c>
      <c r="L7" s="28" t="s">
        <v>378</v>
      </c>
    </row>
    <row r="8" spans="1:20" ht="15" customHeight="1" x14ac:dyDescent="0.25">
      <c r="A8" s="27">
        <v>46207</v>
      </c>
      <c r="B8" s="5" t="str">
        <f t="shared" si="0"/>
        <v>السبت</v>
      </c>
      <c r="C8" s="9">
        <v>1955</v>
      </c>
      <c r="D8" s="9">
        <v>125</v>
      </c>
      <c r="E8" s="9">
        <f>180+915+395</f>
        <v>1490</v>
      </c>
      <c r="F8" s="13">
        <f>950+1570+5000+1425</f>
        <v>8945</v>
      </c>
      <c r="G8" s="13">
        <v>150</v>
      </c>
      <c r="H8" s="13">
        <f>800+25+25+100+125+125+125+100+300+350+200+125+150</f>
        <v>2550</v>
      </c>
      <c r="I8" s="13"/>
      <c r="J8" s="13"/>
      <c r="K8" s="77">
        <f t="shared" si="1"/>
        <v>15215</v>
      </c>
      <c r="L8" s="28" t="s">
        <v>379</v>
      </c>
    </row>
    <row r="9" spans="1:20" ht="15" customHeight="1" x14ac:dyDescent="0.25">
      <c r="A9" s="27">
        <v>46208</v>
      </c>
      <c r="B9" s="5" t="str">
        <f t="shared" si="0"/>
        <v>الأحد</v>
      </c>
      <c r="C9" s="9">
        <v>1275</v>
      </c>
      <c r="D9" s="9">
        <v>280</v>
      </c>
      <c r="E9" s="9">
        <v>430</v>
      </c>
      <c r="F9" s="13">
        <f>515+2350</f>
        <v>2865</v>
      </c>
      <c r="G9" s="13"/>
      <c r="H9" s="13">
        <f>10+1000+1330+1290+2000+100+2750+3000+1000+1000</f>
        <v>13480</v>
      </c>
      <c r="I9" s="13"/>
      <c r="J9" s="13"/>
      <c r="K9" s="77">
        <f t="shared" si="1"/>
        <v>18330</v>
      </c>
      <c r="L9" s="82" t="s">
        <v>373</v>
      </c>
    </row>
    <row r="10" spans="1:20" ht="15" customHeight="1" x14ac:dyDescent="0.25">
      <c r="A10" s="27">
        <v>46209</v>
      </c>
      <c r="B10" s="5" t="str">
        <f t="shared" si="0"/>
        <v>الاثنين</v>
      </c>
      <c r="C10" s="9">
        <f>2200+9000</f>
        <v>11200</v>
      </c>
      <c r="D10" s="9">
        <v>625</v>
      </c>
      <c r="E10" s="9"/>
      <c r="F10" s="13">
        <f>2940+400</f>
        <v>3340</v>
      </c>
      <c r="G10" s="13">
        <f>175+150</f>
        <v>325</v>
      </c>
      <c r="H10" s="13">
        <f>960+195+3000</f>
        <v>4155</v>
      </c>
      <c r="I10" s="13"/>
      <c r="J10" s="13"/>
      <c r="K10" s="77">
        <f t="shared" si="1"/>
        <v>19645</v>
      </c>
      <c r="L10" s="38" t="s">
        <v>372</v>
      </c>
    </row>
    <row r="11" spans="1:20" ht="15" customHeight="1" x14ac:dyDescent="0.25">
      <c r="A11" s="27">
        <v>46210</v>
      </c>
      <c r="B11" s="5" t="str">
        <f t="shared" si="0"/>
        <v>الثلاثاء</v>
      </c>
      <c r="C11" s="9">
        <v>9863</v>
      </c>
      <c r="D11" s="9">
        <v>705</v>
      </c>
      <c r="E11" s="9">
        <v>475</v>
      </c>
      <c r="F11" s="13">
        <v>350</v>
      </c>
      <c r="G11" s="13">
        <v>14695</v>
      </c>
      <c r="H11" s="13">
        <v>3200</v>
      </c>
      <c r="I11" s="13"/>
      <c r="J11" s="13"/>
      <c r="K11" s="77">
        <f t="shared" si="1"/>
        <v>29288</v>
      </c>
      <c r="L11" s="81" t="s">
        <v>377</v>
      </c>
    </row>
    <row r="12" spans="1:20" ht="15" customHeight="1" x14ac:dyDescent="0.25">
      <c r="A12" s="27">
        <v>46211</v>
      </c>
      <c r="B12" s="5" t="str">
        <f t="shared" si="0"/>
        <v>الأربعاء</v>
      </c>
      <c r="C12" s="9">
        <v>3253</v>
      </c>
      <c r="D12" s="9">
        <v>550</v>
      </c>
      <c r="E12" s="9">
        <v>50</v>
      </c>
      <c r="F12" s="13">
        <v>5605</v>
      </c>
      <c r="G12" s="13">
        <v>280</v>
      </c>
      <c r="H12" s="13">
        <v>5800</v>
      </c>
      <c r="I12" s="13"/>
      <c r="J12" s="13"/>
      <c r="K12" s="77">
        <f t="shared" si="1"/>
        <v>15538</v>
      </c>
      <c r="L12" s="83" t="s">
        <v>381</v>
      </c>
    </row>
    <row r="13" spans="1:20" ht="15" customHeight="1" x14ac:dyDescent="0.25">
      <c r="A13" s="27">
        <v>46212</v>
      </c>
      <c r="B13" s="5" t="str">
        <f t="shared" si="0"/>
        <v>الخميس</v>
      </c>
      <c r="C13" s="9">
        <v>1540</v>
      </c>
      <c r="D13" s="9">
        <v>985</v>
      </c>
      <c r="E13" s="9">
        <v>690</v>
      </c>
      <c r="F13" s="13">
        <v>10785</v>
      </c>
      <c r="G13" s="13">
        <v>220</v>
      </c>
      <c r="H13" s="13">
        <v>2240</v>
      </c>
      <c r="I13" s="13"/>
      <c r="J13" s="13"/>
      <c r="K13" s="77">
        <f t="shared" si="1"/>
        <v>16460</v>
      </c>
      <c r="L13" s="81" t="s">
        <v>382</v>
      </c>
    </row>
    <row r="14" spans="1:20" ht="15" customHeight="1" x14ac:dyDescent="0.25">
      <c r="A14" s="27">
        <v>46213</v>
      </c>
      <c r="B14" s="5" t="str">
        <f t="shared" si="0"/>
        <v>الجمعة</v>
      </c>
      <c r="C14" s="9"/>
      <c r="D14" s="9"/>
      <c r="E14" s="9"/>
      <c r="F14" s="13"/>
      <c r="G14" s="13"/>
      <c r="H14" s="13"/>
      <c r="I14" s="13"/>
      <c r="J14" s="13"/>
      <c r="K14" s="77">
        <f t="shared" si="1"/>
        <v>0</v>
      </c>
      <c r="L14" s="14"/>
    </row>
    <row r="15" spans="1:20" ht="15" customHeight="1" x14ac:dyDescent="0.25">
      <c r="A15" s="27">
        <v>46214</v>
      </c>
      <c r="B15" s="5" t="str">
        <f t="shared" si="0"/>
        <v>السبت</v>
      </c>
      <c r="C15" s="9"/>
      <c r="D15" s="9"/>
      <c r="E15" s="9"/>
      <c r="F15" s="13"/>
      <c r="G15" s="13"/>
      <c r="H15" s="13"/>
      <c r="I15" s="13"/>
      <c r="J15" s="13"/>
      <c r="K15" s="77">
        <f t="shared" si="1"/>
        <v>0</v>
      </c>
      <c r="L15" s="14"/>
      <c r="P15" s="15"/>
    </row>
    <row r="16" spans="1:20" ht="15" customHeight="1" x14ac:dyDescent="0.25">
      <c r="A16" s="27">
        <v>46215</v>
      </c>
      <c r="B16" s="5" t="str">
        <f t="shared" si="0"/>
        <v>الأحد</v>
      </c>
      <c r="C16" s="9"/>
      <c r="D16" s="9"/>
      <c r="E16" s="9"/>
      <c r="F16" s="13"/>
      <c r="G16" s="13"/>
      <c r="H16" s="13"/>
      <c r="I16" s="13"/>
      <c r="J16" s="13"/>
      <c r="K16" s="77">
        <f t="shared" si="1"/>
        <v>0</v>
      </c>
      <c r="L16" s="14"/>
    </row>
    <row r="17" spans="1:16" ht="15" customHeight="1" x14ac:dyDescent="0.25">
      <c r="A17" s="27">
        <v>46216</v>
      </c>
      <c r="B17" s="5" t="str">
        <f t="shared" si="0"/>
        <v>الاثنين</v>
      </c>
      <c r="C17" s="9"/>
      <c r="D17" s="9"/>
      <c r="E17" s="9"/>
      <c r="F17" s="13"/>
      <c r="G17" s="13"/>
      <c r="H17" s="13"/>
      <c r="I17" s="13"/>
      <c r="J17" s="13"/>
      <c r="K17" s="77">
        <f t="shared" si="1"/>
        <v>0</v>
      </c>
      <c r="L17" s="14"/>
    </row>
    <row r="18" spans="1:16" ht="15" customHeight="1" x14ac:dyDescent="0.25">
      <c r="A18" s="27">
        <v>46217</v>
      </c>
      <c r="B18" s="5" t="str">
        <f t="shared" si="0"/>
        <v>الثلاثاء</v>
      </c>
      <c r="C18" s="9"/>
      <c r="D18" s="9"/>
      <c r="E18" s="9"/>
      <c r="F18" s="13"/>
      <c r="G18" s="13"/>
      <c r="H18" s="13"/>
      <c r="I18" s="13"/>
      <c r="J18" s="13"/>
      <c r="K18" s="77">
        <f t="shared" si="1"/>
        <v>0</v>
      </c>
      <c r="L18" s="14"/>
    </row>
    <row r="19" spans="1:16" ht="15" customHeight="1" x14ac:dyDescent="0.25">
      <c r="A19" s="27">
        <v>46218</v>
      </c>
      <c r="B19" s="5" t="str">
        <f t="shared" si="0"/>
        <v>الأربعاء</v>
      </c>
      <c r="C19" s="9"/>
      <c r="D19" s="9"/>
      <c r="E19" s="9"/>
      <c r="F19" s="13"/>
      <c r="G19" s="13"/>
      <c r="H19" s="13"/>
      <c r="I19" s="13"/>
      <c r="J19" s="13"/>
      <c r="K19" s="77">
        <f t="shared" si="1"/>
        <v>0</v>
      </c>
      <c r="L19" s="14"/>
    </row>
    <row r="20" spans="1:16" ht="15" customHeight="1" x14ac:dyDescent="0.25">
      <c r="A20" s="27">
        <v>46219</v>
      </c>
      <c r="B20" s="5" t="str">
        <f t="shared" si="0"/>
        <v>الخميس</v>
      </c>
      <c r="C20" s="9"/>
      <c r="D20" s="9"/>
      <c r="E20" s="9"/>
      <c r="F20" s="13"/>
      <c r="G20" s="13"/>
      <c r="H20" s="13"/>
      <c r="I20" s="13"/>
      <c r="J20" s="13"/>
      <c r="K20" s="77">
        <f t="shared" si="1"/>
        <v>0</v>
      </c>
      <c r="L20" s="14"/>
    </row>
    <row r="21" spans="1:16" ht="15" customHeight="1" x14ac:dyDescent="0.25">
      <c r="A21" s="27">
        <v>46220</v>
      </c>
      <c r="B21" s="5" t="str">
        <f t="shared" si="0"/>
        <v>الجمعة</v>
      </c>
      <c r="C21" s="9"/>
      <c r="D21" s="9"/>
      <c r="E21" s="9"/>
      <c r="F21" s="13"/>
      <c r="G21" s="13"/>
      <c r="H21" s="13"/>
      <c r="I21" s="13"/>
      <c r="J21" s="13"/>
      <c r="K21" s="77">
        <f t="shared" si="1"/>
        <v>0</v>
      </c>
      <c r="L21" s="14"/>
    </row>
    <row r="22" spans="1:16" ht="15" customHeight="1" x14ac:dyDescent="0.25">
      <c r="A22" s="27">
        <v>46221</v>
      </c>
      <c r="B22" s="5" t="str">
        <f t="shared" si="0"/>
        <v>السبت</v>
      </c>
      <c r="C22" s="9"/>
      <c r="D22" s="9"/>
      <c r="E22" s="9"/>
      <c r="F22" s="13"/>
      <c r="G22" s="13"/>
      <c r="H22" s="13"/>
      <c r="I22" s="13"/>
      <c r="J22" s="13"/>
      <c r="K22" s="77">
        <f t="shared" si="1"/>
        <v>0</v>
      </c>
      <c r="L22" s="14"/>
    </row>
    <row r="23" spans="1:16" ht="15" customHeight="1" x14ac:dyDescent="0.25">
      <c r="A23" s="27">
        <v>46222</v>
      </c>
      <c r="B23" s="5" t="str">
        <f t="shared" si="0"/>
        <v>الأحد</v>
      </c>
      <c r="C23" s="9"/>
      <c r="D23" s="9"/>
      <c r="E23" s="9"/>
      <c r="F23" s="13"/>
      <c r="G23" s="13"/>
      <c r="H23" s="13"/>
      <c r="I23" s="13"/>
      <c r="J23" s="13"/>
      <c r="K23" s="77">
        <f t="shared" si="1"/>
        <v>0</v>
      </c>
      <c r="L23" s="14"/>
    </row>
    <row r="24" spans="1:16" ht="15" customHeight="1" x14ac:dyDescent="0.25">
      <c r="A24" s="27">
        <v>46223</v>
      </c>
      <c r="B24" s="5" t="str">
        <f t="shared" si="0"/>
        <v>الاثنين</v>
      </c>
      <c r="C24" s="9"/>
      <c r="D24" s="9"/>
      <c r="E24" s="9"/>
      <c r="F24" s="13"/>
      <c r="G24" s="13"/>
      <c r="H24" s="13"/>
      <c r="I24" s="13"/>
      <c r="J24" s="13"/>
      <c r="K24" s="77">
        <f t="shared" si="1"/>
        <v>0</v>
      </c>
      <c r="L24" s="14"/>
      <c r="P24" s="15"/>
    </row>
    <row r="25" spans="1:16" ht="15" customHeight="1" x14ac:dyDescent="0.25">
      <c r="A25" s="27">
        <v>46224</v>
      </c>
      <c r="B25" s="5" t="str">
        <f t="shared" si="0"/>
        <v>الثلاثاء</v>
      </c>
      <c r="C25" s="9"/>
      <c r="D25" s="9"/>
      <c r="E25" s="9"/>
      <c r="F25" s="13"/>
      <c r="G25" s="13"/>
      <c r="H25" s="13"/>
      <c r="I25" s="13"/>
      <c r="J25" s="13"/>
      <c r="K25" s="77">
        <f t="shared" si="1"/>
        <v>0</v>
      </c>
      <c r="L25" s="14"/>
    </row>
    <row r="26" spans="1:16" ht="15" customHeight="1" x14ac:dyDescent="0.25">
      <c r="A26" s="27">
        <v>46225</v>
      </c>
      <c r="B26" s="5" t="str">
        <f t="shared" si="0"/>
        <v>الأربعاء</v>
      </c>
      <c r="C26" s="9"/>
      <c r="D26" s="9"/>
      <c r="E26" s="9"/>
      <c r="F26" s="13"/>
      <c r="G26" s="13"/>
      <c r="H26" s="13"/>
      <c r="I26" s="13"/>
      <c r="J26" s="13"/>
      <c r="K26" s="77">
        <f t="shared" si="1"/>
        <v>0</v>
      </c>
      <c r="L26" s="14"/>
    </row>
    <row r="27" spans="1:16" ht="15" customHeight="1" x14ac:dyDescent="0.25">
      <c r="A27" s="27">
        <v>46226</v>
      </c>
      <c r="B27" s="5" t="str">
        <f t="shared" si="0"/>
        <v>الخميس</v>
      </c>
      <c r="C27" s="9"/>
      <c r="D27" s="9"/>
      <c r="E27" s="9"/>
      <c r="F27" s="13"/>
      <c r="G27" s="13"/>
      <c r="H27" s="13"/>
      <c r="I27" s="13"/>
      <c r="J27" s="13"/>
      <c r="K27" s="77">
        <f t="shared" si="1"/>
        <v>0</v>
      </c>
      <c r="L27" s="14"/>
    </row>
    <row r="28" spans="1:16" ht="15" customHeight="1" x14ac:dyDescent="0.25">
      <c r="A28" s="27">
        <v>46227</v>
      </c>
      <c r="B28" s="5" t="str">
        <f t="shared" si="0"/>
        <v>الجمعة</v>
      </c>
      <c r="C28" s="9"/>
      <c r="D28" s="9"/>
      <c r="E28" s="9"/>
      <c r="F28" s="13"/>
      <c r="G28" s="13"/>
      <c r="H28" s="13"/>
      <c r="I28" s="13"/>
      <c r="J28" s="13"/>
      <c r="K28" s="77">
        <f t="shared" si="1"/>
        <v>0</v>
      </c>
      <c r="L28" s="14"/>
    </row>
    <row r="29" spans="1:16" ht="15" customHeight="1" x14ac:dyDescent="0.25">
      <c r="A29" s="27">
        <v>46228</v>
      </c>
      <c r="B29" s="5" t="str">
        <f t="shared" si="0"/>
        <v>السبت</v>
      </c>
      <c r="C29" s="9"/>
      <c r="D29" s="9"/>
      <c r="E29" s="9"/>
      <c r="F29" s="13"/>
      <c r="G29" s="13"/>
      <c r="H29" s="13"/>
      <c r="I29" s="13"/>
      <c r="J29" s="13"/>
      <c r="K29" s="77">
        <f t="shared" si="1"/>
        <v>0</v>
      </c>
      <c r="L29" s="14"/>
    </row>
    <row r="30" spans="1:16" ht="15" customHeight="1" x14ac:dyDescent="0.25">
      <c r="A30" s="27">
        <v>46229</v>
      </c>
      <c r="B30" s="5" t="str">
        <f t="shared" si="0"/>
        <v>الأحد</v>
      </c>
      <c r="C30" s="9"/>
      <c r="D30" s="9"/>
      <c r="E30" s="9"/>
      <c r="F30" s="13"/>
      <c r="G30" s="13"/>
      <c r="H30" s="13"/>
      <c r="I30" s="13"/>
      <c r="J30" s="13"/>
      <c r="K30" s="77">
        <f t="shared" si="1"/>
        <v>0</v>
      </c>
      <c r="L30" s="14"/>
    </row>
    <row r="31" spans="1:16" ht="15" customHeight="1" x14ac:dyDescent="0.25">
      <c r="A31" s="27">
        <v>46230</v>
      </c>
      <c r="B31" s="5" t="str">
        <f t="shared" si="0"/>
        <v>الاثنين</v>
      </c>
      <c r="C31" s="9"/>
      <c r="D31" s="9"/>
      <c r="E31" s="9"/>
      <c r="F31" s="13"/>
      <c r="G31" s="13"/>
      <c r="H31" s="13"/>
      <c r="I31" s="13"/>
      <c r="J31" s="13"/>
      <c r="K31" s="77">
        <f t="shared" si="1"/>
        <v>0</v>
      </c>
      <c r="L31" s="5"/>
    </row>
    <row r="32" spans="1:16" ht="15" customHeight="1" x14ac:dyDescent="0.25">
      <c r="A32" s="27">
        <v>46231</v>
      </c>
      <c r="B32" s="5" t="str">
        <f t="shared" si="0"/>
        <v>الثلاثاء</v>
      </c>
      <c r="C32" s="9"/>
      <c r="D32" s="9"/>
      <c r="E32" s="9"/>
      <c r="F32" s="13"/>
      <c r="G32" s="13"/>
      <c r="H32" s="13"/>
      <c r="I32" s="13"/>
      <c r="J32" s="13"/>
      <c r="K32" s="77">
        <f t="shared" si="1"/>
        <v>0</v>
      </c>
      <c r="L32" s="5"/>
    </row>
    <row r="33" spans="1:12" ht="15" customHeight="1" x14ac:dyDescent="0.25">
      <c r="A33" s="27">
        <v>46232</v>
      </c>
      <c r="B33" s="5" t="str">
        <f t="shared" si="0"/>
        <v>الأربعاء</v>
      </c>
      <c r="C33" s="9"/>
      <c r="D33" s="9"/>
      <c r="E33" s="9"/>
      <c r="F33" s="13"/>
      <c r="G33" s="13"/>
      <c r="H33" s="13"/>
      <c r="I33" s="13"/>
      <c r="J33" s="13"/>
      <c r="K33" s="77">
        <f t="shared" si="1"/>
        <v>0</v>
      </c>
      <c r="L33" s="5"/>
    </row>
    <row r="34" spans="1:12" ht="15" customHeight="1" x14ac:dyDescent="0.25">
      <c r="A34" s="27">
        <v>46233</v>
      </c>
      <c r="B34" s="5" t="str">
        <f t="shared" si="0"/>
        <v>الخميس</v>
      </c>
      <c r="C34" s="9"/>
      <c r="D34" s="9"/>
      <c r="E34" s="9"/>
      <c r="F34" s="13"/>
      <c r="G34" s="13"/>
      <c r="H34" s="13"/>
      <c r="I34" s="13"/>
      <c r="J34" s="13"/>
      <c r="K34" s="77">
        <f t="shared" si="1"/>
        <v>0</v>
      </c>
      <c r="L34" s="5"/>
    </row>
    <row r="35" spans="1:12" ht="21" customHeight="1" x14ac:dyDescent="0.35">
      <c r="A35" s="27">
        <v>46234</v>
      </c>
      <c r="B35" s="5" t="str">
        <f t="shared" si="0"/>
        <v>الجمعة</v>
      </c>
      <c r="C35" s="9"/>
      <c r="D35" s="9"/>
      <c r="E35" s="9"/>
      <c r="F35" s="13"/>
      <c r="G35" s="13"/>
      <c r="H35" s="13"/>
      <c r="I35" s="13"/>
      <c r="J35" s="13"/>
      <c r="K35" s="77">
        <f t="shared" si="1"/>
        <v>0</v>
      </c>
      <c r="L35" s="19"/>
    </row>
    <row r="36" spans="1:12" ht="31.5" customHeight="1" x14ac:dyDescent="0.25">
      <c r="A36" s="18"/>
      <c r="B36" s="5"/>
      <c r="C36" s="9"/>
      <c r="D36" s="9"/>
      <c r="E36" s="9"/>
      <c r="F36" s="13"/>
      <c r="G36" s="13"/>
      <c r="H36" s="13"/>
      <c r="I36" s="13"/>
      <c r="J36" s="13"/>
      <c r="K36" s="40">
        <f>SUM(K5:K35)</f>
        <v>180277.74</v>
      </c>
    </row>
  </sheetData>
  <mergeCells count="1">
    <mergeCell ref="Q5:T5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P93"/>
  <sheetViews>
    <sheetView topLeftCell="A6" zoomScaleNormal="100" workbookViewId="0">
      <selection activeCell="L14" sqref="L14"/>
    </sheetView>
  </sheetViews>
  <sheetFormatPr defaultColWidth="8.5703125"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8" width="14" customWidth="1"/>
    <col min="9" max="9" width="9.140625" bestFit="1" customWidth="1"/>
    <col min="10" max="10" width="24.28515625" bestFit="1" customWidth="1"/>
    <col min="12" max="12" width="19.42578125" bestFit="1" customWidth="1"/>
    <col min="13" max="13" width="21.140625" bestFit="1" customWidth="1"/>
    <col min="14" max="14" width="20" bestFit="1" customWidth="1"/>
  </cols>
  <sheetData>
    <row r="1" spans="1:16" ht="24" customHeight="1" x14ac:dyDescent="0.25">
      <c r="A1" s="85" t="s">
        <v>36</v>
      </c>
      <c r="B1" s="85"/>
      <c r="C1" s="85"/>
      <c r="D1" s="85"/>
      <c r="E1" s="85"/>
      <c r="F1" s="85"/>
      <c r="G1" s="85"/>
      <c r="H1" s="85"/>
      <c r="I1" s="85"/>
      <c r="J1" s="85"/>
    </row>
    <row r="3" spans="1:16" ht="15" customHeight="1" x14ac:dyDescent="0.25">
      <c r="A3" s="4" t="s">
        <v>29</v>
      </c>
      <c r="B3" s="4" t="s">
        <v>30</v>
      </c>
      <c r="C3" s="4" t="s">
        <v>90</v>
      </c>
      <c r="D3" s="4" t="s">
        <v>38</v>
      </c>
      <c r="E3" s="4" t="s">
        <v>39</v>
      </c>
      <c r="F3" s="4" t="s">
        <v>40</v>
      </c>
      <c r="G3" s="4" t="s">
        <v>35</v>
      </c>
      <c r="H3" s="4" t="s">
        <v>41</v>
      </c>
      <c r="I3" s="4" t="s">
        <v>42</v>
      </c>
      <c r="J3" s="4" t="s">
        <v>34</v>
      </c>
      <c r="N3" s="89" t="s">
        <v>384</v>
      </c>
      <c r="O3" s="89"/>
      <c r="P3" s="89"/>
    </row>
    <row r="4" spans="1:16" ht="15" customHeight="1" x14ac:dyDescent="0.25">
      <c r="A4" s="54">
        <v>46204</v>
      </c>
      <c r="B4" s="28" t="str">
        <f t="shared" ref="B4:B39" si="0">IF(A4="","",CHOOSE(WEEKDAY(A4,2),"الاثنين","الثلاثاء","الأربعاء","الخميس","الجمعة","السبت","الأحد"))</f>
        <v>الأربعاء</v>
      </c>
      <c r="C4" s="11" t="s">
        <v>361</v>
      </c>
      <c r="D4" s="28" t="s">
        <v>112</v>
      </c>
      <c r="E4" s="12"/>
      <c r="F4" s="12"/>
      <c r="G4" s="84">
        <v>16922</v>
      </c>
      <c r="H4" s="77">
        <v>0</v>
      </c>
      <c r="I4" s="10">
        <f t="shared" ref="I4:I39" si="1">IF(OR(G4="",H4=""),"",G4-H4)</f>
        <v>16922</v>
      </c>
      <c r="J4" s="5"/>
      <c r="N4" s="89"/>
      <c r="O4" s="89"/>
      <c r="P4" s="89"/>
    </row>
    <row r="5" spans="1:16" ht="15" customHeight="1" x14ac:dyDescent="0.25">
      <c r="A5" s="54">
        <v>46204</v>
      </c>
      <c r="B5" s="28"/>
      <c r="C5" s="11"/>
      <c r="D5" s="28" t="s">
        <v>112</v>
      </c>
      <c r="E5" s="12"/>
      <c r="F5" s="12"/>
      <c r="G5" s="84">
        <v>920</v>
      </c>
      <c r="H5" s="77">
        <v>0</v>
      </c>
      <c r="I5" s="10">
        <v>920</v>
      </c>
      <c r="J5" s="5"/>
      <c r="N5" s="89"/>
      <c r="O5" s="89"/>
      <c r="P5" s="89"/>
    </row>
    <row r="6" spans="1:16" ht="15" customHeight="1" x14ac:dyDescent="0.25">
      <c r="A6" s="54">
        <v>46204</v>
      </c>
      <c r="B6" s="28" t="str">
        <f t="shared" si="0"/>
        <v>الأربعاء</v>
      </c>
      <c r="C6" s="11" t="s">
        <v>113</v>
      </c>
      <c r="D6" s="28" t="s">
        <v>112</v>
      </c>
      <c r="E6" s="12">
        <v>50</v>
      </c>
      <c r="F6" s="12">
        <v>88</v>
      </c>
      <c r="G6" s="84">
        <v>4400</v>
      </c>
      <c r="H6" s="77">
        <v>0</v>
      </c>
      <c r="I6" s="10">
        <f t="shared" si="1"/>
        <v>4400</v>
      </c>
      <c r="J6" s="5"/>
      <c r="N6" s="89"/>
      <c r="O6" s="89"/>
      <c r="P6" s="89"/>
    </row>
    <row r="7" spans="1:16" ht="15" customHeight="1" x14ac:dyDescent="0.25">
      <c r="A7" s="54">
        <v>46204</v>
      </c>
      <c r="B7" s="28" t="str">
        <f>IF(A7="","",CHOOSE(WEEKDAY(A7,2),"الاثنين","الثلاثاء","الأربعاء","الخميس","الجمعة","السبت","الأحد"))</f>
        <v>الأربعاء</v>
      </c>
      <c r="C7" s="11" t="s">
        <v>115</v>
      </c>
      <c r="D7" s="29" t="s">
        <v>116</v>
      </c>
      <c r="E7" s="12"/>
      <c r="F7" s="12"/>
      <c r="G7" s="84">
        <v>1481.74</v>
      </c>
      <c r="H7" s="10">
        <v>1481.74</v>
      </c>
      <c r="I7" s="10">
        <f t="shared" si="1"/>
        <v>0</v>
      </c>
      <c r="J7" s="5"/>
      <c r="L7" s="15"/>
      <c r="M7" s="15"/>
      <c r="N7" s="89"/>
      <c r="O7" s="89"/>
      <c r="P7" s="89"/>
    </row>
    <row r="8" spans="1:16" ht="15" customHeight="1" x14ac:dyDescent="0.25">
      <c r="A8" s="54">
        <v>46205</v>
      </c>
      <c r="B8" s="28" t="str">
        <f t="shared" si="0"/>
        <v>الخميس</v>
      </c>
      <c r="C8" s="11" t="s">
        <v>140</v>
      </c>
      <c r="D8" s="5"/>
      <c r="E8" s="12"/>
      <c r="F8" s="12"/>
      <c r="G8" s="84">
        <v>1220</v>
      </c>
      <c r="H8" s="10">
        <v>1220</v>
      </c>
      <c r="I8" s="10">
        <f t="shared" si="1"/>
        <v>0</v>
      </c>
      <c r="J8" s="5"/>
      <c r="L8" s="15"/>
      <c r="M8" s="15"/>
      <c r="N8" s="15"/>
    </row>
    <row r="9" spans="1:16" ht="15" customHeight="1" x14ac:dyDescent="0.25">
      <c r="A9" s="54">
        <v>46205</v>
      </c>
      <c r="B9" s="28" t="str">
        <f t="shared" si="0"/>
        <v>الخميس</v>
      </c>
      <c r="C9" s="11"/>
      <c r="D9" s="28" t="s">
        <v>144</v>
      </c>
      <c r="E9" s="12"/>
      <c r="F9" s="12"/>
      <c r="G9" s="84">
        <v>315</v>
      </c>
      <c r="H9" s="10">
        <v>315</v>
      </c>
      <c r="I9" s="10">
        <f t="shared" si="1"/>
        <v>0</v>
      </c>
      <c r="J9" s="5"/>
      <c r="L9" s="15"/>
      <c r="M9" s="15"/>
      <c r="N9" s="15"/>
    </row>
    <row r="10" spans="1:16" ht="15" customHeight="1" x14ac:dyDescent="0.25">
      <c r="A10" s="54">
        <v>46205</v>
      </c>
      <c r="B10" s="28" t="str">
        <f t="shared" si="0"/>
        <v>الخميس</v>
      </c>
      <c r="C10" s="11"/>
      <c r="D10" s="28"/>
      <c r="E10" s="12"/>
      <c r="F10" s="12"/>
      <c r="G10" s="84"/>
      <c r="H10" s="10"/>
      <c r="I10" s="10"/>
      <c r="J10" s="5"/>
      <c r="L10" s="15"/>
      <c r="M10" s="15"/>
      <c r="N10" s="15"/>
    </row>
    <row r="11" spans="1:16" ht="15" customHeight="1" x14ac:dyDescent="0.25">
      <c r="A11" s="54">
        <v>46205</v>
      </c>
      <c r="B11" s="28" t="str">
        <f t="shared" si="0"/>
        <v>الخميس</v>
      </c>
      <c r="C11" s="11" t="s">
        <v>141</v>
      </c>
      <c r="D11" s="28"/>
      <c r="E11" s="12"/>
      <c r="F11" s="12"/>
      <c r="G11" s="84">
        <v>50</v>
      </c>
      <c r="H11" s="10">
        <v>50</v>
      </c>
      <c r="I11" s="10">
        <f t="shared" si="1"/>
        <v>0</v>
      </c>
      <c r="J11" s="5"/>
      <c r="L11" s="15"/>
      <c r="M11" s="15"/>
      <c r="N11" s="15"/>
    </row>
    <row r="12" spans="1:16" ht="15" customHeight="1" x14ac:dyDescent="0.25">
      <c r="A12" s="54">
        <v>46205</v>
      </c>
      <c r="B12" s="28" t="str">
        <f t="shared" si="0"/>
        <v>الخميس</v>
      </c>
      <c r="C12" s="11" t="s">
        <v>115</v>
      </c>
      <c r="D12" s="28" t="s">
        <v>116</v>
      </c>
      <c r="E12" s="12"/>
      <c r="F12" s="12"/>
      <c r="G12" s="84">
        <v>1065</v>
      </c>
      <c r="H12" s="10">
        <v>1065</v>
      </c>
      <c r="I12" s="10">
        <f t="shared" si="1"/>
        <v>0</v>
      </c>
      <c r="J12" s="5"/>
      <c r="L12" s="15"/>
      <c r="M12" s="15"/>
      <c r="N12" s="15"/>
    </row>
    <row r="13" spans="1:16" ht="15" customHeight="1" x14ac:dyDescent="0.25">
      <c r="A13" s="143">
        <v>46176</v>
      </c>
      <c r="B13" s="137" t="s">
        <v>134</v>
      </c>
      <c r="C13" s="137" t="s">
        <v>333</v>
      </c>
      <c r="D13" s="142"/>
      <c r="E13" s="141"/>
      <c r="F13" s="141"/>
      <c r="G13" s="138">
        <v>6000</v>
      </c>
      <c r="H13" s="139">
        <v>6000</v>
      </c>
      <c r="I13" s="10">
        <f t="shared" si="1"/>
        <v>0</v>
      </c>
      <c r="J13" s="5" t="s">
        <v>387</v>
      </c>
      <c r="L13" s="15"/>
      <c r="M13" s="15"/>
      <c r="N13" s="15"/>
    </row>
    <row r="14" spans="1:16" ht="15" customHeight="1" x14ac:dyDescent="0.25">
      <c r="A14" s="54">
        <v>46206</v>
      </c>
      <c r="B14" s="28" t="s">
        <v>134</v>
      </c>
      <c r="C14" s="11" t="s">
        <v>115</v>
      </c>
      <c r="D14" s="28" t="s">
        <v>116</v>
      </c>
      <c r="E14" s="12"/>
      <c r="F14" s="12"/>
      <c r="G14" s="84">
        <v>1360</v>
      </c>
      <c r="H14" s="10">
        <v>1360</v>
      </c>
      <c r="I14" s="10">
        <f t="shared" si="1"/>
        <v>0</v>
      </c>
      <c r="J14" s="9" t="s">
        <v>167</v>
      </c>
      <c r="L14" s="15"/>
      <c r="M14" s="15"/>
      <c r="N14" s="15"/>
    </row>
    <row r="15" spans="1:16" ht="15" customHeight="1" x14ac:dyDescent="0.25">
      <c r="A15" s="54">
        <v>46206</v>
      </c>
      <c r="B15" s="28" t="s">
        <v>134</v>
      </c>
      <c r="C15" s="11" t="s">
        <v>361</v>
      </c>
      <c r="D15" s="28" t="s">
        <v>112</v>
      </c>
      <c r="E15" s="12"/>
      <c r="F15" s="12"/>
      <c r="G15" s="84">
        <v>8015</v>
      </c>
      <c r="H15" s="77">
        <v>0</v>
      </c>
      <c r="I15" s="10">
        <f t="shared" si="1"/>
        <v>8015</v>
      </c>
      <c r="J15" s="5"/>
    </row>
    <row r="16" spans="1:16" ht="15" customHeight="1" x14ac:dyDescent="0.25">
      <c r="A16" s="54">
        <v>46206</v>
      </c>
      <c r="B16" s="28" t="s">
        <v>134</v>
      </c>
      <c r="C16" s="11" t="s">
        <v>305</v>
      </c>
      <c r="D16" s="28" t="s">
        <v>306</v>
      </c>
      <c r="E16" s="12"/>
      <c r="F16" s="12"/>
      <c r="G16" s="13">
        <v>6000</v>
      </c>
      <c r="H16" s="10">
        <v>6000</v>
      </c>
      <c r="I16" s="10">
        <f t="shared" si="1"/>
        <v>0</v>
      </c>
      <c r="J16" s="5" t="s">
        <v>387</v>
      </c>
      <c r="L16" s="2"/>
    </row>
    <row r="17" spans="1:14" ht="15" customHeight="1" x14ac:dyDescent="0.25">
      <c r="A17" s="54">
        <v>46207</v>
      </c>
      <c r="B17" s="28" t="str">
        <f t="shared" si="0"/>
        <v>السبت</v>
      </c>
      <c r="C17" s="11" t="s">
        <v>200</v>
      </c>
      <c r="D17" s="5"/>
      <c r="E17" s="12"/>
      <c r="F17" s="12"/>
      <c r="G17" s="84">
        <v>950</v>
      </c>
      <c r="H17" s="10">
        <v>950</v>
      </c>
      <c r="I17" s="10">
        <f t="shared" si="1"/>
        <v>0</v>
      </c>
      <c r="J17" s="5"/>
    </row>
    <row r="18" spans="1:14" ht="15" customHeight="1" x14ac:dyDescent="0.25">
      <c r="A18" s="54">
        <v>46207</v>
      </c>
      <c r="B18" s="28" t="str">
        <f t="shared" si="0"/>
        <v>السبت</v>
      </c>
      <c r="C18" s="11" t="s">
        <v>361</v>
      </c>
      <c r="D18" s="28" t="s">
        <v>112</v>
      </c>
      <c r="E18" s="12"/>
      <c r="F18" s="12"/>
      <c r="G18" s="84">
        <v>13890</v>
      </c>
      <c r="H18" s="10">
        <v>0</v>
      </c>
      <c r="I18" s="10">
        <f t="shared" si="1"/>
        <v>13890</v>
      </c>
      <c r="J18" s="5"/>
    </row>
    <row r="19" spans="1:14" ht="15" customHeight="1" x14ac:dyDescent="0.25">
      <c r="A19" s="54">
        <v>46207</v>
      </c>
      <c r="B19" s="28" t="str">
        <f t="shared" si="0"/>
        <v>السبت</v>
      </c>
      <c r="C19" s="11" t="s">
        <v>115</v>
      </c>
      <c r="D19" s="28" t="s">
        <v>116</v>
      </c>
      <c r="E19" s="12"/>
      <c r="F19" s="12"/>
      <c r="G19" s="84">
        <v>1425</v>
      </c>
      <c r="H19" s="10">
        <v>1425</v>
      </c>
      <c r="I19" s="10">
        <f t="shared" si="1"/>
        <v>0</v>
      </c>
      <c r="J19" s="5"/>
    </row>
    <row r="20" spans="1:14" ht="15" customHeight="1" x14ac:dyDescent="0.25">
      <c r="A20" s="54">
        <v>46207</v>
      </c>
      <c r="B20" s="28" t="str">
        <f t="shared" si="0"/>
        <v>السبت</v>
      </c>
      <c r="C20" s="11" t="s">
        <v>185</v>
      </c>
      <c r="D20" s="5"/>
      <c r="E20" s="12"/>
      <c r="F20" s="12"/>
      <c r="G20" s="84">
        <v>1570</v>
      </c>
      <c r="H20" s="10">
        <v>1570</v>
      </c>
      <c r="I20" s="10">
        <f t="shared" si="1"/>
        <v>0</v>
      </c>
      <c r="J20" s="5"/>
    </row>
    <row r="21" spans="1:14" ht="15" customHeight="1" x14ac:dyDescent="0.25">
      <c r="A21" s="54">
        <v>46208</v>
      </c>
      <c r="B21" s="28" t="str">
        <f t="shared" si="0"/>
        <v>الأحد</v>
      </c>
      <c r="C21" s="11" t="s">
        <v>208</v>
      </c>
      <c r="D21" s="5"/>
      <c r="E21" s="12"/>
      <c r="F21" s="12"/>
      <c r="G21" s="84">
        <v>2350</v>
      </c>
      <c r="H21" s="10">
        <v>2350</v>
      </c>
      <c r="I21" s="10">
        <f t="shared" si="1"/>
        <v>0</v>
      </c>
      <c r="J21" s="5"/>
    </row>
    <row r="22" spans="1:14" ht="15" customHeight="1" x14ac:dyDescent="0.25">
      <c r="A22" s="54">
        <v>46208</v>
      </c>
      <c r="B22" s="28" t="str">
        <f t="shared" si="0"/>
        <v>الأحد</v>
      </c>
      <c r="C22" s="11" t="s">
        <v>185</v>
      </c>
      <c r="D22" s="5"/>
      <c r="E22" s="12"/>
      <c r="F22" s="12"/>
      <c r="G22" s="84">
        <v>515</v>
      </c>
      <c r="H22" s="10">
        <v>515</v>
      </c>
      <c r="I22" s="10">
        <f t="shared" si="1"/>
        <v>0</v>
      </c>
      <c r="J22" s="5"/>
    </row>
    <row r="23" spans="1:14" ht="15" customHeight="1" x14ac:dyDescent="0.25">
      <c r="A23" s="143">
        <v>46209</v>
      </c>
      <c r="B23" s="137" t="str">
        <f t="shared" si="0"/>
        <v>الاثنين</v>
      </c>
      <c r="C23" s="137" t="s">
        <v>333</v>
      </c>
      <c r="D23" s="140"/>
      <c r="E23" s="141"/>
      <c r="F23" s="141"/>
      <c r="G23" s="138">
        <v>6000</v>
      </c>
      <c r="H23" s="139">
        <v>6000</v>
      </c>
      <c r="I23" s="48">
        <f t="shared" si="1"/>
        <v>0</v>
      </c>
      <c r="J23" s="5" t="s">
        <v>387</v>
      </c>
    </row>
    <row r="24" spans="1:14" ht="15" customHeight="1" x14ac:dyDescent="0.25">
      <c r="A24" s="54">
        <v>46209</v>
      </c>
      <c r="B24" s="28" t="str">
        <f t="shared" si="0"/>
        <v>الاثنين</v>
      </c>
      <c r="C24" s="11" t="s">
        <v>216</v>
      </c>
      <c r="D24" s="5"/>
      <c r="E24" s="12"/>
      <c r="F24" s="12"/>
      <c r="G24" s="13"/>
      <c r="H24" s="10"/>
      <c r="I24" s="10" t="str">
        <f t="shared" si="1"/>
        <v/>
      </c>
      <c r="J24" s="5" t="s">
        <v>217</v>
      </c>
    </row>
    <row r="25" spans="1:14" ht="15" customHeight="1" x14ac:dyDescent="0.25">
      <c r="A25" s="54">
        <v>46209</v>
      </c>
      <c r="B25" s="28" t="str">
        <f t="shared" si="0"/>
        <v>الاثنين</v>
      </c>
      <c r="C25" s="11" t="s">
        <v>308</v>
      </c>
      <c r="D25" s="28" t="s">
        <v>116</v>
      </c>
      <c r="E25" s="12"/>
      <c r="F25" s="12"/>
      <c r="G25" s="84">
        <v>1940</v>
      </c>
      <c r="H25" s="10">
        <v>1940</v>
      </c>
      <c r="I25" s="10">
        <f t="shared" si="1"/>
        <v>0</v>
      </c>
      <c r="J25" s="5"/>
    </row>
    <row r="26" spans="1:14" ht="15" customHeight="1" x14ac:dyDescent="0.25">
      <c r="A26" s="54">
        <v>46209</v>
      </c>
      <c r="B26" s="28" t="str">
        <f t="shared" si="0"/>
        <v>الاثنين</v>
      </c>
      <c r="C26" s="11" t="s">
        <v>304</v>
      </c>
      <c r="D26" s="28" t="s">
        <v>338</v>
      </c>
      <c r="E26" s="12"/>
      <c r="F26" s="12"/>
      <c r="G26" s="84">
        <v>400</v>
      </c>
      <c r="H26" s="10">
        <v>400</v>
      </c>
      <c r="I26" s="10">
        <f t="shared" si="1"/>
        <v>0</v>
      </c>
      <c r="J26" s="5"/>
    </row>
    <row r="27" spans="1:14" ht="15" customHeight="1" x14ac:dyDescent="0.25">
      <c r="A27" s="54">
        <v>46209</v>
      </c>
      <c r="B27" s="28" t="str">
        <f t="shared" si="0"/>
        <v>الاثنين</v>
      </c>
      <c r="C27" s="11" t="s">
        <v>361</v>
      </c>
      <c r="D27" s="28" t="s">
        <v>112</v>
      </c>
      <c r="E27" s="12"/>
      <c r="F27" s="12"/>
      <c r="G27" s="84">
        <v>20218</v>
      </c>
      <c r="H27" s="77">
        <v>0</v>
      </c>
      <c r="I27" s="10">
        <f t="shared" si="1"/>
        <v>20218</v>
      </c>
      <c r="J27" s="5"/>
    </row>
    <row r="28" spans="1:14" ht="15" customHeight="1" x14ac:dyDescent="0.25">
      <c r="A28" s="54">
        <v>46209</v>
      </c>
      <c r="B28" s="28" t="str">
        <f t="shared" si="0"/>
        <v>الاثنين</v>
      </c>
      <c r="C28" s="11"/>
      <c r="D28" s="28" t="s">
        <v>306</v>
      </c>
      <c r="E28" s="12"/>
      <c r="F28" s="12"/>
      <c r="G28" s="13">
        <v>5800</v>
      </c>
      <c r="H28" s="10">
        <v>5800</v>
      </c>
      <c r="I28" s="10">
        <f t="shared" si="1"/>
        <v>0</v>
      </c>
      <c r="J28" s="5" t="s">
        <v>387</v>
      </c>
      <c r="L28" s="87" t="s">
        <v>137</v>
      </c>
    </row>
    <row r="29" spans="1:14" ht="15" customHeight="1" x14ac:dyDescent="0.25">
      <c r="A29" s="54">
        <v>46210</v>
      </c>
      <c r="B29" s="28" t="str">
        <f t="shared" si="0"/>
        <v>الثلاثاء</v>
      </c>
      <c r="C29" s="11" t="s">
        <v>200</v>
      </c>
      <c r="D29" s="28" t="s">
        <v>338</v>
      </c>
      <c r="E29" s="12"/>
      <c r="F29" s="12"/>
      <c r="G29" s="13">
        <v>350</v>
      </c>
      <c r="H29" s="10">
        <v>350</v>
      </c>
      <c r="I29" s="10">
        <f t="shared" si="1"/>
        <v>0</v>
      </c>
      <c r="J29" s="5"/>
      <c r="L29" s="87"/>
    </row>
    <row r="30" spans="1:14" ht="15" customHeight="1" x14ac:dyDescent="0.25">
      <c r="A30" s="54">
        <v>46210</v>
      </c>
      <c r="B30" s="28" t="str">
        <f t="shared" si="0"/>
        <v>الثلاثاء</v>
      </c>
      <c r="C30" s="11"/>
      <c r="D30" s="5"/>
      <c r="E30" s="12"/>
      <c r="F30" s="12"/>
      <c r="G30" s="13"/>
      <c r="H30" s="10"/>
      <c r="I30" s="10" t="str">
        <f t="shared" si="1"/>
        <v/>
      </c>
      <c r="J30" s="5"/>
      <c r="L30" s="87">
        <f>SUM(G4:G76)</f>
        <v>127536.74</v>
      </c>
    </row>
    <row r="31" spans="1:14" ht="15" customHeight="1" x14ac:dyDescent="0.25">
      <c r="A31" s="54">
        <v>46210</v>
      </c>
      <c r="B31" s="28" t="str">
        <f t="shared" si="0"/>
        <v>الثلاثاء</v>
      </c>
      <c r="C31" s="11"/>
      <c r="D31" s="5"/>
      <c r="E31" s="12"/>
      <c r="F31" s="12"/>
      <c r="G31" s="13"/>
      <c r="H31" s="10"/>
      <c r="I31" s="10" t="str">
        <f t="shared" si="1"/>
        <v/>
      </c>
      <c r="J31" s="5"/>
      <c r="L31" s="87"/>
      <c r="N31" s="15"/>
    </row>
    <row r="32" spans="1:14" ht="15" customHeight="1" x14ac:dyDescent="0.25">
      <c r="A32" s="54">
        <v>46211</v>
      </c>
      <c r="B32" s="28" t="str">
        <f t="shared" si="0"/>
        <v>الأربعاء</v>
      </c>
      <c r="C32" s="11" t="s">
        <v>350</v>
      </c>
      <c r="D32" s="5"/>
      <c r="E32" s="12">
        <v>10</v>
      </c>
      <c r="F32" s="12"/>
      <c r="G32" s="84">
        <v>1000</v>
      </c>
      <c r="H32" s="10"/>
      <c r="I32" s="10" t="str">
        <f t="shared" si="1"/>
        <v/>
      </c>
      <c r="J32" s="5"/>
    </row>
    <row r="33" spans="1:12" ht="15" customHeight="1" x14ac:dyDescent="0.25">
      <c r="A33" s="54">
        <v>46211</v>
      </c>
      <c r="B33" s="28" t="str">
        <f t="shared" si="0"/>
        <v>الأربعاء</v>
      </c>
      <c r="C33" s="11" t="s">
        <v>308</v>
      </c>
      <c r="D33" s="37" t="s">
        <v>116</v>
      </c>
      <c r="E33" s="12"/>
      <c r="F33" s="12"/>
      <c r="G33" s="84">
        <v>205</v>
      </c>
      <c r="H33" s="10"/>
      <c r="I33" s="10" t="str">
        <f t="shared" si="1"/>
        <v/>
      </c>
      <c r="J33" s="5"/>
    </row>
    <row r="34" spans="1:12" ht="15" customHeight="1" x14ac:dyDescent="0.25">
      <c r="A34" s="54">
        <v>46211</v>
      </c>
      <c r="B34" s="28" t="str">
        <f t="shared" si="0"/>
        <v>الأربعاء</v>
      </c>
      <c r="C34" s="11" t="s">
        <v>350</v>
      </c>
      <c r="D34" s="5"/>
      <c r="E34" s="12">
        <v>50</v>
      </c>
      <c r="F34" s="12"/>
      <c r="G34" s="84">
        <v>4400</v>
      </c>
      <c r="H34" s="10"/>
      <c r="I34" s="10" t="str">
        <f t="shared" si="1"/>
        <v/>
      </c>
      <c r="J34" s="5"/>
    </row>
    <row r="35" spans="1:12" ht="15" customHeight="1" x14ac:dyDescent="0.25">
      <c r="A35" s="54">
        <v>46212</v>
      </c>
      <c r="B35" s="28" t="str">
        <f t="shared" si="0"/>
        <v>الخميس</v>
      </c>
      <c r="C35" s="28" t="s">
        <v>185</v>
      </c>
      <c r="D35" s="28"/>
      <c r="E35" s="28"/>
      <c r="F35" s="28"/>
      <c r="G35" s="28">
        <v>270</v>
      </c>
      <c r="H35" s="28"/>
      <c r="I35" s="28" t="str">
        <f t="shared" si="1"/>
        <v/>
      </c>
      <c r="J35" s="28"/>
    </row>
    <row r="36" spans="1:12" ht="15" customHeight="1" x14ac:dyDescent="0.25">
      <c r="A36" s="54">
        <v>46212</v>
      </c>
      <c r="B36" s="28" t="str">
        <f t="shared" si="0"/>
        <v>الخميس</v>
      </c>
      <c r="C36" s="28" t="s">
        <v>361</v>
      </c>
      <c r="D36" s="28" t="s">
        <v>112</v>
      </c>
      <c r="E36" s="28"/>
      <c r="F36" s="28"/>
      <c r="G36" s="84">
        <v>7400</v>
      </c>
      <c r="H36" s="28"/>
      <c r="I36" s="28" t="str">
        <f t="shared" si="1"/>
        <v/>
      </c>
      <c r="J36" s="28"/>
      <c r="L36" s="2"/>
    </row>
    <row r="37" spans="1:12" ht="15" customHeight="1" x14ac:dyDescent="0.25">
      <c r="A37" s="54">
        <v>46212</v>
      </c>
      <c r="B37" s="28" t="str">
        <f t="shared" si="0"/>
        <v>الخميس</v>
      </c>
      <c r="C37" s="28" t="s">
        <v>88</v>
      </c>
      <c r="D37" s="28"/>
      <c r="E37" s="28"/>
      <c r="F37" s="28"/>
      <c r="G37" s="28">
        <v>2000</v>
      </c>
      <c r="H37" s="28"/>
      <c r="I37" s="28" t="str">
        <f t="shared" si="1"/>
        <v/>
      </c>
      <c r="J37" s="28"/>
    </row>
    <row r="38" spans="1:12" ht="16.5" customHeight="1" x14ac:dyDescent="0.25">
      <c r="A38" s="54">
        <v>46212</v>
      </c>
      <c r="B38" s="28" t="str">
        <f t="shared" si="0"/>
        <v>الخميس</v>
      </c>
      <c r="C38" s="28" t="s">
        <v>115</v>
      </c>
      <c r="D38" s="28" t="s">
        <v>116</v>
      </c>
      <c r="E38" s="28"/>
      <c r="F38" s="28"/>
      <c r="G38" s="28">
        <v>1115</v>
      </c>
      <c r="H38" s="28"/>
      <c r="I38" s="28" t="str">
        <f t="shared" si="1"/>
        <v/>
      </c>
      <c r="J38" s="28"/>
    </row>
    <row r="39" spans="1:12" ht="16.5" customHeight="1" x14ac:dyDescent="0.25">
      <c r="A39" s="54">
        <v>46212</v>
      </c>
      <c r="B39" s="28" t="str">
        <f t="shared" si="0"/>
        <v>الخميس</v>
      </c>
      <c r="C39" s="28" t="s">
        <v>361</v>
      </c>
      <c r="D39" s="28" t="s">
        <v>112</v>
      </c>
      <c r="E39" s="28"/>
      <c r="F39" s="28"/>
      <c r="G39" s="28">
        <v>1830</v>
      </c>
      <c r="H39" s="28">
        <v>0</v>
      </c>
      <c r="I39" s="28">
        <f t="shared" si="1"/>
        <v>1830</v>
      </c>
      <c r="J39" s="28"/>
    </row>
    <row r="40" spans="1:12" ht="16.5" customHeight="1" x14ac:dyDescent="0.25">
      <c r="A40" s="54">
        <v>46212</v>
      </c>
      <c r="B40" s="28" t="str">
        <f t="shared" ref="B40:B66" si="2">IF(A40="","",CHOOSE(WEEKDAY(A40,2),"الاثنين","الثلاثاء","الأربعاء","الخميس","الجمعة","السبت","الأحد"))</f>
        <v>الخميس</v>
      </c>
      <c r="C40" s="28" t="s">
        <v>361</v>
      </c>
      <c r="D40" s="28" t="s">
        <v>112</v>
      </c>
      <c r="E40" s="28"/>
      <c r="F40" s="28"/>
      <c r="G40" s="28">
        <v>4990</v>
      </c>
      <c r="H40" s="28">
        <v>0</v>
      </c>
      <c r="I40" s="28">
        <f t="shared" ref="I40:I66" si="3">IF(OR(G40="",H40=""),"",G40-H40)</f>
        <v>4990</v>
      </c>
      <c r="J40" s="28" t="s">
        <v>389</v>
      </c>
    </row>
    <row r="41" spans="1:12" ht="16.5" customHeight="1" x14ac:dyDescent="0.25">
      <c r="A41" s="54">
        <v>46212</v>
      </c>
      <c r="B41" s="28" t="str">
        <f t="shared" si="2"/>
        <v>الخميس</v>
      </c>
      <c r="C41" s="28" t="s">
        <v>361</v>
      </c>
      <c r="D41" s="28" t="s">
        <v>112</v>
      </c>
      <c r="E41" s="28"/>
      <c r="F41" s="28"/>
      <c r="G41" s="28">
        <v>1170</v>
      </c>
      <c r="H41" s="28">
        <v>0</v>
      </c>
      <c r="I41" s="28">
        <f t="shared" si="3"/>
        <v>1170</v>
      </c>
      <c r="J41" s="28"/>
    </row>
    <row r="42" spans="1:12" ht="16.5" customHeight="1" x14ac:dyDescent="0.25">
      <c r="A42" s="16"/>
      <c r="B42" t="str">
        <f t="shared" si="2"/>
        <v/>
      </c>
      <c r="I42" t="str">
        <f t="shared" si="3"/>
        <v/>
      </c>
    </row>
    <row r="43" spans="1:12" ht="16.5" customHeight="1" x14ac:dyDescent="0.25">
      <c r="B43" t="str">
        <f t="shared" si="2"/>
        <v/>
      </c>
      <c r="I43" t="str">
        <f t="shared" si="3"/>
        <v/>
      </c>
    </row>
    <row r="44" spans="1:12" ht="16.5" customHeight="1" x14ac:dyDescent="0.25">
      <c r="B44" t="str">
        <f t="shared" si="2"/>
        <v/>
      </c>
      <c r="I44" t="str">
        <f t="shared" si="3"/>
        <v/>
      </c>
    </row>
    <row r="45" spans="1:12" ht="15" customHeight="1" x14ac:dyDescent="0.25">
      <c r="B45" t="str">
        <f t="shared" si="2"/>
        <v/>
      </c>
      <c r="I45" t="str">
        <f t="shared" si="3"/>
        <v/>
      </c>
    </row>
    <row r="46" spans="1:12" ht="15" customHeight="1" x14ac:dyDescent="0.25">
      <c r="B46" t="str">
        <f t="shared" si="2"/>
        <v/>
      </c>
      <c r="I46" t="str">
        <f t="shared" si="3"/>
        <v/>
      </c>
    </row>
    <row r="47" spans="1:12" ht="15" customHeight="1" x14ac:dyDescent="0.25">
      <c r="B47" t="str">
        <f t="shared" si="2"/>
        <v/>
      </c>
      <c r="I47" t="str">
        <f t="shared" si="3"/>
        <v/>
      </c>
    </row>
    <row r="48" spans="1:12" ht="15" customHeight="1" x14ac:dyDescent="0.25">
      <c r="B48" t="str">
        <f t="shared" si="2"/>
        <v/>
      </c>
      <c r="I48" t="str">
        <f t="shared" si="3"/>
        <v/>
      </c>
    </row>
    <row r="49" spans="2:9" ht="15" customHeight="1" x14ac:dyDescent="0.25">
      <c r="B49" t="str">
        <f t="shared" si="2"/>
        <v/>
      </c>
      <c r="I49" t="str">
        <f t="shared" si="3"/>
        <v/>
      </c>
    </row>
    <row r="50" spans="2:9" ht="15" customHeight="1" x14ac:dyDescent="0.25">
      <c r="B50" t="str">
        <f t="shared" si="2"/>
        <v/>
      </c>
      <c r="I50" t="str">
        <f t="shared" si="3"/>
        <v/>
      </c>
    </row>
    <row r="51" spans="2:9" ht="18.75" customHeight="1" x14ac:dyDescent="0.25">
      <c r="B51" t="str">
        <f t="shared" si="2"/>
        <v/>
      </c>
      <c r="I51" t="str">
        <f t="shared" si="3"/>
        <v/>
      </c>
    </row>
    <row r="52" spans="2:9" ht="15.75" customHeight="1" x14ac:dyDescent="0.25">
      <c r="B52" t="str">
        <f t="shared" si="2"/>
        <v/>
      </c>
      <c r="I52" t="str">
        <f t="shared" si="3"/>
        <v/>
      </c>
    </row>
    <row r="53" spans="2:9" ht="15.75" customHeight="1" x14ac:dyDescent="0.25">
      <c r="B53" t="str">
        <f t="shared" si="2"/>
        <v/>
      </c>
      <c r="I53" t="str">
        <f t="shared" si="3"/>
        <v/>
      </c>
    </row>
    <row r="54" spans="2:9" ht="15" customHeight="1" x14ac:dyDescent="0.25">
      <c r="B54" t="str">
        <f t="shared" si="2"/>
        <v/>
      </c>
      <c r="I54" t="str">
        <f t="shared" si="3"/>
        <v/>
      </c>
    </row>
    <row r="55" spans="2:9" ht="15" customHeight="1" x14ac:dyDescent="0.25">
      <c r="B55" t="str">
        <f t="shared" si="2"/>
        <v/>
      </c>
      <c r="I55" t="str">
        <f t="shared" si="3"/>
        <v/>
      </c>
    </row>
    <row r="56" spans="2:9" ht="15" customHeight="1" x14ac:dyDescent="0.25">
      <c r="B56" t="str">
        <f t="shared" si="2"/>
        <v/>
      </c>
      <c r="I56" t="str">
        <f t="shared" si="3"/>
        <v/>
      </c>
    </row>
    <row r="57" spans="2:9" ht="15" customHeight="1" x14ac:dyDescent="0.25">
      <c r="B57" t="str">
        <f t="shared" si="2"/>
        <v/>
      </c>
      <c r="I57" t="str">
        <f t="shared" si="3"/>
        <v/>
      </c>
    </row>
    <row r="58" spans="2:9" ht="15" customHeight="1" x14ac:dyDescent="0.25">
      <c r="B58" t="str">
        <f t="shared" si="2"/>
        <v/>
      </c>
      <c r="I58" t="str">
        <f t="shared" si="3"/>
        <v/>
      </c>
    </row>
    <row r="59" spans="2:9" ht="15" customHeight="1" x14ac:dyDescent="0.25">
      <c r="B59" t="str">
        <f t="shared" si="2"/>
        <v/>
      </c>
      <c r="I59" t="str">
        <f t="shared" si="3"/>
        <v/>
      </c>
    </row>
    <row r="60" spans="2:9" ht="15" customHeight="1" x14ac:dyDescent="0.25">
      <c r="B60" t="str">
        <f t="shared" si="2"/>
        <v/>
      </c>
      <c r="I60" t="str">
        <f t="shared" si="3"/>
        <v/>
      </c>
    </row>
    <row r="61" spans="2:9" ht="15" customHeight="1" x14ac:dyDescent="0.25">
      <c r="B61" t="str">
        <f t="shared" si="2"/>
        <v/>
      </c>
      <c r="I61" t="str">
        <f t="shared" si="3"/>
        <v/>
      </c>
    </row>
    <row r="62" spans="2:9" ht="15" customHeight="1" x14ac:dyDescent="0.25">
      <c r="B62" t="str">
        <f t="shared" si="2"/>
        <v/>
      </c>
      <c r="I62" t="str">
        <f t="shared" si="3"/>
        <v/>
      </c>
    </row>
    <row r="63" spans="2:9" ht="15" customHeight="1" x14ac:dyDescent="0.25">
      <c r="B63" t="str">
        <f t="shared" si="2"/>
        <v/>
      </c>
      <c r="I63" t="str">
        <f t="shared" si="3"/>
        <v/>
      </c>
    </row>
    <row r="64" spans="2:9" ht="15" customHeight="1" x14ac:dyDescent="0.25">
      <c r="B64" t="str">
        <f t="shared" si="2"/>
        <v/>
      </c>
      <c r="I64" t="str">
        <f t="shared" si="3"/>
        <v/>
      </c>
    </row>
    <row r="65" spans="2:9" ht="15" customHeight="1" x14ac:dyDescent="0.25">
      <c r="B65" t="str">
        <f t="shared" si="2"/>
        <v/>
      </c>
      <c r="I65" t="str">
        <f t="shared" si="3"/>
        <v/>
      </c>
    </row>
    <row r="66" spans="2:9" ht="15" customHeight="1" x14ac:dyDescent="0.25">
      <c r="B66" t="str">
        <f t="shared" si="2"/>
        <v/>
      </c>
      <c r="I66" t="str">
        <f t="shared" si="3"/>
        <v/>
      </c>
    </row>
    <row r="67" spans="2:9" ht="15" customHeight="1" x14ac:dyDescent="0.25">
      <c r="B67" t="str">
        <f t="shared" ref="B67:B92" si="4">IF(A67="","",CHOOSE(WEEKDAY(A67,2),"الاثنين","الثلاثاء","الأربعاء","الخميس","الجمعة","السبت","الأحد"))</f>
        <v/>
      </c>
      <c r="I67" t="str">
        <f t="shared" ref="I67:I92" si="5">IF(OR(G67="",H67=""),"",G67-H67)</f>
        <v/>
      </c>
    </row>
    <row r="68" spans="2:9" ht="15" customHeight="1" x14ac:dyDescent="0.25">
      <c r="B68" t="str">
        <f t="shared" si="4"/>
        <v/>
      </c>
      <c r="I68" t="str">
        <f t="shared" si="5"/>
        <v/>
      </c>
    </row>
    <row r="69" spans="2:9" ht="15" customHeight="1" x14ac:dyDescent="0.25">
      <c r="B69" t="str">
        <f t="shared" si="4"/>
        <v/>
      </c>
      <c r="I69" t="str">
        <f t="shared" si="5"/>
        <v/>
      </c>
    </row>
    <row r="70" spans="2:9" ht="15" customHeight="1" x14ac:dyDescent="0.25">
      <c r="B70" t="str">
        <f t="shared" si="4"/>
        <v/>
      </c>
      <c r="I70" t="str">
        <f t="shared" si="5"/>
        <v/>
      </c>
    </row>
    <row r="71" spans="2:9" ht="15" customHeight="1" x14ac:dyDescent="0.25">
      <c r="B71" t="str">
        <f t="shared" si="4"/>
        <v/>
      </c>
      <c r="I71" t="str">
        <f t="shared" si="5"/>
        <v/>
      </c>
    </row>
    <row r="72" spans="2:9" ht="15" customHeight="1" x14ac:dyDescent="0.25">
      <c r="B72" t="str">
        <f t="shared" si="4"/>
        <v/>
      </c>
      <c r="I72" t="str">
        <f t="shared" si="5"/>
        <v/>
      </c>
    </row>
    <row r="73" spans="2:9" ht="15" customHeight="1" x14ac:dyDescent="0.25">
      <c r="B73" t="str">
        <f t="shared" si="4"/>
        <v/>
      </c>
      <c r="I73" t="str">
        <f t="shared" si="5"/>
        <v/>
      </c>
    </row>
    <row r="74" spans="2:9" ht="15" customHeight="1" x14ac:dyDescent="0.25">
      <c r="B74" t="str">
        <f t="shared" si="4"/>
        <v/>
      </c>
      <c r="I74" t="str">
        <f t="shared" si="5"/>
        <v/>
      </c>
    </row>
    <row r="75" spans="2:9" ht="15" customHeight="1" x14ac:dyDescent="0.25">
      <c r="B75" t="str">
        <f t="shared" si="4"/>
        <v/>
      </c>
      <c r="I75" t="str">
        <f t="shared" si="5"/>
        <v/>
      </c>
    </row>
    <row r="76" spans="2:9" ht="15" customHeight="1" x14ac:dyDescent="0.25">
      <c r="B76" t="str">
        <f t="shared" si="4"/>
        <v/>
      </c>
      <c r="I76" t="str">
        <f t="shared" si="5"/>
        <v/>
      </c>
    </row>
    <row r="77" spans="2:9" ht="15" customHeight="1" x14ac:dyDescent="0.25">
      <c r="B77" t="str">
        <f t="shared" si="4"/>
        <v/>
      </c>
      <c r="I77" t="str">
        <f t="shared" si="5"/>
        <v/>
      </c>
    </row>
    <row r="78" spans="2:9" ht="15" customHeight="1" x14ac:dyDescent="0.25">
      <c r="B78" t="str">
        <f t="shared" si="4"/>
        <v/>
      </c>
      <c r="I78" t="str">
        <f t="shared" si="5"/>
        <v/>
      </c>
    </row>
    <row r="79" spans="2:9" ht="15" customHeight="1" x14ac:dyDescent="0.25">
      <c r="B79" t="str">
        <f t="shared" si="4"/>
        <v/>
      </c>
      <c r="I79" t="str">
        <f t="shared" si="5"/>
        <v/>
      </c>
    </row>
    <row r="80" spans="2:9" ht="15" customHeight="1" x14ac:dyDescent="0.25">
      <c r="B80" t="str">
        <f t="shared" si="4"/>
        <v/>
      </c>
      <c r="I80" t="str">
        <f t="shared" si="5"/>
        <v/>
      </c>
    </row>
    <row r="81" spans="2:9" ht="15" customHeight="1" x14ac:dyDescent="0.25">
      <c r="B81" t="str">
        <f t="shared" si="4"/>
        <v/>
      </c>
      <c r="I81" t="str">
        <f t="shared" si="5"/>
        <v/>
      </c>
    </row>
    <row r="82" spans="2:9" ht="15" customHeight="1" x14ac:dyDescent="0.25">
      <c r="B82" t="str">
        <f t="shared" si="4"/>
        <v/>
      </c>
      <c r="I82" t="str">
        <f t="shared" si="5"/>
        <v/>
      </c>
    </row>
    <row r="83" spans="2:9" ht="15" customHeight="1" x14ac:dyDescent="0.25">
      <c r="B83" t="str">
        <f t="shared" si="4"/>
        <v/>
      </c>
      <c r="I83" t="str">
        <f t="shared" si="5"/>
        <v/>
      </c>
    </row>
    <row r="84" spans="2:9" ht="15" customHeight="1" x14ac:dyDescent="0.25">
      <c r="B84" t="str">
        <f t="shared" si="4"/>
        <v/>
      </c>
      <c r="I84" t="str">
        <f t="shared" si="5"/>
        <v/>
      </c>
    </row>
    <row r="85" spans="2:9" ht="15" customHeight="1" x14ac:dyDescent="0.25">
      <c r="B85" t="str">
        <f t="shared" si="4"/>
        <v/>
      </c>
      <c r="I85" t="str">
        <f t="shared" si="5"/>
        <v/>
      </c>
    </row>
    <row r="86" spans="2:9" ht="15" customHeight="1" x14ac:dyDescent="0.25">
      <c r="B86" t="str">
        <f t="shared" si="4"/>
        <v/>
      </c>
      <c r="I86" t="str">
        <f t="shared" si="5"/>
        <v/>
      </c>
    </row>
    <row r="87" spans="2:9" ht="15" customHeight="1" x14ac:dyDescent="0.25">
      <c r="B87" t="str">
        <f t="shared" si="4"/>
        <v/>
      </c>
      <c r="I87" t="str">
        <f t="shared" si="5"/>
        <v/>
      </c>
    </row>
    <row r="88" spans="2:9" ht="15" customHeight="1" x14ac:dyDescent="0.25">
      <c r="B88" t="str">
        <f t="shared" si="4"/>
        <v/>
      </c>
      <c r="I88" t="str">
        <f t="shared" si="5"/>
        <v/>
      </c>
    </row>
    <row r="89" spans="2:9" ht="15" customHeight="1" x14ac:dyDescent="0.25">
      <c r="B89" t="str">
        <f t="shared" si="4"/>
        <v/>
      </c>
      <c r="I89" t="str">
        <f t="shared" si="5"/>
        <v/>
      </c>
    </row>
    <row r="90" spans="2:9" ht="15" customHeight="1" x14ac:dyDescent="0.25">
      <c r="B90" t="str">
        <f t="shared" si="4"/>
        <v/>
      </c>
      <c r="I90" t="str">
        <f t="shared" si="5"/>
        <v/>
      </c>
    </row>
    <row r="91" spans="2:9" ht="15" customHeight="1" x14ac:dyDescent="0.25">
      <c r="B91" t="str">
        <f t="shared" si="4"/>
        <v/>
      </c>
      <c r="I91" t="str">
        <f t="shared" si="5"/>
        <v/>
      </c>
    </row>
    <row r="92" spans="2:9" ht="15" customHeight="1" x14ac:dyDescent="0.25">
      <c r="B92" t="str">
        <f t="shared" si="4"/>
        <v/>
      </c>
      <c r="I92" t="str">
        <f t="shared" si="5"/>
        <v/>
      </c>
    </row>
    <row r="93" spans="2:9" ht="15" customHeight="1" x14ac:dyDescent="0.25"/>
  </sheetData>
  <mergeCells count="4">
    <mergeCell ref="A1:J1"/>
    <mergeCell ref="L28:L29"/>
    <mergeCell ref="L30:L31"/>
    <mergeCell ref="N3:P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1:AJ122"/>
  <sheetViews>
    <sheetView zoomScale="129" zoomScaleNormal="97" workbookViewId="0">
      <selection activeCell="M135" sqref="M135"/>
    </sheetView>
  </sheetViews>
  <sheetFormatPr defaultRowHeight="15" x14ac:dyDescent="0.25"/>
  <cols>
    <col min="5" max="8" width="9.140625" customWidth="1"/>
    <col min="13" max="15" width="9.140625" customWidth="1"/>
    <col min="22" max="22" width="9.140625" customWidth="1"/>
    <col min="23" max="23" width="12.7109375" customWidth="1"/>
  </cols>
  <sheetData>
    <row r="1" spans="1:22" x14ac:dyDescent="0.25">
      <c r="G1" s="131">
        <v>46204</v>
      </c>
      <c r="H1" s="131"/>
      <c r="I1" s="131"/>
      <c r="J1" s="131"/>
      <c r="K1" s="131"/>
    </row>
    <row r="2" spans="1:22" x14ac:dyDescent="0.25">
      <c r="C2" s="94" t="s">
        <v>386</v>
      </c>
      <c r="D2" s="94"/>
      <c r="E2" s="94"/>
      <c r="G2" s="131"/>
      <c r="H2" s="131"/>
      <c r="I2" s="131"/>
      <c r="J2" s="131"/>
      <c r="K2" s="131"/>
    </row>
    <row r="3" spans="1:22" x14ac:dyDescent="0.25">
      <c r="A3" s="127" t="e" vm="1">
        <v>#VALUE!</v>
      </c>
      <c r="B3" s="127"/>
      <c r="C3" s="127"/>
      <c r="D3" s="127"/>
      <c r="E3" s="127"/>
      <c r="F3" s="127"/>
      <c r="G3" s="127"/>
      <c r="H3" s="127"/>
      <c r="I3" s="127" t="e" vm="2">
        <v>#VALUE!</v>
      </c>
      <c r="J3" s="127"/>
      <c r="K3" s="127"/>
      <c r="L3" s="127"/>
      <c r="M3" s="127"/>
      <c r="N3" s="127"/>
      <c r="O3" s="127"/>
      <c r="P3" s="127" t="e" vm="3">
        <v>#VALUE!</v>
      </c>
      <c r="Q3" s="127"/>
      <c r="R3" s="127"/>
      <c r="S3" s="127"/>
      <c r="T3" s="127"/>
      <c r="U3" s="127"/>
      <c r="V3" s="127"/>
    </row>
    <row r="4" spans="1:22" x14ac:dyDescent="0.25">
      <c r="A4" s="127"/>
      <c r="B4" s="127"/>
      <c r="C4" s="127"/>
      <c r="D4" s="127"/>
      <c r="E4" s="12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</row>
    <row r="5" spans="1:22" x14ac:dyDescent="0.25">
      <c r="A5" s="127"/>
      <c r="B5" s="127"/>
      <c r="C5" s="127"/>
      <c r="D5" s="127"/>
      <c r="E5" s="127"/>
      <c r="F5" s="127"/>
      <c r="G5" s="127"/>
      <c r="H5" s="127"/>
      <c r="I5" s="127"/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</row>
    <row r="6" spans="1:22" x14ac:dyDescent="0.25">
      <c r="A6" s="127"/>
      <c r="B6" s="127"/>
      <c r="C6" s="127"/>
      <c r="D6" s="127"/>
      <c r="E6" s="127"/>
      <c r="F6" s="127"/>
      <c r="G6" s="127"/>
      <c r="H6" s="127"/>
      <c r="I6" s="127"/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</row>
    <row r="7" spans="1:22" x14ac:dyDescent="0.25">
      <c r="A7" s="127"/>
      <c r="B7" s="127"/>
      <c r="C7" s="127"/>
      <c r="D7" s="127"/>
      <c r="E7" s="127"/>
      <c r="F7" s="127"/>
      <c r="G7" s="127"/>
      <c r="H7" s="127"/>
      <c r="I7" s="127"/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</row>
    <row r="8" spans="1:22" x14ac:dyDescent="0.25">
      <c r="A8" s="127"/>
      <c r="B8" s="127"/>
      <c r="C8" s="127"/>
      <c r="D8" s="127"/>
      <c r="E8" s="127"/>
      <c r="F8" s="127"/>
      <c r="G8" s="127"/>
      <c r="H8" s="127"/>
      <c r="I8" s="127"/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</row>
    <row r="9" spans="1:22" x14ac:dyDescent="0.25">
      <c r="A9" s="127"/>
      <c r="B9" s="127"/>
      <c r="C9" s="127"/>
      <c r="D9" s="127"/>
      <c r="E9" s="127"/>
      <c r="F9" s="127"/>
      <c r="G9" s="127"/>
      <c r="H9" s="127"/>
      <c r="I9" s="127"/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</row>
    <row r="10" spans="1:22" x14ac:dyDescent="0.25">
      <c r="A10" s="127"/>
      <c r="B10" s="127"/>
      <c r="C10" s="127"/>
      <c r="D10" s="127"/>
      <c r="E10" s="127"/>
      <c r="F10" s="127"/>
      <c r="G10" s="127"/>
      <c r="H10" s="127"/>
      <c r="I10" s="127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</row>
    <row r="11" spans="1:22" x14ac:dyDescent="0.25">
      <c r="A11" s="127"/>
      <c r="B11" s="127"/>
      <c r="C11" s="127"/>
      <c r="D11" s="127"/>
      <c r="E11" s="127"/>
      <c r="F11" s="127"/>
      <c r="G11" s="127"/>
      <c r="H11" s="127"/>
      <c r="I11" s="127"/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</row>
    <row r="12" spans="1:22" x14ac:dyDescent="0.25">
      <c r="A12" s="127"/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</row>
    <row r="13" spans="1:22" x14ac:dyDescent="0.25">
      <c r="A13" s="127"/>
      <c r="B13" s="127"/>
      <c r="C13" s="127"/>
      <c r="D13" s="127"/>
      <c r="E13" s="127"/>
      <c r="F13" s="127"/>
      <c r="G13" s="127"/>
      <c r="H13" s="127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</row>
    <row r="14" spans="1:22" x14ac:dyDescent="0.25">
      <c r="A14" s="127"/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</row>
    <row r="15" spans="1:22" x14ac:dyDescent="0.25">
      <c r="A15" s="127"/>
      <c r="B15" s="127"/>
      <c r="C15" s="127"/>
      <c r="D15" s="127"/>
      <c r="E15" s="127"/>
      <c r="F15" s="127"/>
      <c r="G15" s="127"/>
      <c r="H15" s="127"/>
      <c r="I15" s="12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</row>
    <row r="16" spans="1:22" x14ac:dyDescent="0.25">
      <c r="A16" s="127"/>
      <c r="B16" s="127"/>
      <c r="C16" s="127"/>
      <c r="D16" s="127"/>
      <c r="E16" s="127"/>
      <c r="F16" s="127"/>
      <c r="G16" s="127"/>
      <c r="H16" s="127"/>
      <c r="I16" s="127"/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</row>
    <row r="17" spans="1:22" x14ac:dyDescent="0.25">
      <c r="A17" s="127"/>
      <c r="B17" s="127"/>
      <c r="C17" s="127"/>
      <c r="D17" s="127"/>
      <c r="E17" s="127"/>
      <c r="F17" s="127"/>
      <c r="G17" s="127"/>
      <c r="H17" s="127"/>
      <c r="I17" s="127"/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</row>
    <row r="18" spans="1:22" x14ac:dyDescent="0.25">
      <c r="A18" s="127"/>
      <c r="B18" s="127"/>
      <c r="C18" s="127"/>
      <c r="D18" s="127"/>
      <c r="E18" s="127"/>
      <c r="F18" s="127"/>
      <c r="G18" s="127"/>
      <c r="H18" s="127"/>
      <c r="I18" s="12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</row>
    <row r="19" spans="1:22" x14ac:dyDescent="0.25">
      <c r="A19" s="127"/>
      <c r="B19" s="127"/>
      <c r="C19" s="127"/>
      <c r="D19" s="127"/>
      <c r="E19" s="127"/>
      <c r="F19" s="127"/>
      <c r="G19" s="127"/>
      <c r="H19" s="127"/>
      <c r="I19" s="127"/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</row>
    <row r="20" spans="1:22" x14ac:dyDescent="0.25">
      <c r="A20" s="127"/>
      <c r="B20" s="127"/>
      <c r="C20" s="127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</row>
    <row r="21" spans="1:22" x14ac:dyDescent="0.25">
      <c r="A21" s="127"/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</row>
    <row r="22" spans="1:22" x14ac:dyDescent="0.25">
      <c r="A22" s="127"/>
      <c r="B22" s="127"/>
      <c r="C22" s="127"/>
      <c r="D22" s="127"/>
      <c r="E22" s="127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</row>
    <row r="23" spans="1:22" x14ac:dyDescent="0.25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</row>
    <row r="24" spans="1:22" x14ac:dyDescent="0.25">
      <c r="A24" s="127"/>
      <c r="B24" s="127"/>
      <c r="C24" s="127"/>
      <c r="D24" s="127"/>
      <c r="E24" s="127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</row>
    <row r="25" spans="1:22" x14ac:dyDescent="0.25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</row>
    <row r="26" spans="1:22" x14ac:dyDescent="0.25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</row>
    <row r="27" spans="1:22" x14ac:dyDescent="0.25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</row>
    <row r="28" spans="1:22" x14ac:dyDescent="0.25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</row>
    <row r="30" spans="1:22" x14ac:dyDescent="0.25">
      <c r="A30" s="127" t="e" vm="4">
        <v>#VALUE!</v>
      </c>
      <c r="B30" s="127"/>
      <c r="C30" s="127"/>
      <c r="D30" s="127"/>
      <c r="E30" s="127"/>
      <c r="F30" s="127"/>
      <c r="G30" s="127"/>
      <c r="H30" s="127"/>
      <c r="I30" s="127"/>
      <c r="J30" s="127"/>
    </row>
    <row r="31" spans="1:22" x14ac:dyDescent="0.25">
      <c r="A31" s="127"/>
      <c r="B31" s="127"/>
      <c r="C31" s="127"/>
      <c r="D31" s="127"/>
      <c r="E31" s="127"/>
      <c r="F31" s="127"/>
      <c r="G31" s="127"/>
      <c r="H31" s="127"/>
      <c r="I31" s="127"/>
      <c r="J31" s="127"/>
    </row>
    <row r="32" spans="1:22" x14ac:dyDescent="0.25">
      <c r="A32" s="127"/>
      <c r="B32" s="127"/>
      <c r="C32" s="127"/>
      <c r="D32" s="127"/>
      <c r="E32" s="127"/>
      <c r="F32" s="127"/>
      <c r="G32" s="127"/>
      <c r="H32" s="127"/>
      <c r="I32" s="127"/>
      <c r="J32" s="127"/>
    </row>
    <row r="33" spans="1:10" x14ac:dyDescent="0.25">
      <c r="A33" s="127"/>
      <c r="B33" s="127"/>
      <c r="C33" s="127"/>
      <c r="D33" s="127"/>
      <c r="E33" s="127"/>
      <c r="F33" s="127"/>
      <c r="G33" s="127"/>
      <c r="H33" s="127"/>
      <c r="I33" s="127"/>
      <c r="J33" s="127"/>
    </row>
    <row r="34" spans="1:10" x14ac:dyDescent="0.25">
      <c r="A34" s="127"/>
      <c r="B34" s="127"/>
      <c r="C34" s="127"/>
      <c r="D34" s="127"/>
      <c r="E34" s="127"/>
      <c r="F34" s="127"/>
      <c r="G34" s="127"/>
      <c r="H34" s="127"/>
      <c r="I34" s="127"/>
      <c r="J34" s="127"/>
    </row>
    <row r="35" spans="1:10" x14ac:dyDescent="0.25">
      <c r="A35" s="127"/>
      <c r="B35" s="127"/>
      <c r="C35" s="127"/>
      <c r="D35" s="127"/>
      <c r="E35" s="127"/>
      <c r="F35" s="127"/>
      <c r="G35" s="127"/>
      <c r="H35" s="127"/>
      <c r="I35" s="127"/>
      <c r="J35" s="127"/>
    </row>
    <row r="36" spans="1:10" x14ac:dyDescent="0.25">
      <c r="A36" s="127"/>
      <c r="B36" s="127"/>
      <c r="C36" s="127"/>
      <c r="D36" s="127"/>
      <c r="E36" s="127"/>
      <c r="F36" s="127"/>
      <c r="G36" s="127"/>
      <c r="H36" s="127"/>
      <c r="I36" s="127"/>
      <c r="J36" s="127"/>
    </row>
    <row r="37" spans="1:10" x14ac:dyDescent="0.25">
      <c r="A37" s="127"/>
      <c r="B37" s="127"/>
      <c r="C37" s="127"/>
      <c r="D37" s="127"/>
      <c r="E37" s="127"/>
      <c r="F37" s="127"/>
      <c r="G37" s="127"/>
      <c r="H37" s="127"/>
      <c r="I37" s="127"/>
      <c r="J37" s="127"/>
    </row>
    <row r="38" spans="1:10" x14ac:dyDescent="0.25">
      <c r="A38" s="127"/>
      <c r="B38" s="127"/>
      <c r="C38" s="127"/>
      <c r="D38" s="127"/>
      <c r="E38" s="127"/>
      <c r="F38" s="127"/>
      <c r="G38" s="127"/>
      <c r="H38" s="127"/>
      <c r="I38" s="127"/>
      <c r="J38" s="127"/>
    </row>
    <row r="39" spans="1:10" x14ac:dyDescent="0.25">
      <c r="A39" s="127"/>
      <c r="B39" s="127"/>
      <c r="C39" s="127"/>
      <c r="D39" s="127"/>
      <c r="E39" s="127"/>
      <c r="F39" s="127"/>
      <c r="G39" s="127"/>
      <c r="H39" s="127"/>
      <c r="I39" s="127"/>
      <c r="J39" s="127"/>
    </row>
    <row r="40" spans="1:10" x14ac:dyDescent="0.25">
      <c r="A40" s="127"/>
      <c r="B40" s="127"/>
      <c r="C40" s="127"/>
      <c r="D40" s="127"/>
      <c r="E40" s="127"/>
      <c r="F40" s="127"/>
      <c r="G40" s="127"/>
      <c r="H40" s="127"/>
      <c r="I40" s="127"/>
      <c r="J40" s="127"/>
    </row>
    <row r="41" spans="1:10" x14ac:dyDescent="0.25">
      <c r="A41" s="127"/>
      <c r="B41" s="127"/>
      <c r="C41" s="127"/>
      <c r="D41" s="127"/>
      <c r="E41" s="127"/>
      <c r="F41" s="127"/>
      <c r="G41" s="127"/>
      <c r="H41" s="127"/>
      <c r="I41" s="127"/>
      <c r="J41" s="127"/>
    </row>
    <row r="42" spans="1:10" x14ac:dyDescent="0.25">
      <c r="A42" s="127"/>
      <c r="B42" s="127"/>
      <c r="C42" s="127"/>
      <c r="D42" s="127"/>
      <c r="E42" s="127"/>
      <c r="F42" s="127"/>
      <c r="G42" s="127"/>
      <c r="H42" s="127"/>
      <c r="I42" s="127"/>
      <c r="J42" s="127"/>
    </row>
    <row r="43" spans="1:10" x14ac:dyDescent="0.25">
      <c r="A43" s="127"/>
      <c r="B43" s="127"/>
      <c r="C43" s="127"/>
      <c r="D43" s="127"/>
      <c r="E43" s="127"/>
      <c r="F43" s="127"/>
      <c r="G43" s="127"/>
      <c r="H43" s="127"/>
      <c r="I43" s="127"/>
      <c r="J43" s="127"/>
    </row>
    <row r="44" spans="1:10" x14ac:dyDescent="0.25">
      <c r="A44" s="127"/>
      <c r="B44" s="127"/>
      <c r="C44" s="127"/>
      <c r="D44" s="127"/>
      <c r="E44" s="127"/>
      <c r="F44" s="127"/>
      <c r="G44" s="127"/>
      <c r="H44" s="127"/>
      <c r="I44" s="127"/>
      <c r="J44" s="127"/>
    </row>
    <row r="45" spans="1:10" x14ac:dyDescent="0.25">
      <c r="A45" s="127"/>
      <c r="B45" s="127"/>
      <c r="C45" s="127"/>
      <c r="D45" s="127"/>
      <c r="E45" s="127"/>
      <c r="F45" s="127"/>
      <c r="G45" s="127"/>
      <c r="H45" s="127"/>
      <c r="I45" s="127"/>
      <c r="J45" s="127"/>
    </row>
    <row r="46" spans="1:10" x14ac:dyDescent="0.25">
      <c r="A46" s="127"/>
      <c r="B46" s="127"/>
      <c r="C46" s="127"/>
      <c r="D46" s="127"/>
      <c r="E46" s="127"/>
      <c r="F46" s="127"/>
      <c r="G46" s="127"/>
      <c r="H46" s="127"/>
      <c r="I46" s="127"/>
      <c r="J46" s="127"/>
    </row>
    <row r="47" spans="1:10" x14ac:dyDescent="0.25">
      <c r="A47" s="127"/>
      <c r="B47" s="127"/>
      <c r="C47" s="127"/>
      <c r="D47" s="127"/>
      <c r="E47" s="127"/>
      <c r="F47" s="127"/>
      <c r="G47" s="127"/>
      <c r="H47" s="127"/>
      <c r="I47" s="127"/>
      <c r="J47" s="127"/>
    </row>
    <row r="48" spans="1:10" x14ac:dyDescent="0.25">
      <c r="A48" s="127"/>
      <c r="B48" s="127"/>
      <c r="C48" s="127"/>
      <c r="D48" s="127"/>
      <c r="E48" s="127"/>
      <c r="F48" s="127"/>
      <c r="G48" s="127"/>
      <c r="H48" s="127"/>
      <c r="I48" s="127"/>
      <c r="J48" s="127"/>
    </row>
    <row r="49" spans="1:10" x14ac:dyDescent="0.25">
      <c r="A49" s="127"/>
      <c r="B49" s="127"/>
      <c r="C49" s="127"/>
      <c r="D49" s="127"/>
      <c r="E49" s="127"/>
      <c r="F49" s="127"/>
      <c r="G49" s="127"/>
      <c r="H49" s="127"/>
      <c r="I49" s="127"/>
      <c r="J49" s="127"/>
    </row>
    <row r="50" spans="1:10" x14ac:dyDescent="0.25">
      <c r="A50" s="127"/>
      <c r="B50" s="127"/>
      <c r="C50" s="127"/>
      <c r="D50" s="127"/>
      <c r="E50" s="127"/>
      <c r="F50" s="127"/>
      <c r="G50" s="127"/>
      <c r="H50" s="127"/>
      <c r="I50" s="127"/>
      <c r="J50" s="127"/>
    </row>
    <row r="51" spans="1:10" x14ac:dyDescent="0.25">
      <c r="A51" s="127"/>
      <c r="B51" s="127"/>
      <c r="C51" s="127"/>
      <c r="D51" s="127"/>
      <c r="E51" s="127"/>
      <c r="F51" s="127"/>
      <c r="G51" s="127"/>
      <c r="H51" s="127"/>
      <c r="I51" s="127"/>
      <c r="J51" s="127"/>
    </row>
    <row r="52" spans="1:10" x14ac:dyDescent="0.25">
      <c r="A52" s="127"/>
      <c r="B52" s="127"/>
      <c r="C52" s="127"/>
      <c r="D52" s="127"/>
      <c r="E52" s="127"/>
      <c r="F52" s="127"/>
      <c r="G52" s="127"/>
      <c r="H52" s="127"/>
      <c r="I52" s="127"/>
      <c r="J52" s="127"/>
    </row>
    <row r="53" spans="1:10" x14ac:dyDescent="0.25">
      <c r="A53" s="127"/>
      <c r="B53" s="127"/>
      <c r="C53" s="127"/>
      <c r="D53" s="127"/>
      <c r="E53" s="127"/>
      <c r="F53" s="127"/>
      <c r="G53" s="127"/>
      <c r="H53" s="127"/>
      <c r="I53" s="127"/>
      <c r="J53" s="127"/>
    </row>
    <row r="54" spans="1:10" x14ac:dyDescent="0.25">
      <c r="A54" s="127"/>
      <c r="B54" s="127"/>
      <c r="C54" s="127"/>
      <c r="D54" s="127"/>
      <c r="E54" s="127"/>
      <c r="F54" s="127"/>
      <c r="G54" s="127"/>
      <c r="H54" s="127"/>
      <c r="I54" s="127"/>
      <c r="J54" s="127"/>
    </row>
    <row r="55" spans="1:10" x14ac:dyDescent="0.25">
      <c r="A55" s="127"/>
      <c r="B55" s="127"/>
      <c r="C55" s="127"/>
      <c r="D55" s="127"/>
      <c r="E55" s="127"/>
      <c r="F55" s="127"/>
      <c r="G55" s="127"/>
      <c r="H55" s="127"/>
      <c r="I55" s="127"/>
      <c r="J55" s="127"/>
    </row>
    <row r="56" spans="1:10" x14ac:dyDescent="0.25">
      <c r="A56" s="127"/>
      <c r="B56" s="127"/>
      <c r="C56" s="127"/>
      <c r="D56" s="127"/>
      <c r="E56" s="127"/>
      <c r="F56" s="127"/>
      <c r="G56" s="127"/>
      <c r="H56" s="127"/>
      <c r="I56" s="127"/>
      <c r="J56" s="127"/>
    </row>
    <row r="57" spans="1:10" x14ac:dyDescent="0.25">
      <c r="A57" s="127"/>
      <c r="B57" s="127"/>
      <c r="C57" s="127"/>
      <c r="D57" s="127"/>
      <c r="E57" s="127"/>
      <c r="F57" s="127"/>
      <c r="G57" s="127"/>
      <c r="H57" s="127"/>
      <c r="I57" s="127"/>
      <c r="J57" s="127"/>
    </row>
    <row r="58" spans="1:10" x14ac:dyDescent="0.25">
      <c r="A58" s="127"/>
      <c r="B58" s="127"/>
      <c r="C58" s="127"/>
      <c r="D58" s="127"/>
      <c r="E58" s="127"/>
      <c r="F58" s="127"/>
      <c r="G58" s="127"/>
      <c r="H58" s="127"/>
      <c r="I58" s="127"/>
      <c r="J58" s="127"/>
    </row>
    <row r="59" spans="1:10" x14ac:dyDescent="0.25">
      <c r="A59" s="127"/>
      <c r="B59" s="127"/>
      <c r="C59" s="127"/>
      <c r="D59" s="127"/>
      <c r="E59" s="127"/>
      <c r="F59" s="127"/>
      <c r="G59" s="127"/>
      <c r="H59" s="127"/>
      <c r="I59" s="127"/>
      <c r="J59" s="127"/>
    </row>
    <row r="60" spans="1:10" x14ac:dyDescent="0.25">
      <c r="A60" s="127"/>
      <c r="B60" s="127"/>
      <c r="C60" s="127"/>
      <c r="D60" s="127"/>
      <c r="E60" s="127"/>
      <c r="F60" s="127"/>
      <c r="G60" s="127"/>
      <c r="H60" s="127"/>
      <c r="I60" s="127"/>
      <c r="J60" s="127"/>
    </row>
    <row r="61" spans="1:10" x14ac:dyDescent="0.25">
      <c r="A61" s="127"/>
      <c r="B61" s="127"/>
      <c r="C61" s="127"/>
      <c r="D61" s="127"/>
      <c r="E61" s="127"/>
      <c r="F61" s="127"/>
      <c r="G61" s="127"/>
      <c r="H61" s="127"/>
      <c r="I61" s="127"/>
      <c r="J61" s="127"/>
    </row>
    <row r="62" spans="1:10" x14ac:dyDescent="0.25">
      <c r="A62" s="127"/>
      <c r="B62" s="127"/>
      <c r="C62" s="127"/>
      <c r="D62" s="127"/>
      <c r="E62" s="127"/>
      <c r="F62" s="127"/>
      <c r="G62" s="127"/>
      <c r="H62" s="127"/>
      <c r="I62" s="127"/>
      <c r="J62" s="127"/>
    </row>
    <row r="63" spans="1:10" x14ac:dyDescent="0.25">
      <c r="A63" s="127"/>
      <c r="B63" s="127"/>
      <c r="C63" s="127"/>
      <c r="D63" s="127"/>
      <c r="E63" s="127"/>
      <c r="F63" s="127"/>
      <c r="G63" s="127"/>
      <c r="H63" s="127"/>
      <c r="I63" s="127"/>
      <c r="J63" s="127"/>
    </row>
    <row r="64" spans="1:10" x14ac:dyDescent="0.25">
      <c r="B64" s="132">
        <v>46206</v>
      </c>
      <c r="C64" s="132"/>
      <c r="D64" s="132"/>
      <c r="E64" s="132"/>
      <c r="F64" s="132"/>
      <c r="G64" s="132"/>
      <c r="H64" s="132"/>
    </row>
    <row r="65" spans="2:36" x14ac:dyDescent="0.25">
      <c r="B65" s="132"/>
      <c r="C65" s="132"/>
      <c r="D65" s="132"/>
      <c r="E65" s="132"/>
      <c r="F65" s="132"/>
      <c r="G65" s="132"/>
      <c r="H65" s="132"/>
      <c r="N65" s="133">
        <v>46207</v>
      </c>
      <c r="O65" s="133"/>
      <c r="P65" s="133"/>
      <c r="Q65" s="133"/>
      <c r="R65" s="133"/>
      <c r="S65" s="133"/>
    </row>
    <row r="66" spans="2:36" x14ac:dyDescent="0.25">
      <c r="B66" s="132"/>
      <c r="C66" s="132"/>
      <c r="D66" s="132"/>
      <c r="E66" s="132"/>
      <c r="F66" s="132"/>
      <c r="G66" s="132"/>
      <c r="H66" s="132"/>
      <c r="N66" s="133"/>
      <c r="O66" s="133"/>
      <c r="P66" s="133"/>
      <c r="Q66" s="133"/>
      <c r="R66" s="133"/>
      <c r="S66" s="133"/>
      <c r="Y66" s="129">
        <v>46209</v>
      </c>
      <c r="Z66" s="129"/>
      <c r="AA66" s="129"/>
      <c r="AB66" s="129"/>
      <c r="AC66" s="129"/>
      <c r="AD66" s="129"/>
    </row>
    <row r="67" spans="2:36" x14ac:dyDescent="0.25">
      <c r="B67" s="127" t="e" vm="5">
        <v>#VALUE!</v>
      </c>
      <c r="C67" s="127"/>
      <c r="D67" s="127"/>
      <c r="E67" s="127"/>
      <c r="F67" s="127"/>
      <c r="G67" s="127"/>
      <c r="H67" s="127"/>
      <c r="N67" s="127" t="e" vm="6">
        <v>#VALUE!</v>
      </c>
      <c r="O67" s="127"/>
      <c r="P67" s="127"/>
      <c r="Q67" s="127"/>
      <c r="R67" s="127"/>
      <c r="S67" s="127"/>
      <c r="Y67" s="129"/>
      <c r="Z67" s="129"/>
      <c r="AA67" s="129"/>
      <c r="AB67" s="129"/>
      <c r="AC67" s="129"/>
      <c r="AD67" s="129"/>
    </row>
    <row r="68" spans="2:36" x14ac:dyDescent="0.25">
      <c r="B68" s="127"/>
      <c r="C68" s="127"/>
      <c r="D68" s="127"/>
      <c r="E68" s="127"/>
      <c r="F68" s="127"/>
      <c r="G68" s="127"/>
      <c r="H68" s="127"/>
      <c r="N68" s="127"/>
      <c r="O68" s="127"/>
      <c r="P68" s="127"/>
      <c r="Q68" s="127"/>
      <c r="R68" s="127"/>
      <c r="S68" s="127"/>
      <c r="X68" s="127" t="e" vm="7">
        <v>#VALUE!</v>
      </c>
      <c r="Y68" s="127"/>
      <c r="Z68" s="127"/>
      <c r="AA68" s="127"/>
      <c r="AB68" s="127"/>
      <c r="AC68" s="127"/>
      <c r="AD68" s="127"/>
      <c r="AE68" s="127"/>
      <c r="AG68" s="128" t="s">
        <v>388</v>
      </c>
      <c r="AH68" s="128"/>
      <c r="AI68" s="128"/>
      <c r="AJ68" s="128"/>
    </row>
    <row r="69" spans="2:36" x14ac:dyDescent="0.25">
      <c r="B69" s="127"/>
      <c r="C69" s="127"/>
      <c r="D69" s="127"/>
      <c r="E69" s="127"/>
      <c r="F69" s="127"/>
      <c r="G69" s="127"/>
      <c r="H69" s="127"/>
      <c r="N69" s="127"/>
      <c r="O69" s="127"/>
      <c r="P69" s="127"/>
      <c r="Q69" s="127"/>
      <c r="R69" s="127"/>
      <c r="S69" s="127"/>
      <c r="X69" s="127"/>
      <c r="Y69" s="127"/>
      <c r="Z69" s="127"/>
      <c r="AA69" s="127"/>
      <c r="AB69" s="127"/>
      <c r="AC69" s="127"/>
      <c r="AD69" s="127"/>
      <c r="AE69" s="127"/>
      <c r="AG69" s="128"/>
      <c r="AH69" s="128"/>
      <c r="AI69" s="128"/>
      <c r="AJ69" s="128"/>
    </row>
    <row r="70" spans="2:36" x14ac:dyDescent="0.25">
      <c r="B70" s="127"/>
      <c r="C70" s="127"/>
      <c r="D70" s="127"/>
      <c r="E70" s="127"/>
      <c r="F70" s="127"/>
      <c r="G70" s="127"/>
      <c r="H70" s="127"/>
      <c r="N70" s="127"/>
      <c r="O70" s="127"/>
      <c r="P70" s="127"/>
      <c r="Q70" s="127"/>
      <c r="R70" s="127"/>
      <c r="S70" s="127"/>
      <c r="X70" s="127"/>
      <c r="Y70" s="127"/>
      <c r="Z70" s="127"/>
      <c r="AA70" s="127"/>
      <c r="AB70" s="127"/>
      <c r="AC70" s="127"/>
      <c r="AD70" s="127"/>
      <c r="AE70" s="127"/>
      <c r="AG70" s="128"/>
      <c r="AH70" s="128"/>
      <c r="AI70" s="128"/>
      <c r="AJ70" s="128"/>
    </row>
    <row r="71" spans="2:36" x14ac:dyDescent="0.25">
      <c r="B71" s="127"/>
      <c r="C71" s="127"/>
      <c r="D71" s="127"/>
      <c r="E71" s="127"/>
      <c r="F71" s="127"/>
      <c r="G71" s="127"/>
      <c r="H71" s="127"/>
      <c r="N71" s="127"/>
      <c r="O71" s="127"/>
      <c r="P71" s="127"/>
      <c r="Q71" s="127"/>
      <c r="R71" s="127"/>
      <c r="S71" s="127"/>
      <c r="X71" s="127"/>
      <c r="Y71" s="127"/>
      <c r="Z71" s="127"/>
      <c r="AA71" s="127"/>
      <c r="AB71" s="127"/>
      <c r="AC71" s="127"/>
      <c r="AD71" s="127"/>
      <c r="AE71" s="127"/>
      <c r="AG71" s="128"/>
      <c r="AH71" s="128"/>
      <c r="AI71" s="128"/>
      <c r="AJ71" s="128"/>
    </row>
    <row r="72" spans="2:36" x14ac:dyDescent="0.25">
      <c r="B72" s="127"/>
      <c r="C72" s="127"/>
      <c r="D72" s="127"/>
      <c r="E72" s="127"/>
      <c r="F72" s="127"/>
      <c r="G72" s="127"/>
      <c r="H72" s="127"/>
      <c r="N72" s="127"/>
      <c r="O72" s="127"/>
      <c r="P72" s="127"/>
      <c r="Q72" s="127"/>
      <c r="R72" s="127"/>
      <c r="S72" s="127"/>
      <c r="X72" s="127"/>
      <c r="Y72" s="127"/>
      <c r="Z72" s="127"/>
      <c r="AA72" s="127"/>
      <c r="AB72" s="127"/>
      <c r="AC72" s="127"/>
      <c r="AD72" s="127"/>
      <c r="AE72" s="127"/>
      <c r="AG72" s="128"/>
      <c r="AH72" s="128"/>
      <c r="AI72" s="128"/>
      <c r="AJ72" s="128"/>
    </row>
    <row r="73" spans="2:36" x14ac:dyDescent="0.25">
      <c r="B73" s="127"/>
      <c r="C73" s="127"/>
      <c r="D73" s="127"/>
      <c r="E73" s="127"/>
      <c r="F73" s="127"/>
      <c r="G73" s="127"/>
      <c r="H73" s="127"/>
      <c r="N73" s="127"/>
      <c r="O73" s="127"/>
      <c r="P73" s="127"/>
      <c r="Q73" s="127"/>
      <c r="R73" s="127"/>
      <c r="S73" s="127"/>
      <c r="X73" s="127"/>
      <c r="Y73" s="127"/>
      <c r="Z73" s="127"/>
      <c r="AA73" s="127"/>
      <c r="AB73" s="127"/>
      <c r="AC73" s="127"/>
      <c r="AD73" s="127"/>
      <c r="AE73" s="127"/>
      <c r="AG73" s="128"/>
      <c r="AH73" s="128"/>
      <c r="AI73" s="128"/>
      <c r="AJ73" s="128"/>
    </row>
    <row r="74" spans="2:36" x14ac:dyDescent="0.25">
      <c r="B74" s="127"/>
      <c r="C74" s="127"/>
      <c r="D74" s="127"/>
      <c r="E74" s="127"/>
      <c r="F74" s="127"/>
      <c r="G74" s="127"/>
      <c r="H74" s="127"/>
      <c r="N74" s="127"/>
      <c r="O74" s="127"/>
      <c r="P74" s="127"/>
      <c r="Q74" s="127"/>
      <c r="R74" s="127"/>
      <c r="S74" s="127"/>
      <c r="X74" s="127"/>
      <c r="Y74" s="127"/>
      <c r="Z74" s="127"/>
      <c r="AA74" s="127"/>
      <c r="AB74" s="127"/>
      <c r="AC74" s="127"/>
      <c r="AD74" s="127"/>
      <c r="AE74" s="127"/>
      <c r="AG74" s="128"/>
      <c r="AH74" s="128"/>
      <c r="AI74" s="128"/>
      <c r="AJ74" s="128"/>
    </row>
    <row r="75" spans="2:36" x14ac:dyDescent="0.25">
      <c r="B75" s="127"/>
      <c r="C75" s="127"/>
      <c r="D75" s="127"/>
      <c r="E75" s="127"/>
      <c r="F75" s="127"/>
      <c r="G75" s="127"/>
      <c r="H75" s="127"/>
      <c r="N75" s="127"/>
      <c r="O75" s="127"/>
      <c r="P75" s="127"/>
      <c r="Q75" s="127"/>
      <c r="R75" s="127"/>
      <c r="S75" s="127"/>
      <c r="X75" s="127"/>
      <c r="Y75" s="127"/>
      <c r="Z75" s="127"/>
      <c r="AA75" s="127"/>
      <c r="AB75" s="127"/>
      <c r="AC75" s="127"/>
      <c r="AD75" s="127"/>
      <c r="AE75" s="127"/>
    </row>
    <row r="76" spans="2:36" x14ac:dyDescent="0.25">
      <c r="B76" s="127"/>
      <c r="C76" s="127"/>
      <c r="D76" s="127"/>
      <c r="E76" s="127"/>
      <c r="F76" s="127"/>
      <c r="G76" s="127"/>
      <c r="H76" s="127"/>
      <c r="N76" s="127"/>
      <c r="O76" s="127"/>
      <c r="P76" s="127"/>
      <c r="Q76" s="127"/>
      <c r="R76" s="127"/>
      <c r="S76" s="127"/>
      <c r="X76" s="127"/>
      <c r="Y76" s="127"/>
      <c r="Z76" s="127"/>
      <c r="AA76" s="127"/>
      <c r="AB76" s="127"/>
      <c r="AC76" s="127"/>
      <c r="AD76" s="127"/>
      <c r="AE76" s="127"/>
    </row>
    <row r="77" spans="2:36" x14ac:dyDescent="0.25">
      <c r="B77" s="127"/>
      <c r="C77" s="127"/>
      <c r="D77" s="127"/>
      <c r="E77" s="127"/>
      <c r="F77" s="127"/>
      <c r="G77" s="127"/>
      <c r="H77" s="127"/>
      <c r="N77" s="127"/>
      <c r="O77" s="127"/>
      <c r="P77" s="127"/>
      <c r="Q77" s="127"/>
      <c r="R77" s="127"/>
      <c r="S77" s="127"/>
      <c r="X77" s="127"/>
      <c r="Y77" s="127"/>
      <c r="Z77" s="127"/>
      <c r="AA77" s="127"/>
      <c r="AB77" s="127"/>
      <c r="AC77" s="127"/>
      <c r="AD77" s="127"/>
      <c r="AE77" s="127"/>
    </row>
    <row r="78" spans="2:36" x14ac:dyDescent="0.25">
      <c r="B78" s="127"/>
      <c r="C78" s="127"/>
      <c r="D78" s="127"/>
      <c r="E78" s="127"/>
      <c r="F78" s="127"/>
      <c r="G78" s="127"/>
      <c r="H78" s="127"/>
      <c r="N78" s="127"/>
      <c r="O78" s="127"/>
      <c r="P78" s="127"/>
      <c r="Q78" s="127"/>
      <c r="R78" s="127"/>
      <c r="S78" s="127"/>
      <c r="X78" s="127"/>
      <c r="Y78" s="127"/>
      <c r="Z78" s="127"/>
      <c r="AA78" s="127"/>
      <c r="AB78" s="127"/>
      <c r="AC78" s="127"/>
      <c r="AD78" s="127"/>
      <c r="AE78" s="127"/>
    </row>
    <row r="79" spans="2:36" x14ac:dyDescent="0.25">
      <c r="B79" s="127"/>
      <c r="C79" s="127"/>
      <c r="D79" s="127"/>
      <c r="E79" s="127"/>
      <c r="F79" s="127"/>
      <c r="G79" s="127"/>
      <c r="H79" s="127"/>
      <c r="N79" s="127"/>
      <c r="O79" s="127"/>
      <c r="P79" s="127"/>
      <c r="Q79" s="127"/>
      <c r="R79" s="127"/>
      <c r="S79" s="127"/>
      <c r="X79" s="127"/>
      <c r="Y79" s="127"/>
      <c r="Z79" s="127"/>
      <c r="AA79" s="127"/>
      <c r="AB79" s="127"/>
      <c r="AC79" s="127"/>
      <c r="AD79" s="127"/>
      <c r="AE79" s="127"/>
    </row>
    <row r="80" spans="2:36" x14ac:dyDescent="0.25">
      <c r="B80" s="127"/>
      <c r="C80" s="127"/>
      <c r="D80" s="127"/>
      <c r="E80" s="127"/>
      <c r="F80" s="127"/>
      <c r="G80" s="127"/>
      <c r="H80" s="127"/>
      <c r="N80" s="127"/>
      <c r="O80" s="127"/>
      <c r="P80" s="127"/>
      <c r="Q80" s="127"/>
      <c r="R80" s="127"/>
      <c r="S80" s="127"/>
      <c r="X80" s="127"/>
      <c r="Y80" s="127"/>
      <c r="Z80" s="127"/>
      <c r="AA80" s="127"/>
      <c r="AB80" s="127"/>
      <c r="AC80" s="127"/>
      <c r="AD80" s="127"/>
      <c r="AE80" s="127"/>
    </row>
    <row r="81" spans="2:31" x14ac:dyDescent="0.25">
      <c r="B81" s="127"/>
      <c r="C81" s="127"/>
      <c r="D81" s="127"/>
      <c r="E81" s="127"/>
      <c r="F81" s="127"/>
      <c r="G81" s="127"/>
      <c r="H81" s="127"/>
      <c r="N81" s="127"/>
      <c r="O81" s="127"/>
      <c r="P81" s="127"/>
      <c r="Q81" s="127"/>
      <c r="R81" s="127"/>
      <c r="S81" s="127"/>
      <c r="X81" s="127"/>
      <c r="Y81" s="127"/>
      <c r="Z81" s="127"/>
      <c r="AA81" s="127"/>
      <c r="AB81" s="127"/>
      <c r="AC81" s="127"/>
      <c r="AD81" s="127"/>
      <c r="AE81" s="127"/>
    </row>
    <row r="82" spans="2:31" x14ac:dyDescent="0.25">
      <c r="B82" s="127"/>
      <c r="C82" s="127"/>
      <c r="D82" s="127"/>
      <c r="E82" s="127"/>
      <c r="F82" s="127"/>
      <c r="G82" s="127"/>
      <c r="H82" s="127"/>
      <c r="N82" s="127"/>
      <c r="O82" s="127"/>
      <c r="P82" s="127"/>
      <c r="Q82" s="127"/>
      <c r="R82" s="127"/>
      <c r="S82" s="127"/>
      <c r="X82" s="127"/>
      <c r="Y82" s="127"/>
      <c r="Z82" s="127"/>
      <c r="AA82" s="127"/>
      <c r="AB82" s="127"/>
      <c r="AC82" s="127"/>
      <c r="AD82" s="127"/>
      <c r="AE82" s="127"/>
    </row>
    <row r="83" spans="2:31" x14ac:dyDescent="0.25">
      <c r="B83" s="127"/>
      <c r="C83" s="127"/>
      <c r="D83" s="127"/>
      <c r="E83" s="127"/>
      <c r="F83" s="127"/>
      <c r="G83" s="127"/>
      <c r="H83" s="127"/>
      <c r="N83" s="127"/>
      <c r="O83" s="127"/>
      <c r="P83" s="127"/>
      <c r="Q83" s="127"/>
      <c r="R83" s="127"/>
      <c r="S83" s="127"/>
      <c r="X83" s="127"/>
      <c r="Y83" s="127"/>
      <c r="Z83" s="127"/>
      <c r="AA83" s="127"/>
      <c r="AB83" s="127"/>
      <c r="AC83" s="127"/>
      <c r="AD83" s="127"/>
      <c r="AE83" s="127"/>
    </row>
    <row r="84" spans="2:31" x14ac:dyDescent="0.25">
      <c r="B84" s="127"/>
      <c r="C84" s="127"/>
      <c r="D84" s="127"/>
      <c r="E84" s="127"/>
      <c r="F84" s="127"/>
      <c r="G84" s="127"/>
      <c r="H84" s="127"/>
      <c r="N84" s="127"/>
      <c r="O84" s="127"/>
      <c r="P84" s="127"/>
      <c r="Q84" s="127"/>
      <c r="R84" s="127"/>
      <c r="S84" s="127"/>
      <c r="X84" s="127"/>
      <c r="Y84" s="127"/>
      <c r="Z84" s="127"/>
      <c r="AA84" s="127"/>
      <c r="AB84" s="127"/>
      <c r="AC84" s="127"/>
      <c r="AD84" s="127"/>
      <c r="AE84" s="127"/>
    </row>
    <row r="85" spans="2:31" x14ac:dyDescent="0.25">
      <c r="B85" s="127"/>
      <c r="C85" s="127"/>
      <c r="D85" s="127"/>
      <c r="E85" s="127"/>
      <c r="F85" s="127"/>
      <c r="G85" s="127"/>
      <c r="H85" s="127"/>
      <c r="N85" s="127"/>
      <c r="O85" s="127"/>
      <c r="P85" s="127"/>
      <c r="Q85" s="127"/>
      <c r="R85" s="127"/>
      <c r="S85" s="127"/>
      <c r="T85" s="128" t="s">
        <v>201</v>
      </c>
      <c r="U85" s="128"/>
      <c r="V85" s="128"/>
      <c r="X85" s="127"/>
      <c r="Y85" s="127"/>
      <c r="Z85" s="127"/>
      <c r="AA85" s="127"/>
      <c r="AB85" s="127"/>
      <c r="AC85" s="127"/>
      <c r="AD85" s="127"/>
      <c r="AE85" s="127"/>
    </row>
    <row r="86" spans="2:31" x14ac:dyDescent="0.25">
      <c r="B86" s="127"/>
      <c r="C86" s="127"/>
      <c r="D86" s="127"/>
      <c r="E86" s="127"/>
      <c r="F86" s="127"/>
      <c r="G86" s="127"/>
      <c r="H86" s="127"/>
      <c r="N86" s="127"/>
      <c r="O86" s="127"/>
      <c r="P86" s="127"/>
      <c r="Q86" s="127"/>
      <c r="R86" s="127"/>
      <c r="S86" s="127"/>
      <c r="T86" s="145" t="s">
        <v>376</v>
      </c>
      <c r="U86" s="146"/>
      <c r="V86" s="147"/>
      <c r="X86" s="127"/>
      <c r="Y86" s="127"/>
      <c r="Z86" s="127"/>
      <c r="AA86" s="127"/>
      <c r="AB86" s="127"/>
      <c r="AC86" s="127"/>
      <c r="AD86" s="127"/>
      <c r="AE86" s="127"/>
    </row>
    <row r="87" spans="2:31" x14ac:dyDescent="0.25">
      <c r="B87" s="127"/>
      <c r="C87" s="127"/>
      <c r="D87" s="127"/>
      <c r="E87" s="127"/>
      <c r="F87" s="127"/>
      <c r="G87" s="127"/>
      <c r="H87" s="127"/>
      <c r="N87" s="127"/>
      <c r="O87" s="127"/>
      <c r="P87" s="127"/>
      <c r="Q87" s="127"/>
      <c r="R87" s="127"/>
      <c r="S87" s="127"/>
      <c r="X87" s="127"/>
      <c r="Y87" s="127"/>
      <c r="Z87" s="127"/>
      <c r="AA87" s="127"/>
      <c r="AB87" s="127"/>
      <c r="AC87" s="127"/>
      <c r="AD87" s="127"/>
      <c r="AE87" s="127"/>
    </row>
    <row r="88" spans="2:31" x14ac:dyDescent="0.25">
      <c r="B88" s="127"/>
      <c r="C88" s="127"/>
      <c r="D88" s="127"/>
      <c r="E88" s="127"/>
      <c r="F88" s="127"/>
      <c r="G88" s="127"/>
      <c r="H88" s="127"/>
      <c r="N88" s="127"/>
      <c r="O88" s="127"/>
      <c r="P88" s="127"/>
      <c r="Q88" s="127"/>
      <c r="R88" s="127"/>
      <c r="S88" s="127"/>
      <c r="X88" s="127"/>
      <c r="Y88" s="127"/>
      <c r="Z88" s="127"/>
      <c r="AA88" s="127"/>
      <c r="AB88" s="127"/>
      <c r="AC88" s="127"/>
      <c r="AD88" s="127"/>
      <c r="AE88" s="127"/>
    </row>
    <row r="89" spans="2:31" x14ac:dyDescent="0.25">
      <c r="B89" s="127"/>
      <c r="C89" s="127"/>
      <c r="D89" s="127"/>
      <c r="E89" s="127"/>
      <c r="F89" s="127"/>
      <c r="G89" s="127"/>
      <c r="H89" s="127"/>
      <c r="N89" s="127"/>
      <c r="O89" s="127"/>
      <c r="P89" s="127"/>
      <c r="Q89" s="127"/>
      <c r="R89" s="127"/>
      <c r="S89" s="127"/>
      <c r="X89" s="127"/>
      <c r="Y89" s="127"/>
      <c r="Z89" s="127"/>
      <c r="AA89" s="127"/>
      <c r="AB89" s="127"/>
      <c r="AC89" s="127"/>
      <c r="AD89" s="127"/>
      <c r="AE89" s="127"/>
    </row>
    <row r="90" spans="2:31" x14ac:dyDescent="0.25">
      <c r="B90" s="127"/>
      <c r="C90" s="127"/>
      <c r="D90" s="127"/>
      <c r="E90" s="127"/>
      <c r="F90" s="127"/>
      <c r="G90" s="127"/>
      <c r="H90" s="127"/>
      <c r="N90" s="127"/>
      <c r="O90" s="127"/>
      <c r="P90" s="127"/>
      <c r="Q90" s="127"/>
      <c r="R90" s="127"/>
      <c r="S90" s="127"/>
      <c r="X90" s="127"/>
      <c r="Y90" s="127"/>
      <c r="Z90" s="127"/>
      <c r="AA90" s="127"/>
      <c r="AB90" s="127"/>
      <c r="AC90" s="127"/>
      <c r="AD90" s="127"/>
      <c r="AE90" s="127"/>
    </row>
    <row r="91" spans="2:31" x14ac:dyDescent="0.25">
      <c r="B91" s="127"/>
      <c r="C91" s="127"/>
      <c r="D91" s="127"/>
      <c r="E91" s="127"/>
      <c r="F91" s="127"/>
      <c r="G91" s="127"/>
      <c r="H91" s="127"/>
      <c r="N91" s="127"/>
      <c r="O91" s="127"/>
      <c r="P91" s="127"/>
      <c r="Q91" s="127"/>
      <c r="R91" s="127"/>
      <c r="S91" s="127"/>
      <c r="X91" s="127"/>
      <c r="Y91" s="127"/>
      <c r="Z91" s="127"/>
      <c r="AA91" s="127"/>
      <c r="AB91" s="127"/>
      <c r="AC91" s="127"/>
      <c r="AD91" s="127"/>
      <c r="AE91" s="127"/>
    </row>
    <row r="92" spans="2:31" x14ac:dyDescent="0.25">
      <c r="B92" s="127"/>
      <c r="C92" s="127"/>
      <c r="D92" s="127"/>
      <c r="E92" s="127"/>
      <c r="F92" s="127"/>
      <c r="G92" s="127"/>
      <c r="H92" s="127"/>
      <c r="I92" s="94" t="s">
        <v>375</v>
      </c>
      <c r="J92" s="94"/>
      <c r="K92" s="94"/>
      <c r="N92" s="127"/>
      <c r="O92" s="127"/>
      <c r="P92" s="127"/>
      <c r="Q92" s="127"/>
      <c r="R92" s="127"/>
      <c r="S92" s="127"/>
      <c r="X92" s="127"/>
      <c r="Y92" s="127"/>
      <c r="Z92" s="127"/>
      <c r="AA92" s="127"/>
      <c r="AB92" s="127"/>
      <c r="AC92" s="127"/>
      <c r="AD92" s="127"/>
      <c r="AE92" s="127"/>
    </row>
    <row r="93" spans="2:31" x14ac:dyDescent="0.25">
      <c r="B93" s="127"/>
      <c r="C93" s="127"/>
      <c r="D93" s="127"/>
      <c r="E93" s="127"/>
      <c r="F93" s="127"/>
      <c r="G93" s="127"/>
      <c r="H93" s="127"/>
      <c r="I93" s="144" t="s">
        <v>159</v>
      </c>
      <c r="J93" s="144"/>
      <c r="K93" s="144"/>
      <c r="N93" s="127"/>
      <c r="O93" s="127"/>
      <c r="P93" s="127"/>
      <c r="Q93" s="127"/>
      <c r="R93" s="127"/>
      <c r="S93" s="127"/>
      <c r="X93" s="127"/>
      <c r="Y93" s="127"/>
      <c r="Z93" s="127"/>
      <c r="AA93" s="127"/>
      <c r="AB93" s="127"/>
      <c r="AC93" s="127"/>
      <c r="AD93" s="127"/>
      <c r="AE93" s="127"/>
    </row>
    <row r="94" spans="2:31" x14ac:dyDescent="0.25">
      <c r="B94" s="127"/>
      <c r="C94" s="127"/>
      <c r="D94" s="127"/>
      <c r="E94" s="127"/>
      <c r="F94" s="127"/>
      <c r="G94" s="127"/>
      <c r="H94" s="127"/>
      <c r="I94" s="144"/>
      <c r="J94" s="144"/>
      <c r="K94" s="144"/>
      <c r="N94" s="127"/>
      <c r="O94" s="127"/>
      <c r="P94" s="127"/>
      <c r="Q94" s="127"/>
      <c r="R94" s="127"/>
      <c r="S94" s="127"/>
      <c r="X94" s="127"/>
      <c r="Y94" s="127"/>
      <c r="Z94" s="127"/>
      <c r="AA94" s="127"/>
      <c r="AB94" s="127"/>
      <c r="AC94" s="127"/>
      <c r="AD94" s="127"/>
      <c r="AE94" s="127"/>
    </row>
    <row r="95" spans="2:31" x14ac:dyDescent="0.25">
      <c r="B95" s="127"/>
      <c r="C95" s="127"/>
      <c r="D95" s="127"/>
      <c r="E95" s="127"/>
      <c r="F95" s="127"/>
      <c r="G95" s="127"/>
      <c r="H95" s="127"/>
      <c r="X95" s="127"/>
      <c r="Y95" s="127"/>
      <c r="Z95" s="127"/>
      <c r="AA95" s="127"/>
      <c r="AB95" s="127"/>
      <c r="AC95" s="127"/>
      <c r="AD95" s="127"/>
      <c r="AE95" s="127"/>
    </row>
    <row r="96" spans="2:31" x14ac:dyDescent="0.25">
      <c r="X96" s="127"/>
      <c r="Y96" s="127"/>
      <c r="Z96" s="127"/>
      <c r="AA96" s="127"/>
      <c r="AB96" s="127"/>
      <c r="AC96" s="127"/>
      <c r="AD96" s="127"/>
      <c r="AE96" s="127"/>
    </row>
    <row r="97" spans="1:31" x14ac:dyDescent="0.25">
      <c r="X97" s="127"/>
      <c r="Y97" s="127"/>
      <c r="Z97" s="127"/>
      <c r="AA97" s="127"/>
      <c r="AB97" s="127"/>
      <c r="AC97" s="127"/>
      <c r="AD97" s="127"/>
      <c r="AE97" s="127"/>
    </row>
    <row r="99" spans="1:31" x14ac:dyDescent="0.25">
      <c r="E99" s="129">
        <v>46212</v>
      </c>
      <c r="F99" s="129"/>
      <c r="G99" s="129"/>
      <c r="H99" s="129"/>
      <c r="I99" s="129"/>
      <c r="J99" s="129"/>
      <c r="K99" s="129"/>
      <c r="L99" s="129"/>
      <c r="M99" s="129"/>
      <c r="N99" s="129"/>
      <c r="O99" s="129"/>
    </row>
    <row r="100" spans="1:31" x14ac:dyDescent="0.25">
      <c r="E100" s="129"/>
      <c r="F100" s="129"/>
      <c r="G100" s="129"/>
      <c r="H100" s="129"/>
      <c r="I100" s="129"/>
      <c r="J100" s="129"/>
      <c r="K100" s="129"/>
      <c r="L100" s="129"/>
      <c r="M100" s="129"/>
      <c r="N100" s="129"/>
      <c r="O100" s="129"/>
    </row>
    <row r="101" spans="1:31" x14ac:dyDescent="0.25">
      <c r="A101" s="130" t="e" vm="8">
        <v>#VALUE!</v>
      </c>
      <c r="B101" s="130"/>
      <c r="C101" s="130"/>
      <c r="D101" s="130"/>
      <c r="E101" s="130"/>
    </row>
    <row r="102" spans="1:31" x14ac:dyDescent="0.25">
      <c r="A102" s="130"/>
      <c r="B102" s="130"/>
      <c r="C102" s="130"/>
      <c r="D102" s="130"/>
      <c r="E102" s="130"/>
      <c r="F102" s="127" t="e" vm="9">
        <v>#VALUE!</v>
      </c>
      <c r="G102" s="127"/>
      <c r="H102" s="127"/>
      <c r="I102" s="127"/>
      <c r="J102" s="127"/>
      <c r="K102" s="127" t="e" vm="10">
        <v>#VALUE!</v>
      </c>
      <c r="L102" s="127"/>
      <c r="M102" s="127"/>
      <c r="N102" s="127"/>
      <c r="O102" s="127" t="e" vm="11">
        <v>#VALUE!</v>
      </c>
      <c r="P102" s="127"/>
      <c r="Q102" s="127"/>
      <c r="R102" s="127"/>
    </row>
    <row r="103" spans="1:31" x14ac:dyDescent="0.25">
      <c r="A103" s="130"/>
      <c r="B103" s="130"/>
      <c r="C103" s="130"/>
      <c r="D103" s="130"/>
      <c r="E103" s="130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</row>
    <row r="104" spans="1:31" x14ac:dyDescent="0.25">
      <c r="A104" s="130"/>
      <c r="B104" s="130"/>
      <c r="C104" s="130"/>
      <c r="D104" s="130"/>
      <c r="E104" s="130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</row>
    <row r="105" spans="1:31" x14ac:dyDescent="0.25">
      <c r="A105" s="130"/>
      <c r="B105" s="130"/>
      <c r="C105" s="130"/>
      <c r="D105" s="130"/>
      <c r="E105" s="130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</row>
    <row r="106" spans="1:31" x14ac:dyDescent="0.25">
      <c r="A106" s="130"/>
      <c r="B106" s="130"/>
      <c r="C106" s="130"/>
      <c r="D106" s="130"/>
      <c r="E106" s="130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</row>
    <row r="107" spans="1:31" x14ac:dyDescent="0.25">
      <c r="A107" s="130"/>
      <c r="B107" s="130"/>
      <c r="C107" s="130"/>
      <c r="D107" s="130"/>
      <c r="E107" s="130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</row>
    <row r="108" spans="1:31" x14ac:dyDescent="0.25">
      <c r="A108" s="130"/>
      <c r="B108" s="130"/>
      <c r="C108" s="130"/>
      <c r="D108" s="130"/>
      <c r="E108" s="130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</row>
    <row r="109" spans="1:31" x14ac:dyDescent="0.25">
      <c r="A109" s="130"/>
      <c r="B109" s="130"/>
      <c r="C109" s="130"/>
      <c r="D109" s="130"/>
      <c r="E109" s="130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45"/>
    </row>
    <row r="110" spans="1:31" x14ac:dyDescent="0.25">
      <c r="A110" s="130"/>
      <c r="B110" s="130"/>
      <c r="C110" s="130"/>
      <c r="D110" s="130"/>
      <c r="E110" s="130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</row>
    <row r="111" spans="1:31" x14ac:dyDescent="0.25">
      <c r="A111" s="130"/>
      <c r="B111" s="130"/>
      <c r="C111" s="130"/>
      <c r="D111" s="130"/>
      <c r="E111" s="130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</row>
    <row r="112" spans="1:31" x14ac:dyDescent="0.25">
      <c r="A112" s="130"/>
      <c r="B112" s="130"/>
      <c r="C112" s="130"/>
      <c r="D112" s="130"/>
      <c r="E112" s="130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</row>
    <row r="113" spans="1:18" x14ac:dyDescent="0.25">
      <c r="A113" s="130"/>
      <c r="B113" s="130"/>
      <c r="C113" s="130"/>
      <c r="D113" s="130"/>
      <c r="E113" s="130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</row>
    <row r="114" spans="1:18" x14ac:dyDescent="0.25">
      <c r="A114" s="130"/>
      <c r="B114" s="130"/>
      <c r="C114" s="130"/>
      <c r="D114" s="130"/>
      <c r="E114" s="130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</row>
    <row r="115" spans="1:18" x14ac:dyDescent="0.25">
      <c r="A115" s="130"/>
      <c r="B115" s="130"/>
      <c r="C115" s="130"/>
      <c r="D115" s="130"/>
      <c r="E115" s="130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</row>
    <row r="116" spans="1:18" x14ac:dyDescent="0.25">
      <c r="A116" s="130"/>
      <c r="B116" s="130"/>
      <c r="C116" s="130"/>
      <c r="D116" s="130"/>
      <c r="E116" s="130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</row>
    <row r="117" spans="1:18" x14ac:dyDescent="0.25">
      <c r="A117" s="130"/>
      <c r="B117" s="130"/>
      <c r="C117" s="130"/>
      <c r="D117" s="130"/>
      <c r="E117" s="130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</row>
    <row r="118" spans="1:18" x14ac:dyDescent="0.25">
      <c r="A118" s="130"/>
      <c r="B118" s="130"/>
      <c r="C118" s="130"/>
      <c r="D118" s="130"/>
      <c r="E118" s="130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</row>
    <row r="119" spans="1:18" x14ac:dyDescent="0.25">
      <c r="A119" s="130"/>
      <c r="B119" s="130"/>
      <c r="C119" s="130"/>
      <c r="D119" s="130"/>
      <c r="E119" s="130"/>
      <c r="F119" s="127"/>
      <c r="G119" s="127"/>
      <c r="H119" s="127"/>
      <c r="I119" s="127"/>
      <c r="J119" s="127"/>
      <c r="K119" s="127"/>
      <c r="L119" s="127"/>
      <c r="M119" s="127"/>
      <c r="N119" s="127"/>
      <c r="O119" s="136"/>
      <c r="P119" s="136"/>
      <c r="Q119" s="136"/>
    </row>
    <row r="120" spans="1:18" x14ac:dyDescent="0.25">
      <c r="A120" s="130"/>
      <c r="B120" s="130"/>
      <c r="C120" s="130"/>
      <c r="D120" s="130"/>
      <c r="E120" s="130"/>
      <c r="F120" s="127"/>
      <c r="G120" s="127"/>
      <c r="H120" s="127"/>
      <c r="I120" s="127"/>
      <c r="J120" s="127"/>
      <c r="K120" s="127"/>
      <c r="L120" s="127"/>
      <c r="M120" s="127"/>
      <c r="N120" s="127"/>
      <c r="O120" s="136"/>
      <c r="P120" s="136"/>
      <c r="Q120" s="136"/>
    </row>
    <row r="121" spans="1:18" x14ac:dyDescent="0.25">
      <c r="A121" s="130"/>
      <c r="B121" s="130"/>
      <c r="C121" s="130"/>
      <c r="D121" s="130"/>
      <c r="E121" s="130"/>
      <c r="F121" s="127"/>
      <c r="G121" s="127"/>
      <c r="H121" s="127"/>
      <c r="I121" s="127"/>
      <c r="J121" s="127"/>
      <c r="K121" s="127"/>
      <c r="L121" s="127"/>
      <c r="M121" s="127"/>
      <c r="N121" s="127"/>
      <c r="O121" s="136"/>
      <c r="P121" s="136"/>
      <c r="Q121" s="136"/>
    </row>
    <row r="122" spans="1:18" x14ac:dyDescent="0.25">
      <c r="A122" s="130"/>
      <c r="B122" s="130"/>
      <c r="C122" s="130"/>
      <c r="D122" s="130"/>
      <c r="E122" s="130"/>
      <c r="F122" s="127"/>
      <c r="G122" s="127"/>
      <c r="H122" s="127"/>
      <c r="I122" s="127"/>
      <c r="J122" s="127"/>
      <c r="K122" s="127"/>
      <c r="L122" s="127"/>
      <c r="M122" s="127"/>
      <c r="N122" s="127"/>
      <c r="O122" s="136"/>
      <c r="P122" s="136"/>
      <c r="Q122" s="136"/>
    </row>
  </sheetData>
  <mergeCells count="22">
    <mergeCell ref="E99:O100"/>
    <mergeCell ref="T86:V86"/>
    <mergeCell ref="AG68:AJ74"/>
    <mergeCell ref="A101:E122"/>
    <mergeCell ref="F102:J122"/>
    <mergeCell ref="K102:N122"/>
    <mergeCell ref="O102:R118"/>
    <mergeCell ref="G1:K2"/>
    <mergeCell ref="A30:J63"/>
    <mergeCell ref="B67:H95"/>
    <mergeCell ref="B64:H66"/>
    <mergeCell ref="N67:S94"/>
    <mergeCell ref="N65:S66"/>
    <mergeCell ref="I92:K92"/>
    <mergeCell ref="C2:E2"/>
    <mergeCell ref="X68:AE97"/>
    <mergeCell ref="Y66:AD67"/>
    <mergeCell ref="P3:V28"/>
    <mergeCell ref="I93:K94"/>
    <mergeCell ref="A3:H28"/>
    <mergeCell ref="I3:O28"/>
    <mergeCell ref="T85:V8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</sheetPr>
  <dimension ref="A1:H60"/>
  <sheetViews>
    <sheetView tabSelected="1" zoomScaleNormal="100" workbookViewId="0">
      <selection activeCell="L10" sqref="L10"/>
    </sheetView>
  </sheetViews>
  <sheetFormatPr defaultColWidth="8.5703125" defaultRowHeight="15" x14ac:dyDescent="0.25"/>
  <cols>
    <col min="1" max="1" width="14" customWidth="1"/>
    <col min="2" max="2" width="15.85546875" bestFit="1" customWidth="1"/>
    <col min="3" max="3" width="14" customWidth="1"/>
    <col min="4" max="4" width="15.42578125" customWidth="1"/>
    <col min="5" max="5" width="14" customWidth="1"/>
    <col min="6" max="6" width="36.140625" customWidth="1"/>
    <col min="8" max="8" width="18.140625" bestFit="1" customWidth="1"/>
    <col min="9" max="9" width="12.140625" bestFit="1" customWidth="1"/>
    <col min="10" max="10" width="11.5703125" bestFit="1" customWidth="1"/>
  </cols>
  <sheetData>
    <row r="1" spans="1:6" ht="24" customHeight="1" x14ac:dyDescent="0.25">
      <c r="A1" s="88" t="s">
        <v>309</v>
      </c>
      <c r="B1" s="88"/>
      <c r="C1" s="88"/>
      <c r="D1" s="88"/>
      <c r="E1" s="88"/>
      <c r="F1" s="88"/>
    </row>
    <row r="3" spans="1:6" ht="15" customHeight="1" x14ac:dyDescent="0.25">
      <c r="A3" s="4" t="s">
        <v>29</v>
      </c>
      <c r="B3" s="4" t="s">
        <v>37</v>
      </c>
      <c r="C3" s="4" t="s">
        <v>43</v>
      </c>
      <c r="D3" s="4" t="s">
        <v>44</v>
      </c>
      <c r="E3" s="4" t="s">
        <v>45</v>
      </c>
      <c r="F3" s="4" t="s">
        <v>34</v>
      </c>
    </row>
    <row r="4" spans="1:6" ht="15" customHeight="1" x14ac:dyDescent="0.25">
      <c r="A4" s="54">
        <v>46204</v>
      </c>
      <c r="B4" s="28" t="s">
        <v>114</v>
      </c>
      <c r="C4" s="5">
        <v>1530</v>
      </c>
      <c r="D4" s="5">
        <v>1530</v>
      </c>
      <c r="E4" s="5">
        <f t="shared" ref="E4:E33" si="0">IF(OR(C4="",D4=""),"",C4-D4)</f>
        <v>0</v>
      </c>
      <c r="F4" s="28"/>
    </row>
    <row r="5" spans="1:6" ht="15" customHeight="1" x14ac:dyDescent="0.25">
      <c r="A5" s="54">
        <v>46204</v>
      </c>
      <c r="B5" s="28" t="s">
        <v>117</v>
      </c>
      <c r="C5" s="5">
        <v>150</v>
      </c>
      <c r="D5" s="5">
        <v>150</v>
      </c>
      <c r="E5" s="5">
        <f t="shared" si="0"/>
        <v>0</v>
      </c>
      <c r="F5" s="28"/>
    </row>
    <row r="6" spans="1:6" ht="15" customHeight="1" x14ac:dyDescent="0.25">
      <c r="A6" s="54">
        <v>46204</v>
      </c>
      <c r="B6" s="28" t="s">
        <v>117</v>
      </c>
      <c r="C6" s="5">
        <v>80</v>
      </c>
      <c r="D6" s="5">
        <v>80</v>
      </c>
      <c r="E6" s="5">
        <f t="shared" si="0"/>
        <v>0</v>
      </c>
      <c r="F6" s="28"/>
    </row>
    <row r="7" spans="1:6" ht="15" customHeight="1" x14ac:dyDescent="0.25">
      <c r="A7" s="54">
        <v>46204</v>
      </c>
      <c r="B7" s="28" t="s">
        <v>139</v>
      </c>
      <c r="C7" s="5">
        <v>50</v>
      </c>
      <c r="D7" s="5">
        <v>50</v>
      </c>
      <c r="E7" s="5"/>
      <c r="F7" s="28"/>
    </row>
    <row r="8" spans="1:6" ht="15" customHeight="1" x14ac:dyDescent="0.25">
      <c r="A8" s="54">
        <v>46204</v>
      </c>
      <c r="B8" s="28" t="s">
        <v>118</v>
      </c>
      <c r="C8" s="5">
        <v>150</v>
      </c>
      <c r="D8" s="5">
        <v>150</v>
      </c>
      <c r="E8" s="5">
        <f t="shared" si="0"/>
        <v>0</v>
      </c>
      <c r="F8" s="28"/>
    </row>
    <row r="9" spans="1:6" ht="15" customHeight="1" x14ac:dyDescent="0.25">
      <c r="A9" s="54">
        <v>46205</v>
      </c>
      <c r="B9" s="28" t="s">
        <v>138</v>
      </c>
      <c r="C9" s="5">
        <v>200</v>
      </c>
      <c r="D9" s="5">
        <v>200</v>
      </c>
      <c r="E9" s="5">
        <f t="shared" si="0"/>
        <v>0</v>
      </c>
      <c r="F9" s="28"/>
    </row>
    <row r="10" spans="1:6" ht="15" customHeight="1" x14ac:dyDescent="0.25">
      <c r="A10" s="54">
        <v>46205</v>
      </c>
      <c r="B10" s="28" t="s">
        <v>139</v>
      </c>
      <c r="C10" s="5">
        <v>150</v>
      </c>
      <c r="D10" s="5">
        <v>150</v>
      </c>
      <c r="E10" s="5">
        <f t="shared" si="0"/>
        <v>0</v>
      </c>
      <c r="F10" s="28"/>
    </row>
    <row r="11" spans="1:6" ht="15" customHeight="1" x14ac:dyDescent="0.25">
      <c r="A11" s="54">
        <v>46205</v>
      </c>
      <c r="B11" s="28" t="s">
        <v>142</v>
      </c>
      <c r="C11" s="5">
        <v>800</v>
      </c>
      <c r="D11" s="5">
        <v>800</v>
      </c>
      <c r="E11" s="5">
        <f t="shared" si="0"/>
        <v>0</v>
      </c>
      <c r="F11" s="28"/>
    </row>
    <row r="12" spans="1:6" ht="15" customHeight="1" x14ac:dyDescent="0.25">
      <c r="A12" s="54">
        <v>46205</v>
      </c>
      <c r="B12" s="28" t="s">
        <v>143</v>
      </c>
      <c r="C12" s="5">
        <v>40</v>
      </c>
      <c r="D12" s="5">
        <v>40</v>
      </c>
      <c r="E12" s="5">
        <f t="shared" si="0"/>
        <v>0</v>
      </c>
      <c r="F12" s="28"/>
    </row>
    <row r="13" spans="1:6" ht="15" customHeight="1" x14ac:dyDescent="0.25">
      <c r="A13" s="54">
        <v>46205</v>
      </c>
      <c r="B13" s="28" t="s">
        <v>158</v>
      </c>
      <c r="C13" s="5">
        <v>2250</v>
      </c>
      <c r="D13" s="5">
        <v>2250</v>
      </c>
      <c r="E13" s="5">
        <f t="shared" si="0"/>
        <v>0</v>
      </c>
      <c r="F13" s="28"/>
    </row>
    <row r="14" spans="1:6" ht="15" customHeight="1" x14ac:dyDescent="0.25">
      <c r="A14" s="54">
        <v>46206</v>
      </c>
      <c r="B14" s="28" t="s">
        <v>142</v>
      </c>
      <c r="C14" s="5">
        <v>750</v>
      </c>
      <c r="D14" s="5">
        <v>750</v>
      </c>
      <c r="E14" s="5">
        <f t="shared" si="0"/>
        <v>0</v>
      </c>
      <c r="F14" s="28"/>
    </row>
    <row r="15" spans="1:6" ht="15" customHeight="1" x14ac:dyDescent="0.25">
      <c r="A15" s="54">
        <v>46206</v>
      </c>
      <c r="B15" s="28" t="s">
        <v>164</v>
      </c>
      <c r="C15" s="5">
        <v>570</v>
      </c>
      <c r="D15" s="5">
        <v>570</v>
      </c>
      <c r="E15" s="5">
        <f t="shared" si="0"/>
        <v>0</v>
      </c>
      <c r="F15" s="28"/>
    </row>
    <row r="16" spans="1:6" ht="15" customHeight="1" x14ac:dyDescent="0.25">
      <c r="A16" s="54">
        <v>46206</v>
      </c>
      <c r="B16" s="28" t="s">
        <v>165</v>
      </c>
      <c r="C16" s="5">
        <v>2000</v>
      </c>
      <c r="D16" s="5">
        <v>2000</v>
      </c>
      <c r="E16" s="5">
        <f t="shared" si="0"/>
        <v>0</v>
      </c>
      <c r="F16" s="28"/>
    </row>
    <row r="17" spans="1:8" ht="15" customHeight="1" x14ac:dyDescent="0.25">
      <c r="A17" s="54">
        <v>46206</v>
      </c>
      <c r="B17" s="28" t="s">
        <v>166</v>
      </c>
      <c r="C17" s="5">
        <v>8000</v>
      </c>
      <c r="D17" s="5">
        <v>8000</v>
      </c>
      <c r="E17" s="5">
        <f t="shared" si="0"/>
        <v>0</v>
      </c>
      <c r="F17" s="28"/>
    </row>
    <row r="18" spans="1:8" ht="15" customHeight="1" x14ac:dyDescent="0.25">
      <c r="A18" s="54">
        <v>46206</v>
      </c>
      <c r="B18" s="28" t="s">
        <v>316</v>
      </c>
      <c r="C18" s="5">
        <v>1500</v>
      </c>
      <c r="D18" s="5"/>
      <c r="E18" s="5"/>
      <c r="F18" s="28" t="s">
        <v>336</v>
      </c>
    </row>
    <row r="19" spans="1:8" ht="15" customHeight="1" x14ac:dyDescent="0.25">
      <c r="A19" s="54">
        <v>46206</v>
      </c>
      <c r="B19" s="28" t="s">
        <v>170</v>
      </c>
      <c r="C19" s="5">
        <v>1000</v>
      </c>
      <c r="D19" s="5">
        <v>1000</v>
      </c>
      <c r="E19" s="5">
        <f t="shared" si="0"/>
        <v>0</v>
      </c>
      <c r="F19" s="28" t="s">
        <v>171</v>
      </c>
    </row>
    <row r="20" spans="1:8" ht="15" customHeight="1" x14ac:dyDescent="0.25">
      <c r="A20" s="54">
        <v>46207</v>
      </c>
      <c r="B20" s="28" t="s">
        <v>197</v>
      </c>
      <c r="C20" s="5">
        <v>150</v>
      </c>
      <c r="D20" s="5">
        <v>150</v>
      </c>
      <c r="E20" s="5">
        <f t="shared" si="0"/>
        <v>0</v>
      </c>
      <c r="F20" s="28"/>
      <c r="H20" s="89" t="s">
        <v>47</v>
      </c>
    </row>
    <row r="21" spans="1:8" ht="15" customHeight="1" x14ac:dyDescent="0.25">
      <c r="A21" s="54">
        <v>46208</v>
      </c>
      <c r="B21" s="28"/>
      <c r="C21" s="5"/>
      <c r="D21" s="5"/>
      <c r="E21" s="5"/>
      <c r="F21" s="28"/>
      <c r="H21" s="89"/>
    </row>
    <row r="22" spans="1:8" ht="15" customHeight="1" x14ac:dyDescent="0.25">
      <c r="A22" s="54">
        <v>46209</v>
      </c>
      <c r="B22" s="28" t="s">
        <v>280</v>
      </c>
      <c r="C22" s="5">
        <v>175</v>
      </c>
      <c r="D22" s="5">
        <v>175</v>
      </c>
      <c r="E22" s="5">
        <f t="shared" si="0"/>
        <v>0</v>
      </c>
      <c r="F22" s="28"/>
      <c r="H22" s="89">
        <f>SUM(C4:C298)</f>
        <v>34890</v>
      </c>
    </row>
    <row r="23" spans="1:8" ht="15" customHeight="1" x14ac:dyDescent="0.25">
      <c r="A23" s="54">
        <v>46209</v>
      </c>
      <c r="B23" s="28" t="s">
        <v>197</v>
      </c>
      <c r="C23" s="5">
        <v>150</v>
      </c>
      <c r="D23" s="5">
        <v>150</v>
      </c>
      <c r="E23" s="5">
        <f t="shared" si="0"/>
        <v>0</v>
      </c>
      <c r="F23" s="28"/>
      <c r="H23" s="89"/>
    </row>
    <row r="24" spans="1:8" ht="15" customHeight="1" x14ac:dyDescent="0.25">
      <c r="A24" s="54">
        <v>46210</v>
      </c>
      <c r="B24" s="28" t="s">
        <v>316</v>
      </c>
      <c r="C24" s="5">
        <v>1500</v>
      </c>
      <c r="D24" s="5">
        <v>1500</v>
      </c>
      <c r="E24" s="5">
        <v>0</v>
      </c>
      <c r="F24" s="28" t="s">
        <v>337</v>
      </c>
    </row>
    <row r="25" spans="1:8" ht="15" customHeight="1" x14ac:dyDescent="0.25">
      <c r="A25" s="54">
        <v>46210</v>
      </c>
      <c r="B25" s="28" t="s">
        <v>164</v>
      </c>
      <c r="C25" s="5">
        <v>465</v>
      </c>
      <c r="D25" s="5">
        <v>465</v>
      </c>
      <c r="E25" s="5">
        <f t="shared" si="0"/>
        <v>0</v>
      </c>
      <c r="F25" s="28"/>
    </row>
    <row r="26" spans="1:8" ht="15" customHeight="1" x14ac:dyDescent="0.25">
      <c r="A26" s="54">
        <v>46210</v>
      </c>
      <c r="B26" s="28" t="s">
        <v>315</v>
      </c>
      <c r="C26" s="5">
        <v>1500</v>
      </c>
      <c r="D26" s="5">
        <v>1500</v>
      </c>
      <c r="E26" s="5">
        <f t="shared" si="0"/>
        <v>0</v>
      </c>
      <c r="F26" s="28" t="s">
        <v>337</v>
      </c>
    </row>
    <row r="27" spans="1:8" ht="15" customHeight="1" x14ac:dyDescent="0.25">
      <c r="A27" s="54">
        <v>46210</v>
      </c>
      <c r="B27" s="28" t="s">
        <v>335</v>
      </c>
      <c r="C27" s="5">
        <v>11000</v>
      </c>
      <c r="D27" s="5">
        <v>11000</v>
      </c>
      <c r="E27" s="5">
        <f t="shared" si="0"/>
        <v>0</v>
      </c>
      <c r="F27" s="28" t="s">
        <v>337</v>
      </c>
    </row>
    <row r="28" spans="1:8" ht="15" customHeight="1" x14ac:dyDescent="0.25">
      <c r="A28" s="54">
        <v>46210</v>
      </c>
      <c r="B28" s="28" t="s">
        <v>197</v>
      </c>
      <c r="C28" s="5">
        <v>230</v>
      </c>
      <c r="D28" s="5">
        <v>230</v>
      </c>
      <c r="E28" s="5">
        <f t="shared" si="0"/>
        <v>0</v>
      </c>
      <c r="F28" s="28"/>
    </row>
    <row r="29" spans="1:8" ht="15" customHeight="1" x14ac:dyDescent="0.25">
      <c r="A29" s="54">
        <v>46211</v>
      </c>
      <c r="B29" s="28" t="s">
        <v>197</v>
      </c>
      <c r="C29" s="5">
        <v>30</v>
      </c>
      <c r="D29" s="5">
        <v>30</v>
      </c>
      <c r="E29" s="5">
        <f t="shared" si="0"/>
        <v>0</v>
      </c>
      <c r="F29" s="28"/>
    </row>
    <row r="30" spans="1:8" ht="15" customHeight="1" x14ac:dyDescent="0.25">
      <c r="A30" s="54">
        <v>46211</v>
      </c>
      <c r="B30" s="28" t="s">
        <v>356</v>
      </c>
      <c r="C30" s="5">
        <v>250</v>
      </c>
      <c r="D30" s="5"/>
      <c r="E30" s="5" t="str">
        <f t="shared" si="0"/>
        <v/>
      </c>
      <c r="F30" s="28"/>
    </row>
    <row r="31" spans="1:8" ht="15" customHeight="1" x14ac:dyDescent="0.25">
      <c r="A31" s="54">
        <v>46212</v>
      </c>
      <c r="B31" s="28" t="s">
        <v>283</v>
      </c>
      <c r="C31" s="28">
        <v>80</v>
      </c>
      <c r="D31" s="28"/>
      <c r="E31" s="28" t="str">
        <f t="shared" si="0"/>
        <v/>
      </c>
      <c r="F31" s="28"/>
    </row>
    <row r="32" spans="1:8" ht="15" customHeight="1" x14ac:dyDescent="0.25">
      <c r="A32" s="54">
        <v>46212</v>
      </c>
      <c r="B32" s="28" t="s">
        <v>139</v>
      </c>
      <c r="C32" s="28">
        <v>70</v>
      </c>
      <c r="D32" s="28"/>
      <c r="E32" s="28" t="str">
        <f t="shared" si="0"/>
        <v/>
      </c>
      <c r="F32" s="28"/>
    </row>
    <row r="33" spans="1:6" ht="15" customHeight="1" x14ac:dyDescent="0.25">
      <c r="A33" s="54">
        <v>46212</v>
      </c>
      <c r="B33" s="28" t="s">
        <v>283</v>
      </c>
      <c r="C33" s="28">
        <v>70</v>
      </c>
      <c r="D33" s="28"/>
      <c r="E33" s="28" t="str">
        <f t="shared" si="0"/>
        <v/>
      </c>
      <c r="F33" s="28"/>
    </row>
    <row r="34" spans="1:6" ht="15" customHeight="1" x14ac:dyDescent="0.25">
      <c r="A34" s="76"/>
      <c r="B34" s="28"/>
      <c r="C34" s="28"/>
      <c r="D34" s="28"/>
      <c r="E34" s="28"/>
      <c r="F34" s="28"/>
    </row>
    <row r="35" spans="1:6" x14ac:dyDescent="0.25">
      <c r="A35" s="76"/>
      <c r="B35" s="28"/>
      <c r="C35" s="28"/>
      <c r="D35" s="28"/>
      <c r="E35" s="28"/>
      <c r="F35" s="28"/>
    </row>
    <row r="36" spans="1:6" ht="15" customHeight="1" x14ac:dyDescent="0.25">
      <c r="A36" s="76"/>
      <c r="B36" s="28"/>
      <c r="C36" s="28"/>
      <c r="D36" s="28"/>
      <c r="E36" s="28"/>
      <c r="F36" s="28"/>
    </row>
    <row r="37" spans="1:6" x14ac:dyDescent="0.25">
      <c r="A37" s="76"/>
      <c r="B37" s="28"/>
      <c r="C37" s="28"/>
      <c r="D37" s="28"/>
      <c r="E37" s="28"/>
      <c r="F37" s="28"/>
    </row>
    <row r="38" spans="1:6" x14ac:dyDescent="0.25">
      <c r="A38" s="76"/>
      <c r="B38" s="28"/>
      <c r="C38" s="28"/>
      <c r="D38" s="28"/>
      <c r="E38" s="28"/>
      <c r="F38" s="28"/>
    </row>
    <row r="39" spans="1:6" x14ac:dyDescent="0.25">
      <c r="A39" s="76"/>
      <c r="B39" s="28"/>
      <c r="C39" s="28"/>
      <c r="D39" s="28"/>
      <c r="E39" s="28"/>
      <c r="F39" s="28"/>
    </row>
    <row r="40" spans="1:6" x14ac:dyDescent="0.25">
      <c r="A40" s="76"/>
      <c r="B40" s="28"/>
      <c r="C40" s="28"/>
      <c r="D40" s="28"/>
      <c r="E40" s="28"/>
      <c r="F40" s="28"/>
    </row>
    <row r="41" spans="1:6" x14ac:dyDescent="0.25">
      <c r="A41" s="76"/>
      <c r="B41" s="28"/>
      <c r="C41" s="28"/>
      <c r="D41" s="28"/>
      <c r="E41" s="28"/>
      <c r="F41" s="28"/>
    </row>
    <row r="42" spans="1:6" x14ac:dyDescent="0.25">
      <c r="A42" s="76"/>
      <c r="B42" s="28"/>
      <c r="C42" s="28"/>
      <c r="D42" s="28"/>
      <c r="E42" s="28"/>
      <c r="F42" s="28"/>
    </row>
    <row r="43" spans="1:6" x14ac:dyDescent="0.25">
      <c r="A43" s="76"/>
      <c r="B43" s="28"/>
      <c r="C43" s="28"/>
      <c r="D43" s="28"/>
      <c r="E43" s="28"/>
      <c r="F43" s="28"/>
    </row>
    <row r="44" spans="1:6" x14ac:dyDescent="0.25">
      <c r="A44" s="76"/>
      <c r="B44" s="28"/>
      <c r="C44" s="28"/>
      <c r="D44" s="28"/>
      <c r="E44" s="28"/>
      <c r="F44" s="28"/>
    </row>
    <row r="45" spans="1:6" x14ac:dyDescent="0.25">
      <c r="A45" s="76"/>
      <c r="B45" s="28"/>
      <c r="C45" s="28"/>
      <c r="D45" s="28"/>
      <c r="E45" s="28"/>
      <c r="F45" s="28"/>
    </row>
    <row r="46" spans="1:6" x14ac:dyDescent="0.25">
      <c r="A46" s="76"/>
      <c r="B46" s="28"/>
      <c r="C46" s="28"/>
      <c r="D46" s="28"/>
      <c r="E46" s="28"/>
      <c r="F46" s="28"/>
    </row>
    <row r="47" spans="1:6" x14ac:dyDescent="0.25">
      <c r="A47" s="76"/>
      <c r="B47" s="28"/>
      <c r="C47" s="28"/>
      <c r="D47" s="28"/>
      <c r="E47" s="28"/>
      <c r="F47" s="28"/>
    </row>
    <row r="48" spans="1:6" x14ac:dyDescent="0.25">
      <c r="A48" s="76"/>
      <c r="B48" s="28"/>
      <c r="C48" s="28"/>
      <c r="D48" s="28"/>
      <c r="E48" s="28"/>
      <c r="F48" s="28"/>
    </row>
    <row r="49" spans="1:6" x14ac:dyDescent="0.25">
      <c r="A49" s="76"/>
      <c r="B49" s="28"/>
      <c r="C49" s="28"/>
      <c r="D49" s="28"/>
      <c r="E49" s="28"/>
      <c r="F49" s="28"/>
    </row>
    <row r="50" spans="1:6" x14ac:dyDescent="0.25">
      <c r="A50" s="76"/>
      <c r="B50" s="28"/>
      <c r="C50" s="28"/>
      <c r="D50" s="28"/>
      <c r="E50" s="28"/>
      <c r="F50" s="28"/>
    </row>
    <row r="51" spans="1:6" x14ac:dyDescent="0.25">
      <c r="A51" s="76"/>
      <c r="B51" s="28"/>
      <c r="C51" s="28"/>
      <c r="D51" s="28"/>
      <c r="E51" s="28"/>
      <c r="F51" s="28"/>
    </row>
    <row r="52" spans="1:6" x14ac:dyDescent="0.25">
      <c r="A52" s="76"/>
      <c r="B52" s="28"/>
      <c r="C52" s="28"/>
      <c r="D52" s="28"/>
      <c r="E52" s="28"/>
      <c r="F52" s="28"/>
    </row>
    <row r="53" spans="1:6" x14ac:dyDescent="0.25">
      <c r="A53" s="76"/>
      <c r="B53" s="28"/>
      <c r="C53" s="28"/>
      <c r="D53" s="28"/>
      <c r="E53" s="28"/>
      <c r="F53" s="28"/>
    </row>
    <row r="54" spans="1:6" x14ac:dyDescent="0.25">
      <c r="A54" s="76"/>
      <c r="B54" s="28"/>
      <c r="C54" s="28"/>
      <c r="D54" s="28"/>
      <c r="E54" s="28"/>
      <c r="F54" s="28"/>
    </row>
    <row r="55" spans="1:6" x14ac:dyDescent="0.25">
      <c r="A55" s="76"/>
      <c r="B55" s="28"/>
      <c r="C55" s="28"/>
      <c r="D55" s="28"/>
      <c r="E55" s="28"/>
      <c r="F55" s="28"/>
    </row>
    <row r="56" spans="1:6" x14ac:dyDescent="0.25">
      <c r="A56" s="76"/>
      <c r="B56" s="28"/>
      <c r="C56" s="28"/>
      <c r="D56" s="28"/>
      <c r="E56" s="28"/>
      <c r="F56" s="28"/>
    </row>
    <row r="57" spans="1:6" x14ac:dyDescent="0.25">
      <c r="A57" s="76"/>
      <c r="B57" s="28"/>
      <c r="C57" s="28"/>
      <c r="D57" s="28"/>
      <c r="E57" s="28"/>
      <c r="F57" s="28"/>
    </row>
    <row r="58" spans="1:6" x14ac:dyDescent="0.25">
      <c r="A58" s="76"/>
      <c r="B58" s="28"/>
      <c r="C58" s="28"/>
      <c r="D58" s="28"/>
      <c r="E58" s="28"/>
      <c r="F58" s="28"/>
    </row>
    <row r="59" spans="1:6" x14ac:dyDescent="0.25">
      <c r="B59" s="73"/>
      <c r="C59" s="43"/>
      <c r="D59" s="43"/>
      <c r="E59" s="43"/>
      <c r="F59" s="43"/>
    </row>
    <row r="60" spans="1:6" x14ac:dyDescent="0.25">
      <c r="B60" s="73"/>
      <c r="C60" s="43"/>
      <c r="D60" s="43"/>
      <c r="E60" s="43"/>
      <c r="F60" s="43"/>
    </row>
  </sheetData>
  <mergeCells count="3">
    <mergeCell ref="A1:F1"/>
    <mergeCell ref="H20:H21"/>
    <mergeCell ref="H22:H23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1:R101"/>
  <sheetViews>
    <sheetView zoomScale="87" zoomScaleNormal="100" workbookViewId="0">
      <selection activeCell="F58" sqref="F58"/>
    </sheetView>
  </sheetViews>
  <sheetFormatPr defaultColWidth="8.5703125" defaultRowHeight="15" x14ac:dyDescent="0.25"/>
  <cols>
    <col min="1" max="1" width="15.5703125" customWidth="1"/>
    <col min="2" max="2" width="22.5703125" customWidth="1"/>
    <col min="3" max="3" width="9" bestFit="1" customWidth="1"/>
    <col min="4" max="4" width="24.28515625" customWidth="1"/>
    <col min="6" max="6" width="9" bestFit="1" customWidth="1"/>
    <col min="8" max="8" width="9.140625" bestFit="1" customWidth="1"/>
    <col min="9" max="9" width="13.85546875" customWidth="1"/>
    <col min="12" max="12" width="4" customWidth="1"/>
    <col min="13" max="13" width="0.140625" customWidth="1"/>
    <col min="14" max="14" width="19.85546875" customWidth="1"/>
  </cols>
  <sheetData>
    <row r="1" spans="1:18" ht="24" customHeight="1" x14ac:dyDescent="0.25">
      <c r="A1" s="85" t="s">
        <v>63</v>
      </c>
      <c r="B1" s="85"/>
      <c r="C1" s="85"/>
      <c r="D1" s="85"/>
    </row>
    <row r="3" spans="1:18" ht="18.75" customHeight="1" x14ac:dyDescent="0.25">
      <c r="A3" s="4" t="s">
        <v>29</v>
      </c>
      <c r="B3" s="4" t="s">
        <v>3</v>
      </c>
      <c r="C3" s="4" t="s">
        <v>43</v>
      </c>
      <c r="D3" s="4" t="s">
        <v>34</v>
      </c>
      <c r="H3" s="20">
        <f>SUM(C4:C303)</f>
        <v>9690</v>
      </c>
      <c r="I3" s="21" t="s">
        <v>64</v>
      </c>
      <c r="N3" s="28" t="s">
        <v>29</v>
      </c>
      <c r="O3" s="90" t="s">
        <v>123</v>
      </c>
      <c r="P3" s="91"/>
      <c r="Q3" s="90" t="s">
        <v>122</v>
      </c>
      <c r="R3" s="91"/>
    </row>
    <row r="4" spans="1:18" ht="15" customHeight="1" x14ac:dyDescent="0.25">
      <c r="A4" s="49">
        <v>46204</v>
      </c>
      <c r="B4" s="6" t="s">
        <v>11</v>
      </c>
      <c r="C4" s="9">
        <v>200</v>
      </c>
      <c r="D4" s="5"/>
      <c r="N4" s="76">
        <v>46204</v>
      </c>
      <c r="O4" s="92" t="s">
        <v>121</v>
      </c>
      <c r="P4" s="93"/>
      <c r="Q4" s="92" t="s">
        <v>25</v>
      </c>
      <c r="R4" s="93"/>
    </row>
    <row r="5" spans="1:18" ht="15" customHeight="1" x14ac:dyDescent="0.25">
      <c r="A5" s="49">
        <v>46204</v>
      </c>
      <c r="B5" s="6" t="s">
        <v>19</v>
      </c>
      <c r="C5" s="9">
        <v>200</v>
      </c>
      <c r="D5" s="5"/>
      <c r="N5" s="76">
        <v>46204</v>
      </c>
      <c r="O5" s="92" t="s">
        <v>121</v>
      </c>
      <c r="P5" s="93"/>
      <c r="Q5" s="92" t="s">
        <v>24</v>
      </c>
      <c r="R5" s="93"/>
    </row>
    <row r="6" spans="1:18" ht="15" customHeight="1" x14ac:dyDescent="0.25">
      <c r="A6" s="49">
        <v>46204</v>
      </c>
      <c r="B6" s="6" t="s">
        <v>360</v>
      </c>
      <c r="C6" s="9">
        <v>60</v>
      </c>
      <c r="D6" s="5"/>
      <c r="N6" s="76">
        <v>46206</v>
      </c>
      <c r="O6" s="92" t="s">
        <v>161</v>
      </c>
      <c r="P6" s="93"/>
      <c r="Q6" s="92" t="s">
        <v>162</v>
      </c>
      <c r="R6" s="93"/>
    </row>
    <row r="7" spans="1:18" ht="15" customHeight="1" x14ac:dyDescent="0.25">
      <c r="A7" s="49">
        <v>46204</v>
      </c>
      <c r="B7" s="6" t="s">
        <v>14</v>
      </c>
      <c r="C7" s="9">
        <v>100</v>
      </c>
      <c r="D7" s="5"/>
      <c r="N7" s="76">
        <v>46206</v>
      </c>
      <c r="O7" s="92" t="s">
        <v>161</v>
      </c>
      <c r="P7" s="93"/>
      <c r="Q7" s="92" t="s">
        <v>156</v>
      </c>
      <c r="R7" s="93"/>
    </row>
    <row r="8" spans="1:18" ht="15" customHeight="1" x14ac:dyDescent="0.25">
      <c r="A8" s="49">
        <v>46204</v>
      </c>
      <c r="B8" s="6" t="s">
        <v>119</v>
      </c>
      <c r="C8" s="9">
        <v>100</v>
      </c>
      <c r="D8" s="5"/>
      <c r="N8" s="76">
        <v>46206</v>
      </c>
      <c r="O8" s="92" t="s">
        <v>161</v>
      </c>
      <c r="P8" s="93"/>
      <c r="Q8" s="92" t="s">
        <v>163</v>
      </c>
      <c r="R8" s="93"/>
    </row>
    <row r="9" spans="1:18" ht="15" customHeight="1" x14ac:dyDescent="0.25">
      <c r="A9" s="49">
        <v>46204</v>
      </c>
      <c r="B9" s="6" t="s">
        <v>6</v>
      </c>
      <c r="C9" s="9">
        <v>100</v>
      </c>
      <c r="D9" s="5"/>
      <c r="N9" s="76">
        <v>46209</v>
      </c>
      <c r="O9" s="94" t="s">
        <v>300</v>
      </c>
      <c r="P9" s="94"/>
      <c r="Q9" s="92" t="s">
        <v>25</v>
      </c>
      <c r="R9" s="93"/>
    </row>
    <row r="10" spans="1:18" ht="15" customHeight="1" x14ac:dyDescent="0.25">
      <c r="A10" s="49">
        <v>46204</v>
      </c>
      <c r="B10" s="6" t="s">
        <v>120</v>
      </c>
      <c r="C10" s="9">
        <v>100</v>
      </c>
      <c r="D10" s="5"/>
      <c r="N10" s="76">
        <v>46209</v>
      </c>
      <c r="O10" s="92" t="s">
        <v>301</v>
      </c>
      <c r="P10" s="93"/>
      <c r="Q10" s="92" t="s">
        <v>162</v>
      </c>
      <c r="R10" s="93"/>
    </row>
    <row r="11" spans="1:18" ht="15" customHeight="1" x14ac:dyDescent="0.25">
      <c r="A11" s="49">
        <v>46204</v>
      </c>
      <c r="B11" s="6"/>
      <c r="C11" s="9"/>
      <c r="D11" s="5"/>
      <c r="N11" s="76">
        <v>46209</v>
      </c>
      <c r="O11" s="92" t="s">
        <v>302</v>
      </c>
      <c r="P11" s="93"/>
      <c r="Q11" s="92" t="s">
        <v>163</v>
      </c>
      <c r="R11" s="93"/>
    </row>
    <row r="12" spans="1:18" ht="15" customHeight="1" x14ac:dyDescent="0.25">
      <c r="A12" s="49">
        <v>46204</v>
      </c>
      <c r="B12" s="6" t="s">
        <v>152</v>
      </c>
      <c r="C12" s="9">
        <v>100</v>
      </c>
      <c r="D12" s="5"/>
      <c r="N12" s="76">
        <v>46211</v>
      </c>
      <c r="O12" s="92" t="s">
        <v>358</v>
      </c>
      <c r="P12" s="93"/>
      <c r="Q12" s="92" t="s">
        <v>178</v>
      </c>
      <c r="R12" s="93"/>
    </row>
    <row r="13" spans="1:18" ht="15" customHeight="1" x14ac:dyDescent="0.25">
      <c r="A13" s="49">
        <v>46204</v>
      </c>
      <c r="B13" s="6" t="s">
        <v>16</v>
      </c>
      <c r="C13" s="9">
        <v>50</v>
      </c>
      <c r="D13" s="5"/>
      <c r="N13" s="76">
        <v>46211</v>
      </c>
      <c r="O13" s="92" t="s">
        <v>358</v>
      </c>
      <c r="P13" s="93"/>
      <c r="Q13" s="92" t="s">
        <v>194</v>
      </c>
      <c r="R13" s="93"/>
    </row>
    <row r="14" spans="1:18" ht="15" customHeight="1" x14ac:dyDescent="0.25">
      <c r="A14" s="49">
        <v>46204</v>
      </c>
      <c r="B14" s="6" t="s">
        <v>126</v>
      </c>
      <c r="C14" s="9">
        <v>100</v>
      </c>
      <c r="D14" s="5"/>
      <c r="G14" s="55"/>
      <c r="N14" s="76">
        <v>46211</v>
      </c>
      <c r="O14" s="92" t="s">
        <v>359</v>
      </c>
      <c r="P14" s="93"/>
      <c r="Q14" s="92" t="s">
        <v>357</v>
      </c>
      <c r="R14" s="93"/>
    </row>
    <row r="15" spans="1:18" ht="15" customHeight="1" x14ac:dyDescent="0.25">
      <c r="A15" s="49">
        <v>46205</v>
      </c>
      <c r="B15" s="6" t="s">
        <v>13</v>
      </c>
      <c r="C15" s="9">
        <v>2250</v>
      </c>
      <c r="D15" s="5"/>
      <c r="N15" s="18"/>
      <c r="O15" s="92"/>
      <c r="P15" s="93"/>
      <c r="Q15" s="92"/>
      <c r="R15" s="93"/>
    </row>
    <row r="16" spans="1:18" ht="15" customHeight="1" x14ac:dyDescent="0.25">
      <c r="A16" s="49">
        <v>46205</v>
      </c>
      <c r="B16" s="6" t="s">
        <v>24</v>
      </c>
      <c r="C16" s="9">
        <v>200</v>
      </c>
      <c r="D16" s="5"/>
      <c r="N16" s="18"/>
      <c r="O16" s="92"/>
      <c r="P16" s="93"/>
      <c r="Q16" s="92"/>
      <c r="R16" s="93"/>
    </row>
    <row r="17" spans="1:18" ht="15" customHeight="1" x14ac:dyDescent="0.25">
      <c r="A17" s="49">
        <v>46205</v>
      </c>
      <c r="B17" s="6" t="s">
        <v>14</v>
      </c>
      <c r="C17" s="9">
        <v>100</v>
      </c>
      <c r="D17" s="5"/>
      <c r="N17" s="18"/>
      <c r="O17" s="92"/>
      <c r="P17" s="93"/>
      <c r="Q17" s="92"/>
      <c r="R17" s="93"/>
    </row>
    <row r="18" spans="1:18" ht="15" customHeight="1" x14ac:dyDescent="0.25">
      <c r="A18" s="49">
        <v>46205</v>
      </c>
      <c r="B18" s="6" t="s">
        <v>16</v>
      </c>
      <c r="C18" s="9">
        <v>625</v>
      </c>
      <c r="D18" s="5"/>
      <c r="N18" s="18"/>
      <c r="O18" s="92"/>
      <c r="P18" s="93"/>
      <c r="Q18" s="92"/>
      <c r="R18" s="93"/>
    </row>
    <row r="19" spans="1:18" ht="15" customHeight="1" x14ac:dyDescent="0.25">
      <c r="A19" s="49">
        <v>46205</v>
      </c>
      <c r="B19" s="6" t="s">
        <v>120</v>
      </c>
      <c r="C19" s="9">
        <v>50</v>
      </c>
      <c r="D19" s="5"/>
      <c r="G19" s="70"/>
      <c r="N19" s="18"/>
      <c r="O19" s="92"/>
      <c r="P19" s="93"/>
      <c r="Q19" s="92"/>
      <c r="R19" s="93"/>
    </row>
    <row r="20" spans="1:18" ht="15" customHeight="1" x14ac:dyDescent="0.25">
      <c r="A20" s="49">
        <v>46205</v>
      </c>
      <c r="B20" s="6" t="s">
        <v>26</v>
      </c>
      <c r="C20" s="9">
        <v>100</v>
      </c>
      <c r="D20" s="9" t="s">
        <v>145</v>
      </c>
      <c r="N20" s="18"/>
      <c r="O20" s="92"/>
      <c r="P20" s="93"/>
      <c r="Q20" s="92"/>
      <c r="R20" s="93"/>
    </row>
    <row r="21" spans="1:18" ht="15" customHeight="1" x14ac:dyDescent="0.25">
      <c r="A21" s="49">
        <v>46205</v>
      </c>
      <c r="B21" s="6" t="s">
        <v>15</v>
      </c>
      <c r="C21" s="13">
        <v>10</v>
      </c>
      <c r="D21" s="5"/>
      <c r="N21" s="18"/>
      <c r="O21" s="92"/>
      <c r="P21" s="93"/>
      <c r="Q21" s="92"/>
      <c r="R21" s="93"/>
    </row>
    <row r="22" spans="1:18" ht="15" customHeight="1" x14ac:dyDescent="0.25">
      <c r="A22" s="49">
        <v>46205</v>
      </c>
      <c r="B22" s="6" t="s">
        <v>6</v>
      </c>
      <c r="C22" s="13">
        <v>10</v>
      </c>
      <c r="D22" s="5"/>
      <c r="G22" s="2"/>
      <c r="N22" s="18"/>
      <c r="O22" s="92"/>
      <c r="P22" s="93"/>
      <c r="Q22" s="92"/>
      <c r="R22" s="93"/>
    </row>
    <row r="23" spans="1:18" ht="15" customHeight="1" x14ac:dyDescent="0.25">
      <c r="A23" s="18">
        <v>46205</v>
      </c>
      <c r="B23" s="5" t="s">
        <v>17</v>
      </c>
      <c r="C23" s="9">
        <v>20</v>
      </c>
      <c r="D23" s="5"/>
      <c r="N23" s="18"/>
      <c r="O23" s="92"/>
      <c r="P23" s="93"/>
      <c r="Q23" s="92"/>
      <c r="R23" s="93"/>
    </row>
    <row r="24" spans="1:18" ht="15" customHeight="1" x14ac:dyDescent="0.25">
      <c r="A24" s="49">
        <v>46206</v>
      </c>
      <c r="B24" s="6" t="s">
        <v>21</v>
      </c>
      <c r="C24" s="13">
        <v>200</v>
      </c>
      <c r="D24" s="5"/>
      <c r="N24" s="18"/>
      <c r="O24" s="92"/>
      <c r="P24" s="93"/>
      <c r="Q24" s="92"/>
      <c r="R24" s="93"/>
    </row>
    <row r="25" spans="1:18" ht="15" customHeight="1" x14ac:dyDescent="0.25">
      <c r="A25" s="49">
        <v>46206</v>
      </c>
      <c r="B25" s="6" t="s">
        <v>25</v>
      </c>
      <c r="C25" s="13">
        <v>30</v>
      </c>
      <c r="D25" s="5"/>
      <c r="N25" s="18"/>
      <c r="O25" s="92"/>
      <c r="P25" s="93"/>
      <c r="Q25" s="92"/>
      <c r="R25" s="93"/>
    </row>
    <row r="26" spans="1:18" ht="15" customHeight="1" x14ac:dyDescent="0.25">
      <c r="A26" s="49">
        <v>46206</v>
      </c>
      <c r="B26" s="6"/>
      <c r="C26" s="13"/>
      <c r="D26" s="5"/>
      <c r="N26" s="18"/>
      <c r="O26" s="92"/>
      <c r="P26" s="93"/>
      <c r="Q26" s="92"/>
      <c r="R26" s="93"/>
    </row>
    <row r="27" spans="1:18" ht="15" customHeight="1" x14ac:dyDescent="0.25">
      <c r="A27" s="49">
        <v>46206</v>
      </c>
      <c r="B27" s="6" t="s">
        <v>152</v>
      </c>
      <c r="C27" s="13">
        <v>100</v>
      </c>
      <c r="D27" s="5"/>
      <c r="E27" s="2"/>
      <c r="N27" s="18"/>
      <c r="O27" s="92"/>
      <c r="P27" s="93"/>
      <c r="Q27" s="92"/>
      <c r="R27" s="93"/>
    </row>
    <row r="28" spans="1:18" ht="15" customHeight="1" x14ac:dyDescent="0.25">
      <c r="A28" s="49">
        <v>46206</v>
      </c>
      <c r="B28" s="6" t="s">
        <v>120</v>
      </c>
      <c r="C28" s="13">
        <v>200</v>
      </c>
      <c r="D28" s="5"/>
      <c r="N28" s="18"/>
      <c r="O28" s="92"/>
      <c r="P28" s="93"/>
      <c r="Q28" s="92"/>
      <c r="R28" s="93"/>
    </row>
    <row r="29" spans="1:18" ht="15" customHeight="1" x14ac:dyDescent="0.25">
      <c r="A29" s="49">
        <v>46206</v>
      </c>
      <c r="B29" s="6" t="s">
        <v>11</v>
      </c>
      <c r="C29" s="13">
        <v>50</v>
      </c>
      <c r="D29" s="5"/>
      <c r="N29" s="18"/>
      <c r="O29" s="92"/>
      <c r="P29" s="93"/>
      <c r="Q29" s="92"/>
      <c r="R29" s="93"/>
    </row>
    <row r="30" spans="1:18" ht="15" customHeight="1" x14ac:dyDescent="0.25">
      <c r="A30" s="49">
        <v>46206</v>
      </c>
      <c r="B30" s="6" t="s">
        <v>6</v>
      </c>
      <c r="C30" s="13">
        <v>10</v>
      </c>
      <c r="D30" s="5"/>
      <c r="N30" s="18"/>
      <c r="O30" s="92"/>
      <c r="P30" s="93"/>
      <c r="Q30" s="92"/>
      <c r="R30" s="93"/>
    </row>
    <row r="31" spans="1:18" ht="15" customHeight="1" x14ac:dyDescent="0.25">
      <c r="A31" s="49">
        <v>46206</v>
      </c>
      <c r="B31" s="6" t="s">
        <v>150</v>
      </c>
      <c r="C31" s="13">
        <v>10</v>
      </c>
      <c r="D31" s="5"/>
      <c r="N31" s="18"/>
      <c r="O31" s="92"/>
      <c r="P31" s="93"/>
      <c r="Q31" s="92"/>
      <c r="R31" s="93"/>
    </row>
    <row r="32" spans="1:18" ht="15" customHeight="1" x14ac:dyDescent="0.25">
      <c r="A32" s="47">
        <v>46206</v>
      </c>
      <c r="B32" s="28" t="s">
        <v>156</v>
      </c>
      <c r="C32" s="46">
        <v>10</v>
      </c>
      <c r="D32" s="48"/>
    </row>
    <row r="33" spans="1:6" ht="15" customHeight="1" x14ac:dyDescent="0.25">
      <c r="A33" s="47">
        <v>46206</v>
      </c>
      <c r="B33" s="28" t="s">
        <v>14</v>
      </c>
      <c r="C33" s="46">
        <v>30</v>
      </c>
      <c r="D33" s="48"/>
    </row>
    <row r="34" spans="1:6" ht="15" customHeight="1" x14ac:dyDescent="0.25">
      <c r="A34" s="47">
        <v>46206</v>
      </c>
      <c r="B34" s="28" t="s">
        <v>11</v>
      </c>
      <c r="C34" s="46">
        <v>30</v>
      </c>
      <c r="D34" s="48"/>
    </row>
    <row r="35" spans="1:6" ht="15" customHeight="1" x14ac:dyDescent="0.25">
      <c r="A35" s="47">
        <v>46207</v>
      </c>
      <c r="B35" s="28" t="s">
        <v>120</v>
      </c>
      <c r="C35" s="46">
        <v>150</v>
      </c>
      <c r="D35" s="48"/>
    </row>
    <row r="36" spans="1:6" ht="15" customHeight="1" x14ac:dyDescent="0.25">
      <c r="A36" s="47">
        <v>46207</v>
      </c>
      <c r="B36" s="28" t="s">
        <v>6</v>
      </c>
      <c r="C36" s="46">
        <v>125</v>
      </c>
      <c r="D36" s="48"/>
    </row>
    <row r="37" spans="1:6" ht="15" customHeight="1" x14ac:dyDescent="0.25">
      <c r="A37" s="47">
        <v>46207</v>
      </c>
      <c r="B37" s="28" t="s">
        <v>23</v>
      </c>
      <c r="C37" s="46">
        <v>200</v>
      </c>
      <c r="D37" s="47"/>
    </row>
    <row r="38" spans="1:6" ht="15" customHeight="1" x14ac:dyDescent="0.25">
      <c r="A38" s="47">
        <v>46207</v>
      </c>
      <c r="B38" s="28" t="s">
        <v>156</v>
      </c>
      <c r="C38" s="46">
        <v>350</v>
      </c>
      <c r="D38" s="48"/>
    </row>
    <row r="39" spans="1:6" ht="15" customHeight="1" x14ac:dyDescent="0.25">
      <c r="A39" s="47">
        <v>46207</v>
      </c>
      <c r="B39" s="28" t="s">
        <v>192</v>
      </c>
      <c r="C39" s="46">
        <v>300</v>
      </c>
      <c r="D39" s="48"/>
    </row>
    <row r="40" spans="1:6" ht="15" customHeight="1" x14ac:dyDescent="0.25">
      <c r="A40" s="65">
        <v>46207</v>
      </c>
      <c r="B40" s="66" t="s">
        <v>17</v>
      </c>
      <c r="C40" s="64">
        <v>100</v>
      </c>
      <c r="D40" s="66"/>
    </row>
    <row r="41" spans="1:6" ht="15" customHeight="1" x14ac:dyDescent="0.25">
      <c r="A41" s="47">
        <v>46207</v>
      </c>
      <c r="B41" s="28" t="s">
        <v>14</v>
      </c>
      <c r="C41" s="46">
        <v>125</v>
      </c>
      <c r="D41" s="48"/>
    </row>
    <row r="42" spans="1:6" ht="15" customHeight="1" x14ac:dyDescent="0.25">
      <c r="A42" s="47">
        <v>46207</v>
      </c>
      <c r="B42" s="28" t="s">
        <v>11</v>
      </c>
      <c r="C42" s="46">
        <v>125</v>
      </c>
      <c r="D42" s="48"/>
    </row>
    <row r="43" spans="1:6" ht="15" customHeight="1" x14ac:dyDescent="0.25">
      <c r="A43" s="47">
        <v>46207</v>
      </c>
      <c r="B43" s="28" t="s">
        <v>13</v>
      </c>
      <c r="C43" s="46">
        <v>125</v>
      </c>
      <c r="D43" s="48"/>
    </row>
    <row r="44" spans="1:6" ht="15" customHeight="1" x14ac:dyDescent="0.25">
      <c r="A44" s="47">
        <v>46207</v>
      </c>
      <c r="B44" s="28" t="s">
        <v>152</v>
      </c>
      <c r="C44" s="46">
        <v>100</v>
      </c>
      <c r="D44" s="48"/>
    </row>
    <row r="45" spans="1:6" ht="15" customHeight="1" x14ac:dyDescent="0.25">
      <c r="A45" s="47">
        <v>46207</v>
      </c>
      <c r="B45" s="28" t="s">
        <v>13</v>
      </c>
      <c r="C45" s="46">
        <v>25</v>
      </c>
      <c r="D45" s="48"/>
    </row>
    <row r="46" spans="1:6" ht="15" customHeight="1" x14ac:dyDescent="0.25">
      <c r="A46" s="47">
        <v>46207</v>
      </c>
      <c r="B46" s="28" t="s">
        <v>156</v>
      </c>
      <c r="C46" s="46">
        <v>25</v>
      </c>
      <c r="D46" s="48"/>
    </row>
    <row r="47" spans="1:6" ht="15" customHeight="1" x14ac:dyDescent="0.25">
      <c r="A47" s="47">
        <v>46208</v>
      </c>
      <c r="B47" s="28" t="s">
        <v>11</v>
      </c>
      <c r="C47" s="46">
        <v>10</v>
      </c>
      <c r="D47" s="48"/>
      <c r="F47" s="2"/>
    </row>
    <row r="48" spans="1:6" ht="15" customHeight="1" x14ac:dyDescent="0.25">
      <c r="A48" s="47">
        <v>46208</v>
      </c>
      <c r="B48" s="28" t="s">
        <v>374</v>
      </c>
      <c r="C48" s="46">
        <v>1000</v>
      </c>
      <c r="D48" s="48"/>
      <c r="F48" s="2"/>
    </row>
    <row r="49" spans="1:7" ht="15" customHeight="1" x14ac:dyDescent="0.25">
      <c r="A49" s="47">
        <v>46208</v>
      </c>
      <c r="B49" s="28" t="s">
        <v>152</v>
      </c>
      <c r="C49" s="46">
        <v>100</v>
      </c>
      <c r="D49" s="48"/>
      <c r="E49" s="2"/>
    </row>
    <row r="50" spans="1:7" ht="15" customHeight="1" x14ac:dyDescent="0.25">
      <c r="A50" s="47">
        <v>46209</v>
      </c>
      <c r="B50" s="28" t="s">
        <v>23</v>
      </c>
      <c r="C50" s="46">
        <v>600</v>
      </c>
      <c r="D50" s="48"/>
      <c r="F50" s="2"/>
    </row>
    <row r="51" spans="1:7" ht="15" customHeight="1" x14ac:dyDescent="0.25">
      <c r="A51" s="47">
        <v>46209</v>
      </c>
      <c r="B51" s="28" t="s">
        <v>25</v>
      </c>
      <c r="C51" s="46">
        <v>100</v>
      </c>
      <c r="D51" s="48"/>
      <c r="G51" s="2"/>
    </row>
    <row r="52" spans="1:7" ht="15" customHeight="1" x14ac:dyDescent="0.25">
      <c r="A52" s="47">
        <v>46209</v>
      </c>
      <c r="B52" s="28" t="s">
        <v>120</v>
      </c>
      <c r="C52" s="46">
        <v>100</v>
      </c>
      <c r="D52" s="48"/>
    </row>
    <row r="53" spans="1:7" ht="15" customHeight="1" x14ac:dyDescent="0.25">
      <c r="A53" s="47">
        <v>46209</v>
      </c>
      <c r="B53" s="28" t="s">
        <v>14</v>
      </c>
      <c r="C53" s="46">
        <v>10</v>
      </c>
      <c r="D53" s="48"/>
    </row>
    <row r="54" spans="1:7" x14ac:dyDescent="0.25">
      <c r="A54" s="47">
        <v>46209</v>
      </c>
      <c r="B54" s="28" t="s">
        <v>344</v>
      </c>
      <c r="C54" s="48">
        <v>30</v>
      </c>
      <c r="D54" s="48"/>
      <c r="E54" s="2"/>
    </row>
    <row r="55" spans="1:7" x14ac:dyDescent="0.25">
      <c r="A55" s="47">
        <v>46209</v>
      </c>
      <c r="B55" s="69" t="s">
        <v>15</v>
      </c>
      <c r="C55" s="48">
        <v>10</v>
      </c>
      <c r="D55" s="48"/>
    </row>
    <row r="56" spans="1:7" x14ac:dyDescent="0.25">
      <c r="A56" s="47">
        <v>46209</v>
      </c>
      <c r="B56" s="28" t="s">
        <v>153</v>
      </c>
      <c r="C56" s="48">
        <v>10</v>
      </c>
      <c r="D56" s="48"/>
    </row>
    <row r="57" spans="1:7" x14ac:dyDescent="0.25">
      <c r="A57" s="47">
        <v>46209</v>
      </c>
      <c r="B57" s="28" t="s">
        <v>303</v>
      </c>
      <c r="C57" s="48">
        <v>100</v>
      </c>
      <c r="D57" s="48"/>
    </row>
    <row r="58" spans="1:7" x14ac:dyDescent="0.25">
      <c r="A58" s="47">
        <v>46209</v>
      </c>
      <c r="B58" s="28" t="s">
        <v>11</v>
      </c>
      <c r="C58" s="48">
        <v>195</v>
      </c>
      <c r="D58" s="48" t="s">
        <v>295</v>
      </c>
    </row>
    <row r="59" spans="1:7" x14ac:dyDescent="0.25">
      <c r="A59" s="47">
        <v>46210</v>
      </c>
      <c r="B59" s="28" t="s">
        <v>299</v>
      </c>
      <c r="C59" s="48">
        <v>100</v>
      </c>
      <c r="D59" s="48"/>
    </row>
    <row r="60" spans="1:7" x14ac:dyDescent="0.25">
      <c r="A60" s="47">
        <v>46210</v>
      </c>
      <c r="B60" s="28" t="s">
        <v>14</v>
      </c>
      <c r="C60" s="48">
        <v>100</v>
      </c>
      <c r="D60" s="48"/>
      <c r="F60">
        <f>SUM(C61:C65)</f>
        <v>330</v>
      </c>
    </row>
    <row r="61" spans="1:7" x14ac:dyDescent="0.25">
      <c r="A61" s="47">
        <v>46211</v>
      </c>
      <c r="B61" s="28" t="s">
        <v>299</v>
      </c>
      <c r="C61" s="48">
        <v>100</v>
      </c>
      <c r="D61" s="48"/>
    </row>
    <row r="62" spans="1:7" x14ac:dyDescent="0.25">
      <c r="A62" s="47">
        <v>46211</v>
      </c>
      <c r="B62" s="28" t="s">
        <v>14</v>
      </c>
      <c r="C62" s="48">
        <v>50</v>
      </c>
      <c r="D62" s="48"/>
    </row>
    <row r="63" spans="1:7" x14ac:dyDescent="0.25">
      <c r="A63" s="47">
        <v>46211</v>
      </c>
      <c r="B63" s="28" t="s">
        <v>120</v>
      </c>
      <c r="C63" s="48">
        <v>15</v>
      </c>
      <c r="D63" s="48"/>
    </row>
    <row r="64" spans="1:7" x14ac:dyDescent="0.25">
      <c r="A64" s="47">
        <v>46211</v>
      </c>
      <c r="B64" s="28" t="s">
        <v>344</v>
      </c>
      <c r="C64" s="48">
        <v>115</v>
      </c>
      <c r="D64" s="48"/>
    </row>
    <row r="65" spans="1:4" x14ac:dyDescent="0.25">
      <c r="A65" s="47">
        <v>46211</v>
      </c>
      <c r="B65" s="28" t="s">
        <v>332</v>
      </c>
      <c r="C65" s="48">
        <v>50</v>
      </c>
      <c r="D65" s="48"/>
    </row>
    <row r="66" spans="1:4" x14ac:dyDescent="0.25">
      <c r="A66" s="47"/>
      <c r="B66" s="28"/>
      <c r="C66" s="48"/>
      <c r="D66" s="48"/>
    </row>
    <row r="67" spans="1:4" x14ac:dyDescent="0.25">
      <c r="A67" s="47"/>
      <c r="B67" s="28"/>
      <c r="C67" s="48"/>
      <c r="D67" s="48"/>
    </row>
    <row r="68" spans="1:4" x14ac:dyDescent="0.25">
      <c r="A68" s="47"/>
      <c r="B68" s="28"/>
      <c r="C68" s="48"/>
      <c r="D68" s="48"/>
    </row>
    <row r="69" spans="1:4" x14ac:dyDescent="0.25">
      <c r="A69" s="47"/>
      <c r="B69" s="28"/>
      <c r="C69" s="48"/>
      <c r="D69" s="48"/>
    </row>
    <row r="70" spans="1:4" x14ac:dyDescent="0.25">
      <c r="A70" s="47"/>
      <c r="B70" s="28"/>
      <c r="C70" s="48"/>
      <c r="D70" s="48"/>
    </row>
    <row r="71" spans="1:4" x14ac:dyDescent="0.25">
      <c r="A71" s="47"/>
      <c r="B71" s="28"/>
      <c r="C71" s="48"/>
      <c r="D71" s="48"/>
    </row>
    <row r="72" spans="1:4" x14ac:dyDescent="0.25">
      <c r="A72" s="47"/>
      <c r="B72" s="48"/>
      <c r="C72" s="48"/>
      <c r="D72" s="48"/>
    </row>
    <row r="73" spans="1:4" x14ac:dyDescent="0.25">
      <c r="A73" s="47"/>
      <c r="B73" s="48"/>
      <c r="C73" s="48"/>
      <c r="D73" s="48"/>
    </row>
    <row r="74" spans="1:4" x14ac:dyDescent="0.25">
      <c r="A74" s="47"/>
      <c r="B74" s="48"/>
      <c r="C74" s="48"/>
      <c r="D74" s="48"/>
    </row>
    <row r="75" spans="1:4" x14ac:dyDescent="0.25">
      <c r="A75" s="47"/>
      <c r="B75" s="48"/>
      <c r="C75" s="48"/>
      <c r="D75" s="48"/>
    </row>
    <row r="76" spans="1:4" x14ac:dyDescent="0.25">
      <c r="A76" s="47"/>
      <c r="B76" s="48"/>
      <c r="C76" s="48"/>
      <c r="D76" s="48"/>
    </row>
    <row r="77" spans="1:4" x14ac:dyDescent="0.25">
      <c r="A77" s="47"/>
      <c r="B77" s="48"/>
      <c r="C77" s="48"/>
      <c r="D77" s="48"/>
    </row>
    <row r="78" spans="1:4" x14ac:dyDescent="0.25">
      <c r="A78" s="47"/>
      <c r="B78" s="48"/>
      <c r="C78" s="48"/>
      <c r="D78" s="48"/>
    </row>
    <row r="79" spans="1:4" x14ac:dyDescent="0.25">
      <c r="A79" s="48"/>
      <c r="B79" s="48"/>
      <c r="C79" s="48"/>
      <c r="D79" s="48"/>
    </row>
    <row r="80" spans="1:4" x14ac:dyDescent="0.25">
      <c r="A80" s="48"/>
      <c r="B80" s="48"/>
      <c r="C80" s="48"/>
      <c r="D80" s="48"/>
    </row>
    <row r="81" spans="1:4" x14ac:dyDescent="0.25">
      <c r="A81" s="48"/>
      <c r="B81" s="48"/>
      <c r="C81" s="48"/>
      <c r="D81" s="48"/>
    </row>
    <row r="82" spans="1:4" x14ac:dyDescent="0.25">
      <c r="A82" s="48"/>
      <c r="B82" s="48"/>
      <c r="C82" s="48"/>
      <c r="D82" s="48"/>
    </row>
    <row r="83" spans="1:4" x14ac:dyDescent="0.25">
      <c r="A83" s="48"/>
      <c r="B83" s="48"/>
      <c r="C83" s="48"/>
      <c r="D83" s="48"/>
    </row>
    <row r="84" spans="1:4" x14ac:dyDescent="0.25">
      <c r="A84" s="48"/>
      <c r="B84" s="48"/>
      <c r="C84" s="48"/>
      <c r="D84" s="48"/>
    </row>
    <row r="85" spans="1:4" x14ac:dyDescent="0.25">
      <c r="A85" s="48"/>
      <c r="B85" s="48"/>
      <c r="C85" s="48"/>
      <c r="D85" s="48"/>
    </row>
    <row r="86" spans="1:4" x14ac:dyDescent="0.25">
      <c r="A86" s="48"/>
      <c r="B86" s="48"/>
      <c r="C86" s="48"/>
      <c r="D86" s="48"/>
    </row>
    <row r="87" spans="1:4" x14ac:dyDescent="0.25">
      <c r="A87" s="48"/>
      <c r="B87" s="48"/>
      <c r="C87" s="48"/>
      <c r="D87" s="48"/>
    </row>
    <row r="88" spans="1:4" x14ac:dyDescent="0.25">
      <c r="A88" s="48"/>
      <c r="B88" s="48"/>
      <c r="C88" s="48"/>
      <c r="D88" s="48"/>
    </row>
    <row r="89" spans="1:4" x14ac:dyDescent="0.25">
      <c r="A89" s="48"/>
      <c r="B89" s="48"/>
      <c r="C89" s="48"/>
      <c r="D89" s="48"/>
    </row>
    <row r="90" spans="1:4" x14ac:dyDescent="0.25">
      <c r="A90" s="48"/>
      <c r="B90" s="48"/>
      <c r="C90" s="48"/>
      <c r="D90" s="48"/>
    </row>
    <row r="91" spans="1:4" x14ac:dyDescent="0.25">
      <c r="A91" s="48"/>
      <c r="B91" s="48"/>
      <c r="C91" s="48"/>
      <c r="D91" s="48"/>
    </row>
    <row r="92" spans="1:4" x14ac:dyDescent="0.25">
      <c r="A92" s="48"/>
      <c r="B92" s="48"/>
      <c r="C92" s="48"/>
      <c r="D92" s="48"/>
    </row>
    <row r="93" spans="1:4" x14ac:dyDescent="0.25">
      <c r="A93" s="48"/>
      <c r="B93" s="48"/>
      <c r="C93" s="48"/>
      <c r="D93" s="48"/>
    </row>
    <row r="94" spans="1:4" x14ac:dyDescent="0.25">
      <c r="A94" s="48"/>
      <c r="B94" s="48"/>
      <c r="C94" s="48"/>
      <c r="D94" s="48"/>
    </row>
    <row r="95" spans="1:4" x14ac:dyDescent="0.25">
      <c r="A95" s="48"/>
      <c r="B95" s="48"/>
      <c r="C95" s="48"/>
      <c r="D95" s="48"/>
    </row>
    <row r="96" spans="1:4" x14ac:dyDescent="0.25">
      <c r="A96" s="48"/>
      <c r="B96" s="48"/>
      <c r="C96" s="48"/>
      <c r="D96" s="48"/>
    </row>
    <row r="97" spans="1:4" x14ac:dyDescent="0.25">
      <c r="A97" s="48"/>
      <c r="B97" s="48"/>
      <c r="C97" s="48"/>
      <c r="D97" s="48"/>
    </row>
    <row r="98" spans="1:4" x14ac:dyDescent="0.25">
      <c r="A98" s="48"/>
      <c r="B98" s="48"/>
      <c r="C98" s="48"/>
      <c r="D98" s="48"/>
    </row>
    <row r="99" spans="1:4" x14ac:dyDescent="0.25">
      <c r="A99" s="48"/>
      <c r="B99" s="48"/>
      <c r="C99" s="48"/>
      <c r="D99" s="48"/>
    </row>
    <row r="100" spans="1:4" x14ac:dyDescent="0.25">
      <c r="A100" s="48"/>
      <c r="B100" s="48"/>
      <c r="C100" s="48"/>
      <c r="D100" s="48"/>
    </row>
    <row r="101" spans="1:4" x14ac:dyDescent="0.25">
      <c r="A101" s="48"/>
      <c r="B101" s="48"/>
      <c r="C101" s="48"/>
      <c r="D101" s="48"/>
    </row>
  </sheetData>
  <mergeCells count="59">
    <mergeCell ref="O29:P29"/>
    <mergeCell ref="O30:P30"/>
    <mergeCell ref="O31:P31"/>
    <mergeCell ref="O24:P24"/>
    <mergeCell ref="O25:P25"/>
    <mergeCell ref="O26:P26"/>
    <mergeCell ref="O27:P27"/>
    <mergeCell ref="O28:P28"/>
    <mergeCell ref="O19:P19"/>
    <mergeCell ref="O20:P20"/>
    <mergeCell ref="O21:P21"/>
    <mergeCell ref="O22:P22"/>
    <mergeCell ref="O23:P23"/>
    <mergeCell ref="Q31:R31"/>
    <mergeCell ref="O4:P4"/>
    <mergeCell ref="O5:P5"/>
    <mergeCell ref="O6:P6"/>
    <mergeCell ref="O7:P7"/>
    <mergeCell ref="O8:P8"/>
    <mergeCell ref="O9:P9"/>
    <mergeCell ref="O10:P10"/>
    <mergeCell ref="O11:P11"/>
    <mergeCell ref="O12:P12"/>
    <mergeCell ref="O13:P13"/>
    <mergeCell ref="O14:P14"/>
    <mergeCell ref="O15:P15"/>
    <mergeCell ref="O16:P16"/>
    <mergeCell ref="O17:P17"/>
    <mergeCell ref="O18:P18"/>
    <mergeCell ref="Q26:R26"/>
    <mergeCell ref="Q27:R27"/>
    <mergeCell ref="Q28:R28"/>
    <mergeCell ref="Q29:R29"/>
    <mergeCell ref="Q30:R30"/>
    <mergeCell ref="Q21:R21"/>
    <mergeCell ref="Q22:R22"/>
    <mergeCell ref="Q23:R23"/>
    <mergeCell ref="Q24:R24"/>
    <mergeCell ref="Q25:R25"/>
    <mergeCell ref="Q16:R16"/>
    <mergeCell ref="Q17:R17"/>
    <mergeCell ref="Q18:R18"/>
    <mergeCell ref="Q19:R19"/>
    <mergeCell ref="Q20:R20"/>
    <mergeCell ref="Q11:R11"/>
    <mergeCell ref="Q12:R12"/>
    <mergeCell ref="Q13:R13"/>
    <mergeCell ref="Q14:R14"/>
    <mergeCell ref="Q15:R15"/>
    <mergeCell ref="Q6:R6"/>
    <mergeCell ref="Q7:R7"/>
    <mergeCell ref="Q8:R8"/>
    <mergeCell ref="Q9:R9"/>
    <mergeCell ref="Q10:R10"/>
    <mergeCell ref="A1:D1"/>
    <mergeCell ref="Q3:R3"/>
    <mergeCell ref="O3:P3"/>
    <mergeCell ref="Q4:R4"/>
    <mergeCell ref="Q5:R5"/>
  </mergeCells>
  <dataValidations count="1">
    <dataValidation type="list" allowBlank="1" error="يرجى اختيار موظف من القائمة" sqref="B4:B53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42" fitToHeight="0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J3:AU32"/>
  <sheetViews>
    <sheetView topLeftCell="K1" workbookViewId="0">
      <selection activeCell="R9" sqref="R9"/>
    </sheetView>
  </sheetViews>
  <sheetFormatPr defaultRowHeight="15" x14ac:dyDescent="0.25"/>
  <cols>
    <col min="11" max="11" width="14.7109375" bestFit="1" customWidth="1"/>
    <col min="12" max="12" width="11.28515625" bestFit="1" customWidth="1"/>
    <col min="16" max="16" width="16.85546875" bestFit="1" customWidth="1"/>
    <col min="17" max="17" width="13.28515625" customWidth="1"/>
    <col min="18" max="18" width="25.140625" bestFit="1" customWidth="1"/>
    <col min="21" max="21" width="24.7109375" bestFit="1" customWidth="1"/>
    <col min="22" max="22" width="16.85546875" customWidth="1"/>
    <col min="25" max="25" width="20.140625" bestFit="1" customWidth="1"/>
    <col min="26" max="26" width="27.85546875" bestFit="1" customWidth="1"/>
    <col min="30" max="30" width="19.42578125" bestFit="1" customWidth="1"/>
    <col min="31" max="31" width="11.85546875" customWidth="1"/>
    <col min="33" max="33" width="20.28515625" customWidth="1"/>
    <col min="36" max="36" width="11.85546875" customWidth="1"/>
    <col min="37" max="37" width="18.85546875" bestFit="1" customWidth="1"/>
    <col min="38" max="38" width="11.140625" customWidth="1"/>
    <col min="41" max="41" width="25.28515625" bestFit="1" customWidth="1"/>
    <col min="42" max="42" width="11.85546875" bestFit="1" customWidth="1"/>
    <col min="45" max="45" width="18.140625" bestFit="1" customWidth="1"/>
  </cols>
  <sheetData>
    <row r="3" spans="10:47" x14ac:dyDescent="0.25">
      <c r="J3" s="101">
        <v>46204</v>
      </c>
      <c r="K3" s="101"/>
      <c r="L3" s="101"/>
      <c r="AN3" s="95">
        <v>46211</v>
      </c>
      <c r="AO3" s="96"/>
      <c r="AP3" s="97"/>
      <c r="AR3" s="95">
        <v>46212</v>
      </c>
      <c r="AS3" s="96"/>
      <c r="AT3" s="97"/>
    </row>
    <row r="4" spans="10:47" x14ac:dyDescent="0.25">
      <c r="J4" s="101"/>
      <c r="K4" s="101"/>
      <c r="L4" s="101"/>
      <c r="Q4" s="101">
        <v>46206</v>
      </c>
      <c r="R4" s="101"/>
      <c r="T4" s="95">
        <v>46207</v>
      </c>
      <c r="U4" s="96"/>
      <c r="V4" s="97"/>
      <c r="X4" s="95">
        <v>46208</v>
      </c>
      <c r="Y4" s="96"/>
      <c r="Z4" s="97"/>
      <c r="AC4" s="95">
        <v>46209</v>
      </c>
      <c r="AD4" s="96"/>
      <c r="AE4" s="97"/>
      <c r="AJ4" s="101">
        <v>46210</v>
      </c>
      <c r="AK4" s="101"/>
      <c r="AL4" s="101"/>
      <c r="AN4" s="98"/>
      <c r="AO4" s="99"/>
      <c r="AP4" s="100"/>
      <c r="AR4" s="98"/>
      <c r="AS4" s="99"/>
      <c r="AT4" s="100"/>
    </row>
    <row r="5" spans="10:47" x14ac:dyDescent="0.25">
      <c r="J5" s="28">
        <v>2200</v>
      </c>
      <c r="K5" s="28" t="s">
        <v>321</v>
      </c>
      <c r="L5" s="5"/>
      <c r="Q5" s="101"/>
      <c r="R5" s="101"/>
      <c r="T5" s="98"/>
      <c r="U5" s="99"/>
      <c r="V5" s="100"/>
      <c r="X5" s="98"/>
      <c r="Y5" s="99"/>
      <c r="Z5" s="100"/>
      <c r="AC5" s="98"/>
      <c r="AD5" s="99"/>
      <c r="AE5" s="100"/>
      <c r="AJ5" s="101"/>
      <c r="AK5" s="101"/>
      <c r="AL5" s="101"/>
      <c r="AN5" s="28">
        <v>1000</v>
      </c>
      <c r="AO5" s="28" t="s">
        <v>46</v>
      </c>
      <c r="AP5" s="28" t="s">
        <v>349</v>
      </c>
      <c r="AR5" s="28">
        <v>80</v>
      </c>
      <c r="AS5" s="28" t="s">
        <v>283</v>
      </c>
      <c r="AT5" s="28"/>
      <c r="AU5">
        <v>1</v>
      </c>
    </row>
    <row r="6" spans="10:47" x14ac:dyDescent="0.25">
      <c r="J6" s="28">
        <v>1530</v>
      </c>
      <c r="K6" s="28" t="s">
        <v>116</v>
      </c>
      <c r="L6" s="5"/>
      <c r="P6" s="5"/>
      <c r="Q6" s="28">
        <v>1360</v>
      </c>
      <c r="R6" s="28" t="s">
        <v>172</v>
      </c>
      <c r="T6" s="28">
        <v>950</v>
      </c>
      <c r="U6" s="28" t="s">
        <v>200</v>
      </c>
      <c r="V6" s="28" t="s">
        <v>34</v>
      </c>
      <c r="X6" s="28">
        <v>10</v>
      </c>
      <c r="Y6" s="28" t="s">
        <v>175</v>
      </c>
      <c r="Z6" s="52"/>
      <c r="AC6" s="67">
        <v>2940</v>
      </c>
      <c r="AD6" s="67" t="s">
        <v>116</v>
      </c>
      <c r="AE6" s="67"/>
      <c r="AF6" s="94" t="s">
        <v>291</v>
      </c>
      <c r="AG6" s="94"/>
      <c r="AJ6" s="28">
        <v>350</v>
      </c>
      <c r="AK6" s="28" t="s">
        <v>310</v>
      </c>
      <c r="AL6" s="5"/>
      <c r="AN6" s="28">
        <v>30</v>
      </c>
      <c r="AO6" s="28" t="s">
        <v>197</v>
      </c>
      <c r="AP6" s="28"/>
      <c r="AR6" s="28">
        <v>985</v>
      </c>
      <c r="AS6" s="28" t="s">
        <v>287</v>
      </c>
      <c r="AT6" s="28"/>
    </row>
    <row r="7" spans="10:47" x14ac:dyDescent="0.25">
      <c r="J7" s="28">
        <v>1530</v>
      </c>
      <c r="K7" s="28" t="s">
        <v>114</v>
      </c>
      <c r="L7" s="5"/>
      <c r="P7" s="5"/>
      <c r="Q7" s="28">
        <v>220</v>
      </c>
      <c r="R7" s="52" t="s">
        <v>181</v>
      </c>
      <c r="T7" s="28">
        <v>1570</v>
      </c>
      <c r="U7" s="28" t="s">
        <v>185</v>
      </c>
      <c r="V7" s="9"/>
      <c r="X7" s="28">
        <v>1000</v>
      </c>
      <c r="Y7" s="28" t="s">
        <v>202</v>
      </c>
      <c r="Z7" s="52"/>
      <c r="AC7" s="28">
        <v>175</v>
      </c>
      <c r="AD7" s="28" t="s">
        <v>280</v>
      </c>
      <c r="AE7" s="28"/>
      <c r="AF7" s="94" t="s">
        <v>292</v>
      </c>
      <c r="AG7" s="94"/>
      <c r="AJ7" s="28">
        <v>230</v>
      </c>
      <c r="AK7" s="28" t="s">
        <v>311</v>
      </c>
      <c r="AL7" s="5"/>
      <c r="AN7" s="28">
        <v>205</v>
      </c>
      <c r="AO7" s="28" t="s">
        <v>116</v>
      </c>
      <c r="AP7" s="28"/>
      <c r="AR7" s="28">
        <v>270</v>
      </c>
      <c r="AS7" s="28" t="s">
        <v>362</v>
      </c>
      <c r="AT7" s="28"/>
      <c r="AU7">
        <v>1</v>
      </c>
    </row>
    <row r="8" spans="10:47" x14ac:dyDescent="0.25">
      <c r="J8" s="28">
        <v>150</v>
      </c>
      <c r="K8" s="28" t="s">
        <v>283</v>
      </c>
      <c r="L8" s="5"/>
      <c r="P8" s="5"/>
      <c r="Q8" s="28">
        <v>145</v>
      </c>
      <c r="R8" s="28" t="s">
        <v>180</v>
      </c>
      <c r="T8" s="28">
        <v>5000</v>
      </c>
      <c r="U8" s="28" t="s">
        <v>112</v>
      </c>
      <c r="V8" s="9"/>
      <c r="X8" s="28">
        <f>150+75+10+195</f>
        <v>430</v>
      </c>
      <c r="Y8" s="28" t="s">
        <v>203</v>
      </c>
      <c r="Z8" s="52"/>
      <c r="AC8" s="28">
        <v>400</v>
      </c>
      <c r="AD8" s="28" t="s">
        <v>281</v>
      </c>
      <c r="AE8" s="28"/>
      <c r="AF8" s="94" t="s">
        <v>293</v>
      </c>
      <c r="AG8" s="94"/>
      <c r="AJ8" s="28">
        <v>11000</v>
      </c>
      <c r="AK8" s="28" t="s">
        <v>313</v>
      </c>
      <c r="AL8" s="5"/>
      <c r="AN8" s="28">
        <v>4400</v>
      </c>
      <c r="AO8" s="28" t="s">
        <v>333</v>
      </c>
      <c r="AP8" s="28" t="s">
        <v>348</v>
      </c>
      <c r="AR8" s="28">
        <v>1115</v>
      </c>
      <c r="AS8" s="28" t="s">
        <v>363</v>
      </c>
      <c r="AT8" s="28"/>
      <c r="AU8">
        <v>1</v>
      </c>
    </row>
    <row r="9" spans="10:47" x14ac:dyDescent="0.25">
      <c r="J9" s="28">
        <v>80</v>
      </c>
      <c r="K9" s="28" t="s">
        <v>283</v>
      </c>
      <c r="L9" s="5"/>
      <c r="P9" s="5"/>
      <c r="Q9" s="28">
        <v>750</v>
      </c>
      <c r="R9" s="28" t="s">
        <v>142</v>
      </c>
      <c r="T9" s="28">
        <v>1425</v>
      </c>
      <c r="U9" s="28" t="s">
        <v>186</v>
      </c>
      <c r="V9" s="9"/>
      <c r="X9" s="28">
        <f>130+150</f>
        <v>280</v>
      </c>
      <c r="Y9" s="28" t="s">
        <v>204</v>
      </c>
      <c r="Z9" s="52"/>
      <c r="AC9" s="28">
        <v>3000</v>
      </c>
      <c r="AD9" s="28" t="s">
        <v>282</v>
      </c>
      <c r="AE9" s="28" t="s">
        <v>206</v>
      </c>
      <c r="AF9" s="94" t="s">
        <v>294</v>
      </c>
      <c r="AG9" s="94"/>
      <c r="AJ9" s="28">
        <v>3370</v>
      </c>
      <c r="AK9" s="28" t="s">
        <v>314</v>
      </c>
      <c r="AL9" s="5"/>
      <c r="AN9" s="28">
        <v>250</v>
      </c>
      <c r="AO9" s="28"/>
      <c r="AP9" s="28"/>
      <c r="AR9" s="28">
        <v>70</v>
      </c>
      <c r="AS9" s="28" t="s">
        <v>139</v>
      </c>
      <c r="AT9" s="28"/>
      <c r="AU9">
        <v>1</v>
      </c>
    </row>
    <row r="10" spans="10:47" x14ac:dyDescent="0.25">
      <c r="J10" s="28">
        <v>150</v>
      </c>
      <c r="K10" s="28" t="s">
        <v>118</v>
      </c>
      <c r="L10" s="5"/>
      <c r="P10" s="5"/>
      <c r="Q10" s="28">
        <v>18000</v>
      </c>
      <c r="R10" s="28" t="s">
        <v>183</v>
      </c>
      <c r="T10" s="28">
        <v>180</v>
      </c>
      <c r="U10" s="28" t="s">
        <v>187</v>
      </c>
      <c r="V10" s="9"/>
      <c r="X10" s="28">
        <v>1330</v>
      </c>
      <c r="Y10" s="28" t="s">
        <v>215</v>
      </c>
      <c r="Z10" s="28" t="s">
        <v>279</v>
      </c>
      <c r="AC10" s="28">
        <v>150</v>
      </c>
      <c r="AD10" s="28" t="s">
        <v>283</v>
      </c>
      <c r="AE10" s="28"/>
      <c r="AF10" s="94"/>
      <c r="AG10" s="94"/>
      <c r="AJ10" s="28">
        <v>1500</v>
      </c>
      <c r="AK10" s="28" t="s">
        <v>316</v>
      </c>
      <c r="AL10" s="5"/>
      <c r="AN10" s="28">
        <v>4470</v>
      </c>
      <c r="AO10" s="28" t="s">
        <v>340</v>
      </c>
      <c r="AP10" s="28"/>
      <c r="AR10" s="28">
        <v>300</v>
      </c>
      <c r="AS10" s="28" t="s">
        <v>364</v>
      </c>
      <c r="AT10" s="28"/>
    </row>
    <row r="11" spans="10:47" x14ac:dyDescent="0.25">
      <c r="J11" s="28">
        <v>7627</v>
      </c>
      <c r="K11" s="28"/>
      <c r="L11" s="5"/>
      <c r="P11" s="5"/>
      <c r="Q11" s="28">
        <v>570</v>
      </c>
      <c r="R11" s="28" t="s">
        <v>164</v>
      </c>
      <c r="T11" s="28">
        <v>125</v>
      </c>
      <c r="U11" s="28" t="s">
        <v>188</v>
      </c>
      <c r="V11" s="9"/>
      <c r="X11" s="28">
        <v>1290</v>
      </c>
      <c r="Y11" s="28" t="s">
        <v>205</v>
      </c>
      <c r="Z11" s="28" t="s">
        <v>206</v>
      </c>
      <c r="AC11" s="28">
        <v>9000</v>
      </c>
      <c r="AD11" s="28" t="s">
        <v>284</v>
      </c>
      <c r="AE11" s="28"/>
      <c r="AF11" s="94"/>
      <c r="AG11" s="94"/>
      <c r="AJ11" s="28">
        <v>465</v>
      </c>
      <c r="AK11" s="28" t="s">
        <v>164</v>
      </c>
      <c r="AL11" s="5"/>
      <c r="AN11" s="28">
        <f>120+140+290</f>
        <v>550</v>
      </c>
      <c r="AO11" s="28" t="s">
        <v>341</v>
      </c>
      <c r="AP11" s="28"/>
      <c r="AR11" s="28">
        <v>30</v>
      </c>
      <c r="AS11" s="28" t="s">
        <v>365</v>
      </c>
      <c r="AT11" s="28"/>
    </row>
    <row r="12" spans="10:47" x14ac:dyDescent="0.25">
      <c r="J12" s="28">
        <v>100</v>
      </c>
      <c r="K12" s="28" t="s">
        <v>322</v>
      </c>
      <c r="L12" s="5"/>
      <c r="P12" s="5" t="s">
        <v>213</v>
      </c>
      <c r="Q12" s="28">
        <v>5000</v>
      </c>
      <c r="R12" s="28" t="s">
        <v>173</v>
      </c>
      <c r="T12" s="28">
        <v>915</v>
      </c>
      <c r="U12" s="28" t="s">
        <v>189</v>
      </c>
      <c r="V12" s="9"/>
      <c r="X12" s="28">
        <v>2000</v>
      </c>
      <c r="Y12" s="28" t="s">
        <v>207</v>
      </c>
      <c r="Z12" s="28" t="s">
        <v>206</v>
      </c>
      <c r="AC12" s="28">
        <v>600</v>
      </c>
      <c r="AD12" s="28" t="s">
        <v>285</v>
      </c>
      <c r="AE12" s="28"/>
      <c r="AF12" s="94"/>
      <c r="AG12" s="94"/>
      <c r="AJ12" s="28">
        <f>415+60+120+110</f>
        <v>705</v>
      </c>
      <c r="AK12" s="28" t="s">
        <v>319</v>
      </c>
      <c r="AL12" s="5"/>
      <c r="AN12" s="28">
        <v>50</v>
      </c>
      <c r="AO12" s="28" t="s">
        <v>351</v>
      </c>
      <c r="AP12" s="28"/>
      <c r="AR12" s="28">
        <v>30</v>
      </c>
      <c r="AS12" s="28" t="s">
        <v>194</v>
      </c>
      <c r="AT12" s="28"/>
    </row>
    <row r="13" spans="10:47" x14ac:dyDescent="0.25">
      <c r="J13" s="28">
        <v>100</v>
      </c>
      <c r="K13" s="28" t="s">
        <v>323</v>
      </c>
      <c r="L13" s="5"/>
      <c r="P13" s="5"/>
      <c r="Q13" s="28">
        <v>30</v>
      </c>
      <c r="R13" s="28" t="s">
        <v>25</v>
      </c>
      <c r="T13" s="28">
        <v>395</v>
      </c>
      <c r="U13" s="28" t="s">
        <v>187</v>
      </c>
      <c r="V13" s="9"/>
      <c r="X13" s="28">
        <v>2350</v>
      </c>
      <c r="Y13" s="28" t="s">
        <v>208</v>
      </c>
      <c r="Z13" s="52"/>
      <c r="AC13" s="28">
        <v>100</v>
      </c>
      <c r="AD13" s="28" t="s">
        <v>286</v>
      </c>
      <c r="AE13" s="28"/>
      <c r="AF13" s="94"/>
      <c r="AG13" s="94"/>
      <c r="AJ13" s="28">
        <f>60+335+80</f>
        <v>475</v>
      </c>
      <c r="AK13" s="28" t="s">
        <v>320</v>
      </c>
      <c r="AL13" s="5"/>
      <c r="AN13" s="28">
        <v>50</v>
      </c>
      <c r="AO13" s="28" t="s">
        <v>332</v>
      </c>
      <c r="AP13" s="28"/>
      <c r="AR13" s="28">
        <v>30</v>
      </c>
      <c r="AS13" s="28" t="s">
        <v>357</v>
      </c>
      <c r="AT13" s="28"/>
    </row>
    <row r="14" spans="10:47" x14ac:dyDescent="0.25">
      <c r="J14" s="28">
        <v>4110</v>
      </c>
      <c r="K14" s="28" t="s">
        <v>325</v>
      </c>
      <c r="L14" s="5"/>
      <c r="P14" s="5"/>
      <c r="Q14" s="28">
        <v>200</v>
      </c>
      <c r="R14" s="28" t="s">
        <v>160</v>
      </c>
      <c r="T14" s="28">
        <v>150</v>
      </c>
      <c r="U14" s="28" t="s">
        <v>120</v>
      </c>
      <c r="V14" s="9"/>
      <c r="X14" s="28">
        <v>100</v>
      </c>
      <c r="Y14" s="28" t="s">
        <v>209</v>
      </c>
      <c r="Z14" s="52"/>
      <c r="AC14" s="28">
        <f>65+190+175+195</f>
        <v>625</v>
      </c>
      <c r="AD14" s="28" t="s">
        <v>287</v>
      </c>
      <c r="AE14" s="28"/>
      <c r="AF14" s="94"/>
      <c r="AG14" s="94"/>
      <c r="AJ14" s="28">
        <v>1500</v>
      </c>
      <c r="AK14" s="28" t="s">
        <v>315</v>
      </c>
      <c r="AL14" s="5"/>
      <c r="AN14" s="28">
        <v>115</v>
      </c>
      <c r="AO14" s="28" t="s">
        <v>194</v>
      </c>
      <c r="AP14" s="28"/>
      <c r="AR14" s="28">
        <v>7400</v>
      </c>
      <c r="AS14" s="28" t="s">
        <v>112</v>
      </c>
      <c r="AT14" s="28"/>
      <c r="AU14">
        <v>1</v>
      </c>
    </row>
    <row r="15" spans="10:47" x14ac:dyDescent="0.25">
      <c r="J15" s="28">
        <v>1220</v>
      </c>
      <c r="K15" s="28" t="s">
        <v>324</v>
      </c>
      <c r="L15" s="5"/>
      <c r="P15" s="5"/>
      <c r="Q15" s="28">
        <v>100</v>
      </c>
      <c r="R15" s="28" t="s">
        <v>174</v>
      </c>
      <c r="T15" s="28">
        <v>125</v>
      </c>
      <c r="U15" s="28" t="s">
        <v>190</v>
      </c>
      <c r="V15" s="9"/>
      <c r="X15" s="28">
        <v>2750</v>
      </c>
      <c r="Y15" s="28" t="s">
        <v>298</v>
      </c>
      <c r="Z15" s="28" t="s">
        <v>206</v>
      </c>
      <c r="AC15" s="28">
        <v>100</v>
      </c>
      <c r="AD15" s="28" t="s">
        <v>120</v>
      </c>
      <c r="AE15" s="28"/>
      <c r="AF15" s="94"/>
      <c r="AG15" s="94"/>
      <c r="AJ15" s="28">
        <v>3000</v>
      </c>
      <c r="AK15" s="28" t="s">
        <v>194</v>
      </c>
      <c r="AL15" s="9" t="s">
        <v>317</v>
      </c>
      <c r="AN15" s="28">
        <v>1000</v>
      </c>
      <c r="AO15" s="28" t="s">
        <v>342</v>
      </c>
      <c r="AP15" s="28"/>
      <c r="AR15" s="28">
        <v>50</v>
      </c>
      <c r="AS15" s="28" t="s">
        <v>178</v>
      </c>
      <c r="AT15" s="28"/>
    </row>
    <row r="16" spans="10:47" x14ac:dyDescent="0.25">
      <c r="J16" s="39">
        <f>SUM(J5:J15)</f>
        <v>18797</v>
      </c>
      <c r="K16" s="39" t="s">
        <v>53</v>
      </c>
      <c r="L16" s="5"/>
      <c r="P16" s="5"/>
      <c r="Q16" s="28">
        <v>200</v>
      </c>
      <c r="R16" s="28" t="s">
        <v>120</v>
      </c>
      <c r="T16" s="28">
        <v>200</v>
      </c>
      <c r="U16" s="28" t="s">
        <v>191</v>
      </c>
      <c r="V16" s="9"/>
      <c r="X16" s="28">
        <v>3000</v>
      </c>
      <c r="Y16" s="28" t="s">
        <v>210</v>
      </c>
      <c r="Z16" s="52" t="s">
        <v>214</v>
      </c>
      <c r="AC16" s="28">
        <v>10</v>
      </c>
      <c r="AD16" s="28" t="s">
        <v>288</v>
      </c>
      <c r="AE16" s="28" t="s">
        <v>46</v>
      </c>
      <c r="AF16" s="94"/>
      <c r="AG16" s="94"/>
      <c r="AJ16" s="28">
        <v>100</v>
      </c>
      <c r="AK16" s="28" t="s">
        <v>318</v>
      </c>
      <c r="AL16" s="5"/>
      <c r="AN16" s="28">
        <v>100</v>
      </c>
      <c r="AO16" s="28" t="s">
        <v>299</v>
      </c>
      <c r="AP16" s="28"/>
      <c r="AR16" s="28">
        <v>500</v>
      </c>
      <c r="AS16" s="28" t="s">
        <v>153</v>
      </c>
      <c r="AT16" s="28"/>
    </row>
    <row r="17" spans="10:47" x14ac:dyDescent="0.25">
      <c r="J17" s="39">
        <v>18717</v>
      </c>
      <c r="K17" s="39" t="s">
        <v>182</v>
      </c>
      <c r="L17" s="5"/>
      <c r="P17" s="5"/>
      <c r="Q17" s="28">
        <f>50+30</f>
        <v>80</v>
      </c>
      <c r="R17" s="28" t="s">
        <v>175</v>
      </c>
      <c r="T17" s="28">
        <v>350</v>
      </c>
      <c r="U17" s="28" t="s">
        <v>156</v>
      </c>
      <c r="V17" s="9"/>
      <c r="X17" s="28">
        <v>515</v>
      </c>
      <c r="Y17" s="28" t="s">
        <v>185</v>
      </c>
      <c r="Z17" s="52"/>
      <c r="AC17" s="28">
        <v>30</v>
      </c>
      <c r="AD17" s="28" t="s">
        <v>194</v>
      </c>
      <c r="AE17" s="28" t="s">
        <v>75</v>
      </c>
      <c r="AF17" s="94"/>
      <c r="AG17" s="94"/>
      <c r="AJ17" s="28">
        <v>100</v>
      </c>
      <c r="AK17" s="28" t="s">
        <v>299</v>
      </c>
      <c r="AL17" s="5"/>
      <c r="AN17" s="28">
        <v>50</v>
      </c>
      <c r="AO17" s="28" t="s">
        <v>178</v>
      </c>
      <c r="AP17" s="28"/>
      <c r="AR17" s="28">
        <v>1000</v>
      </c>
      <c r="AS17" s="28" t="s">
        <v>366</v>
      </c>
      <c r="AT17" s="28"/>
    </row>
    <row r="18" spans="10:47" x14ac:dyDescent="0.25">
      <c r="J18" s="28">
        <f>18797-18717</f>
        <v>80</v>
      </c>
      <c r="K18" s="28" t="s">
        <v>326</v>
      </c>
      <c r="L18" s="5"/>
      <c r="P18" s="5"/>
      <c r="Q18" s="28">
        <v>10</v>
      </c>
      <c r="R18" s="28" t="s">
        <v>176</v>
      </c>
      <c r="T18" s="28">
        <v>300</v>
      </c>
      <c r="U18" s="28" t="s">
        <v>192</v>
      </c>
      <c r="V18" s="9"/>
      <c r="X18" s="28"/>
      <c r="Y18" s="28"/>
      <c r="Z18" s="52"/>
      <c r="AC18" s="28">
        <v>10</v>
      </c>
      <c r="AD18" s="28" t="s">
        <v>289</v>
      </c>
      <c r="AE18" s="28"/>
      <c r="AF18" s="94"/>
      <c r="AG18" s="94"/>
      <c r="AJ18" s="28">
        <v>6493</v>
      </c>
      <c r="AK18" s="28" t="s">
        <v>312</v>
      </c>
      <c r="AL18" s="5"/>
      <c r="AN18" s="28">
        <v>15</v>
      </c>
      <c r="AO18" s="28" t="s">
        <v>120</v>
      </c>
      <c r="AP18" s="28"/>
      <c r="AR18" s="28">
        <v>100</v>
      </c>
      <c r="AS18" s="28" t="s">
        <v>299</v>
      </c>
      <c r="AT18" s="28"/>
    </row>
    <row r="19" spans="10:47" ht="18.75" x14ac:dyDescent="0.25">
      <c r="P19" s="5"/>
      <c r="Q19" s="28">
        <v>10</v>
      </c>
      <c r="R19" s="28" t="s">
        <v>177</v>
      </c>
      <c r="T19" s="28">
        <v>100</v>
      </c>
      <c r="U19" s="28" t="s">
        <v>193</v>
      </c>
      <c r="V19" s="9"/>
      <c r="X19" s="28">
        <v>2000</v>
      </c>
      <c r="Y19" s="28" t="s">
        <v>178</v>
      </c>
      <c r="Z19" s="52" t="s">
        <v>297</v>
      </c>
      <c r="AC19" s="28">
        <v>100</v>
      </c>
      <c r="AD19" s="28" t="s">
        <v>290</v>
      </c>
      <c r="AE19" s="28"/>
      <c r="AF19" s="94"/>
      <c r="AG19" s="94"/>
      <c r="AJ19" s="58">
        <f>SUM(AJ6:AJ18)</f>
        <v>29288</v>
      </c>
      <c r="AK19" s="58" t="s">
        <v>53</v>
      </c>
      <c r="AL19" s="5"/>
      <c r="AN19" s="28"/>
      <c r="AO19" s="28" t="s">
        <v>178</v>
      </c>
      <c r="AP19" s="28" t="s">
        <v>343</v>
      </c>
      <c r="AR19" s="28">
        <v>500</v>
      </c>
      <c r="AS19" s="28" t="s">
        <v>192</v>
      </c>
      <c r="AT19" s="28"/>
    </row>
    <row r="20" spans="10:47" ht="18.75" x14ac:dyDescent="0.25">
      <c r="P20" s="5"/>
      <c r="Q20" s="28">
        <v>10</v>
      </c>
      <c r="R20" s="28" t="s">
        <v>156</v>
      </c>
      <c r="T20" s="28">
        <v>125</v>
      </c>
      <c r="U20" s="28" t="s">
        <v>178</v>
      </c>
      <c r="V20" s="9"/>
      <c r="X20" s="28">
        <v>1275</v>
      </c>
      <c r="Y20" s="28" t="s">
        <v>211</v>
      </c>
      <c r="Z20" s="52"/>
      <c r="AC20" s="28">
        <v>10</v>
      </c>
      <c r="AD20" s="28" t="s">
        <v>153</v>
      </c>
      <c r="AE20" s="28" t="s">
        <v>208</v>
      </c>
      <c r="AF20" s="94"/>
      <c r="AG20" s="94"/>
      <c r="AJ20" s="58">
        <v>29288.75</v>
      </c>
      <c r="AK20" s="58" t="s">
        <v>182</v>
      </c>
      <c r="AL20" s="5"/>
      <c r="AN20" s="28"/>
      <c r="AO20" s="28" t="s">
        <v>344</v>
      </c>
      <c r="AP20" s="28" t="s">
        <v>121</v>
      </c>
      <c r="AR20" s="28">
        <v>2000</v>
      </c>
      <c r="AS20" s="28" t="s">
        <v>88</v>
      </c>
      <c r="AT20" s="28"/>
      <c r="AU20">
        <v>1</v>
      </c>
    </row>
    <row r="21" spans="10:47" ht="18.75" x14ac:dyDescent="0.25">
      <c r="P21" s="5"/>
      <c r="Q21" s="28">
        <v>30</v>
      </c>
      <c r="R21" s="28" t="s">
        <v>178</v>
      </c>
      <c r="T21" s="28">
        <v>125</v>
      </c>
      <c r="U21" s="28" t="s">
        <v>163</v>
      </c>
      <c r="V21" s="9"/>
      <c r="X21" s="58">
        <f>SUM(X6:X20)</f>
        <v>18330</v>
      </c>
      <c r="Y21" s="58" t="s">
        <v>53</v>
      </c>
      <c r="Z21" s="52"/>
      <c r="AC21" s="28">
        <v>195</v>
      </c>
      <c r="AD21" s="28" t="s">
        <v>11</v>
      </c>
      <c r="AE21" s="28" t="s">
        <v>295</v>
      </c>
      <c r="AF21" s="94"/>
      <c r="AG21" s="94"/>
      <c r="AN21" s="28"/>
      <c r="AO21" s="28" t="s">
        <v>345</v>
      </c>
      <c r="AP21" s="28" t="s">
        <v>343</v>
      </c>
      <c r="AR21" s="28">
        <f>145+125+120</f>
        <v>390</v>
      </c>
      <c r="AS21" s="28" t="s">
        <v>364</v>
      </c>
      <c r="AT21" s="28"/>
    </row>
    <row r="22" spans="10:47" ht="18.75" x14ac:dyDescent="0.25">
      <c r="P22" s="5"/>
      <c r="Q22" s="28">
        <v>200</v>
      </c>
      <c r="R22" s="28" t="s">
        <v>179</v>
      </c>
      <c r="T22" s="28">
        <v>125</v>
      </c>
      <c r="U22" s="28" t="s">
        <v>194</v>
      </c>
      <c r="V22" s="9"/>
      <c r="X22" s="58">
        <v>18342</v>
      </c>
      <c r="Y22" s="58" t="s">
        <v>182</v>
      </c>
      <c r="Z22" s="52"/>
      <c r="AC22" s="28">
        <v>2200</v>
      </c>
      <c r="AD22" s="28" t="s">
        <v>198</v>
      </c>
      <c r="AE22" s="28"/>
      <c r="AF22" s="94"/>
      <c r="AG22" s="94"/>
      <c r="AN22" s="28">
        <f>3753-500</f>
        <v>3253</v>
      </c>
      <c r="AO22" s="28" t="s">
        <v>346</v>
      </c>
      <c r="AP22" s="28"/>
      <c r="AR22" s="28"/>
      <c r="AS22" s="28" t="s">
        <v>121</v>
      </c>
      <c r="AT22" s="28" t="s">
        <v>191</v>
      </c>
    </row>
    <row r="23" spans="10:47" ht="15.75" x14ac:dyDescent="0.25">
      <c r="P23" s="5"/>
      <c r="Q23" s="53">
        <f>SUM(Q6:Q22)</f>
        <v>26915</v>
      </c>
      <c r="R23" s="53" t="s">
        <v>53</v>
      </c>
      <c r="T23" s="28">
        <v>100</v>
      </c>
      <c r="U23" s="28" t="s">
        <v>195</v>
      </c>
      <c r="V23" s="9"/>
      <c r="X23" s="28">
        <v>12</v>
      </c>
      <c r="Y23" s="28" t="s">
        <v>212</v>
      </c>
      <c r="Z23" s="52"/>
      <c r="AC23" s="39">
        <f>SUM(AC6:AC22)</f>
        <v>19645</v>
      </c>
      <c r="AD23" s="39" t="s">
        <v>53</v>
      </c>
      <c r="AE23" s="28"/>
      <c r="AF23" s="94"/>
      <c r="AG23" s="94"/>
      <c r="AN23" s="39">
        <f>SUM(AN5:AN22)</f>
        <v>15538</v>
      </c>
      <c r="AO23" s="39" t="s">
        <v>53</v>
      </c>
      <c r="AP23" s="28"/>
      <c r="AR23" s="28"/>
      <c r="AS23" s="28" t="s">
        <v>367</v>
      </c>
      <c r="AT23" s="28" t="s">
        <v>120</v>
      </c>
    </row>
    <row r="24" spans="10:47" ht="15.75" x14ac:dyDescent="0.25">
      <c r="K24" s="102"/>
      <c r="L24" s="102"/>
      <c r="P24" s="5"/>
      <c r="Q24" s="53">
        <v>26073</v>
      </c>
      <c r="R24" s="53" t="s">
        <v>182</v>
      </c>
      <c r="T24" s="28">
        <v>25</v>
      </c>
      <c r="U24" s="28" t="s">
        <v>194</v>
      </c>
      <c r="V24" s="9"/>
      <c r="X24" s="52"/>
      <c r="Y24" s="52"/>
      <c r="Z24" s="52"/>
      <c r="AC24" s="39">
        <v>19450</v>
      </c>
      <c r="AD24" s="39" t="s">
        <v>296</v>
      </c>
      <c r="AE24" s="28"/>
      <c r="AF24" s="94"/>
      <c r="AG24" s="94"/>
      <c r="AN24" s="39">
        <v>15538</v>
      </c>
      <c r="AO24" s="39" t="s">
        <v>347</v>
      </c>
      <c r="AP24" s="9"/>
      <c r="AR24" s="28">
        <v>70</v>
      </c>
      <c r="AS24" s="28" t="s">
        <v>283</v>
      </c>
      <c r="AT24" s="28"/>
      <c r="AU24">
        <v>1</v>
      </c>
    </row>
    <row r="25" spans="10:47" x14ac:dyDescent="0.25">
      <c r="P25" s="5"/>
      <c r="Q25" s="28">
        <v>842</v>
      </c>
      <c r="R25" s="28" t="s">
        <v>184</v>
      </c>
      <c r="T25" s="28">
        <v>25</v>
      </c>
      <c r="U25" s="28" t="s">
        <v>156</v>
      </c>
      <c r="V25" s="9"/>
      <c r="AB25" s="68"/>
      <c r="AC25" s="28">
        <f>AC23-AC24</f>
        <v>195</v>
      </c>
      <c r="AD25" s="28" t="s">
        <v>184</v>
      </c>
      <c r="AE25" s="5"/>
      <c r="AF25" s="5"/>
      <c r="AG25" s="5"/>
      <c r="AR25" s="28">
        <v>1540</v>
      </c>
      <c r="AS25" s="28" t="s">
        <v>368</v>
      </c>
      <c r="AT25" s="28"/>
    </row>
    <row r="26" spans="10:47" ht="15.75" x14ac:dyDescent="0.25">
      <c r="P26" s="5"/>
      <c r="Q26" s="28">
        <v>1500</v>
      </c>
      <c r="R26" s="72" t="s">
        <v>334</v>
      </c>
      <c r="T26" s="28">
        <v>800</v>
      </c>
      <c r="U26" s="28" t="s">
        <v>196</v>
      </c>
      <c r="V26" s="9"/>
      <c r="AB26" s="68"/>
      <c r="AC26" s="68"/>
      <c r="AD26" s="68"/>
      <c r="AR26" s="53">
        <f>SUM(AR5:AR25)</f>
        <v>16460</v>
      </c>
      <c r="AS26" s="53" t="s">
        <v>369</v>
      </c>
      <c r="AT26" s="28"/>
    </row>
    <row r="27" spans="10:47" ht="15.75" x14ac:dyDescent="0.25">
      <c r="Q27" s="43"/>
      <c r="R27" s="51"/>
      <c r="T27" s="28">
        <v>150</v>
      </c>
      <c r="U27" s="28" t="s">
        <v>197</v>
      </c>
      <c r="V27" s="9"/>
      <c r="AR27" s="53">
        <v>16422</v>
      </c>
      <c r="AS27" s="53" t="s">
        <v>370</v>
      </c>
      <c r="AT27" s="28"/>
    </row>
    <row r="28" spans="10:47" x14ac:dyDescent="0.25">
      <c r="R28" s="51"/>
      <c r="T28" s="28">
        <v>1955</v>
      </c>
      <c r="U28" s="56" t="s">
        <v>198</v>
      </c>
      <c r="V28" s="9"/>
      <c r="AR28" s="28">
        <f>AR26-AR27</f>
        <v>38</v>
      </c>
      <c r="AS28" s="28" t="s">
        <v>199</v>
      </c>
      <c r="AT28" s="28"/>
    </row>
    <row r="29" spans="10:47" ht="15.75" x14ac:dyDescent="0.25">
      <c r="R29" s="51"/>
      <c r="T29" s="53">
        <f>SUM(T6:T28)</f>
        <v>15215</v>
      </c>
      <c r="U29" s="53" t="s">
        <v>53</v>
      </c>
      <c r="V29" s="9"/>
      <c r="AD29">
        <v>3000</v>
      </c>
    </row>
    <row r="30" spans="10:47" ht="15.75" x14ac:dyDescent="0.25">
      <c r="R30" s="51"/>
      <c r="T30" s="53">
        <v>14969</v>
      </c>
      <c r="U30" s="53" t="s">
        <v>182</v>
      </c>
      <c r="V30" s="9"/>
    </row>
    <row r="31" spans="10:47" x14ac:dyDescent="0.25">
      <c r="R31" s="51"/>
      <c r="T31" s="28">
        <f>15215-14969</f>
        <v>246</v>
      </c>
      <c r="U31" s="28" t="s">
        <v>199</v>
      </c>
      <c r="V31" s="9"/>
    </row>
    <row r="32" spans="10:47" x14ac:dyDescent="0.25">
      <c r="R32" s="51"/>
    </row>
  </sheetData>
  <mergeCells count="28">
    <mergeCell ref="AJ4:AL5"/>
    <mergeCell ref="Q4:R5"/>
    <mergeCell ref="T4:V5"/>
    <mergeCell ref="X4:Z5"/>
    <mergeCell ref="AC4:AE5"/>
    <mergeCell ref="AF14:AG14"/>
    <mergeCell ref="AF15:AG15"/>
    <mergeCell ref="AF6:AG6"/>
    <mergeCell ref="AF7:AG7"/>
    <mergeCell ref="AF8:AG8"/>
    <mergeCell ref="AF9:AG9"/>
    <mergeCell ref="AF10:AG10"/>
    <mergeCell ref="AR3:AT4"/>
    <mergeCell ref="AN3:AP4"/>
    <mergeCell ref="J3:L4"/>
    <mergeCell ref="K24:L24"/>
    <mergeCell ref="AF21:AG21"/>
    <mergeCell ref="AF22:AG22"/>
    <mergeCell ref="AF23:AG23"/>
    <mergeCell ref="AF24:AG24"/>
    <mergeCell ref="AF16:AG16"/>
    <mergeCell ref="AF17:AG17"/>
    <mergeCell ref="AF18:AG18"/>
    <mergeCell ref="AF19:AG19"/>
    <mergeCell ref="AF20:AG20"/>
    <mergeCell ref="AF11:AG11"/>
    <mergeCell ref="AF12:AG12"/>
    <mergeCell ref="AF13:AG1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  <pageSetUpPr fitToPage="1"/>
  </sheetPr>
  <dimension ref="A1:G15"/>
  <sheetViews>
    <sheetView zoomScaleNormal="100" workbookViewId="0">
      <selection activeCell="E17" sqref="E17"/>
    </sheetView>
  </sheetViews>
  <sheetFormatPr defaultColWidth="8.5703125" defaultRowHeight="15" x14ac:dyDescent="0.25"/>
  <cols>
    <col min="1" max="1" width="18" customWidth="1"/>
    <col min="2" max="3" width="20" customWidth="1"/>
    <col min="4" max="4" width="20.28515625" bestFit="1" customWidth="1"/>
    <col min="5" max="5" width="18" customWidth="1"/>
    <col min="6" max="6" width="22" customWidth="1"/>
    <col min="7" max="7" width="20" customWidth="1"/>
  </cols>
  <sheetData>
    <row r="1" spans="1:7" ht="24" customHeight="1" x14ac:dyDescent="0.25">
      <c r="A1" s="85" t="s">
        <v>101</v>
      </c>
      <c r="B1" s="85"/>
      <c r="C1" s="85"/>
      <c r="D1" s="85"/>
      <c r="E1" s="85"/>
      <c r="F1" s="85"/>
      <c r="G1" s="85"/>
    </row>
    <row r="3" spans="1:7" ht="15" customHeight="1" x14ac:dyDescent="0.25">
      <c r="A3" t="s">
        <v>102</v>
      </c>
      <c r="B3" t="s">
        <v>103</v>
      </c>
      <c r="C3" t="s">
        <v>104</v>
      </c>
      <c r="D3" t="s">
        <v>105</v>
      </c>
      <c r="E3" t="s">
        <v>106</v>
      </c>
      <c r="F3" t="s">
        <v>107</v>
      </c>
      <c r="G3" t="s">
        <v>108</v>
      </c>
    </row>
    <row r="4" spans="1:7" ht="15" customHeight="1" x14ac:dyDescent="0.25">
      <c r="A4" s="4" t="s">
        <v>55</v>
      </c>
      <c r="B4" s="4" t="s">
        <v>109</v>
      </c>
      <c r="C4" s="4" t="s">
        <v>99</v>
      </c>
      <c r="D4" s="4" t="s">
        <v>383</v>
      </c>
      <c r="E4" s="4" t="s">
        <v>110</v>
      </c>
      <c r="F4" s="4" t="s">
        <v>111</v>
      </c>
      <c r="G4" s="4" t="s">
        <v>34</v>
      </c>
    </row>
    <row r="5" spans="1:7" ht="29.25" customHeight="1" x14ac:dyDescent="0.25">
      <c r="A5" s="32">
        <v>7</v>
      </c>
      <c r="B5" s="33">
        <f>SUM('تقفيلة اليوم'!K36)</f>
        <v>180277.74</v>
      </c>
      <c r="C5" s="33">
        <f>SUM('المشتريات اليومية'!L30)</f>
        <v>127536.74</v>
      </c>
      <c r="D5" s="33">
        <f>SUM('المصروفات النثرية'!C4:C270)</f>
        <v>34890</v>
      </c>
      <c r="E5" s="33"/>
      <c r="F5" s="33">
        <f>Table2[[#This Row],[Column2]]-Table2[[#This Row],[Column3]]-Table2[[#This Row],[Column4]]</f>
        <v>17850.999999999985</v>
      </c>
      <c r="G5" s="34"/>
    </row>
    <row r="6" spans="1:7" ht="15" customHeight="1" x14ac:dyDescent="0.25">
      <c r="B6" s="2"/>
      <c r="C6" s="2"/>
      <c r="D6" s="2"/>
      <c r="E6" s="2"/>
      <c r="F6" s="2"/>
    </row>
    <row r="7" spans="1:7" ht="15" customHeight="1" x14ac:dyDescent="0.25">
      <c r="B7" s="2"/>
      <c r="C7" s="2"/>
      <c r="D7" s="2"/>
      <c r="E7" s="2"/>
      <c r="F7" s="2"/>
    </row>
    <row r="8" spans="1:7" ht="15" customHeight="1" x14ac:dyDescent="0.25">
      <c r="B8" s="2"/>
      <c r="C8" s="2"/>
      <c r="D8" s="2"/>
      <c r="E8" s="2"/>
      <c r="F8" s="2"/>
    </row>
    <row r="9" spans="1:7" ht="15" customHeight="1" x14ac:dyDescent="0.25">
      <c r="B9" s="2"/>
      <c r="C9" s="2"/>
      <c r="D9" s="2"/>
      <c r="E9" s="2"/>
      <c r="F9" s="2"/>
    </row>
    <row r="10" spans="1:7" ht="15" customHeight="1" x14ac:dyDescent="0.25">
      <c r="B10" s="2"/>
      <c r="C10" s="2"/>
      <c r="D10" s="2"/>
      <c r="E10" s="2"/>
      <c r="F10" s="2"/>
    </row>
    <row r="11" spans="1:7" ht="15" customHeight="1" x14ac:dyDescent="0.25">
      <c r="B11" s="2"/>
      <c r="C11" s="2"/>
      <c r="D11" s="2"/>
      <c r="E11" s="2"/>
      <c r="F11" s="2"/>
    </row>
    <row r="12" spans="1:7" ht="15" customHeight="1" x14ac:dyDescent="0.25">
      <c r="B12" s="2"/>
      <c r="C12" s="2"/>
      <c r="D12" s="2"/>
      <c r="E12" s="2"/>
      <c r="F12" s="2"/>
    </row>
    <row r="13" spans="1:7" ht="15" customHeight="1" x14ac:dyDescent="0.25">
      <c r="B13" s="2"/>
      <c r="C13" s="2"/>
      <c r="D13" s="2"/>
      <c r="E13" s="2"/>
      <c r="F13" s="2"/>
    </row>
    <row r="14" spans="1:7" ht="15" customHeight="1" x14ac:dyDescent="0.25">
      <c r="B14" s="2"/>
      <c r="C14" s="2"/>
      <c r="D14" s="2"/>
      <c r="E14" s="2"/>
      <c r="F14" s="2"/>
    </row>
    <row r="15" spans="1:7" ht="15" customHeight="1" x14ac:dyDescent="0.25">
      <c r="B15" s="2"/>
      <c r="C15" s="2"/>
      <c r="D15" s="2"/>
      <c r="E15" s="2"/>
      <c r="F15" s="2"/>
    </row>
  </sheetData>
  <mergeCells count="1">
    <mergeCell ref="A1:G1"/>
  </mergeCells>
  <pageMargins left="0.75" right="0.75" top="1" bottom="1" header="0.511811023622047" footer="0.511811023622047"/>
  <pageSetup paperSize="9" scale="62" fitToHeight="0" orientation="portrait" horizontalDpi="300" verticalDpi="30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zoomScaleNormal="100" workbookViewId="0">
      <selection activeCell="N9" sqref="N9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</cols>
  <sheetData>
    <row r="1" spans="1:7" ht="24" customHeight="1" x14ac:dyDescent="0.25">
      <c r="A1" s="85" t="s">
        <v>28</v>
      </c>
      <c r="B1" s="85"/>
      <c r="C1" s="85"/>
      <c r="D1" s="85"/>
      <c r="E1" s="85"/>
      <c r="F1" s="85"/>
      <c r="G1" s="85"/>
    </row>
    <row r="3" spans="1:7" ht="15" customHeight="1" x14ac:dyDescent="0.25">
      <c r="A3" s="4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7" t="s">
        <v>0</v>
      </c>
      <c r="G3" s="4" t="s">
        <v>34</v>
      </c>
    </row>
    <row r="4" spans="1:7" ht="15" customHeight="1" x14ac:dyDescent="0.25">
      <c r="A4" s="8">
        <v>46204</v>
      </c>
      <c r="B4" s="28" t="str">
        <f t="shared" ref="B4:B34" si="0">CHOOSE(WEEKDAY(A4,2),"الاثنين","الثلاثاء","الأربعاء","الخميس","الجمعة","السبت","الأحد")</f>
        <v>الأربعاء</v>
      </c>
      <c r="C4" s="77">
        <f>4700+2927</f>
        <v>7627</v>
      </c>
      <c r="D4" s="77"/>
      <c r="E4" s="77">
        <f>65+80+315+775+180+295+65+425</f>
        <v>2200</v>
      </c>
      <c r="F4" s="10">
        <f t="shared" ref="F4:F34" si="1">IF(SUM(C4:E4)=0,0,SUM(C4:E4))</f>
        <v>9827</v>
      </c>
      <c r="G4" s="5"/>
    </row>
    <row r="5" spans="1:7" ht="15" customHeight="1" x14ac:dyDescent="0.25">
      <c r="A5" s="8">
        <v>46205</v>
      </c>
      <c r="B5" s="28" t="str">
        <f t="shared" si="0"/>
        <v>الخميس</v>
      </c>
      <c r="C5" s="77">
        <v>2348</v>
      </c>
      <c r="D5" s="77"/>
      <c r="E5" s="77">
        <v>535</v>
      </c>
      <c r="F5" s="10">
        <f t="shared" si="1"/>
        <v>2883</v>
      </c>
      <c r="G5" s="5"/>
    </row>
    <row r="6" spans="1:7" ht="15" customHeight="1" x14ac:dyDescent="0.25">
      <c r="A6" s="8">
        <v>46206</v>
      </c>
      <c r="B6" s="28" t="str">
        <f t="shared" si="0"/>
        <v>الجمعة</v>
      </c>
      <c r="C6" s="77">
        <v>3000</v>
      </c>
      <c r="D6" s="77">
        <v>145</v>
      </c>
      <c r="E6" s="77">
        <v>220</v>
      </c>
      <c r="F6" s="10">
        <f t="shared" si="1"/>
        <v>3365</v>
      </c>
      <c r="G6" s="5"/>
    </row>
    <row r="7" spans="1:7" ht="15" customHeight="1" x14ac:dyDescent="0.25">
      <c r="A7" s="8">
        <v>46207</v>
      </c>
      <c r="B7" s="28" t="str">
        <f t="shared" si="0"/>
        <v>السبت</v>
      </c>
      <c r="C7" s="77">
        <v>1955</v>
      </c>
      <c r="D7" s="77">
        <v>1490</v>
      </c>
      <c r="E7" s="77">
        <v>125</v>
      </c>
      <c r="F7" s="10">
        <f t="shared" si="1"/>
        <v>3570</v>
      </c>
      <c r="G7" s="5"/>
    </row>
    <row r="8" spans="1:7" ht="15" customHeight="1" x14ac:dyDescent="0.25">
      <c r="A8" s="8">
        <v>46208</v>
      </c>
      <c r="B8" s="28" t="str">
        <f t="shared" si="0"/>
        <v>الأحد</v>
      </c>
      <c r="C8" s="77">
        <v>1275</v>
      </c>
      <c r="D8" s="77">
        <v>430</v>
      </c>
      <c r="E8" s="77">
        <v>280</v>
      </c>
      <c r="F8" s="10">
        <f t="shared" si="1"/>
        <v>1985</v>
      </c>
      <c r="G8" s="5"/>
    </row>
    <row r="9" spans="1:7" ht="15" customHeight="1" x14ac:dyDescent="0.25">
      <c r="A9" s="8">
        <v>46209</v>
      </c>
      <c r="B9" s="28" t="str">
        <f t="shared" si="0"/>
        <v>الاثنين</v>
      </c>
      <c r="C9" s="28">
        <f>2200+9000</f>
        <v>11200</v>
      </c>
      <c r="D9" s="28"/>
      <c r="E9" s="77">
        <v>625</v>
      </c>
      <c r="F9" s="10">
        <f t="shared" si="1"/>
        <v>11825</v>
      </c>
      <c r="G9" s="5"/>
    </row>
    <row r="10" spans="1:7" ht="15" customHeight="1" x14ac:dyDescent="0.25">
      <c r="A10" s="8">
        <v>46210</v>
      </c>
      <c r="B10" s="28" t="str">
        <f t="shared" si="0"/>
        <v>الثلاثاء</v>
      </c>
      <c r="C10" s="10"/>
      <c r="D10" s="10"/>
      <c r="E10" s="10"/>
      <c r="F10" s="10">
        <f t="shared" si="1"/>
        <v>0</v>
      </c>
      <c r="G10" s="5"/>
    </row>
    <row r="11" spans="1:7" ht="15" customHeight="1" x14ac:dyDescent="0.25">
      <c r="A11" s="8">
        <v>46211</v>
      </c>
      <c r="B11" s="28" t="str">
        <f t="shared" si="0"/>
        <v>الأربعاء</v>
      </c>
      <c r="C11" s="10"/>
      <c r="D11" s="10"/>
      <c r="E11" s="10"/>
      <c r="F11" s="10">
        <f t="shared" si="1"/>
        <v>0</v>
      </c>
      <c r="G11" s="5"/>
    </row>
    <row r="12" spans="1:7" ht="15" customHeight="1" x14ac:dyDescent="0.25">
      <c r="A12" s="8">
        <v>46212</v>
      </c>
      <c r="B12" s="28" t="str">
        <f t="shared" si="0"/>
        <v>الخميس</v>
      </c>
      <c r="C12" s="10"/>
      <c r="D12" s="10"/>
      <c r="E12" s="10"/>
      <c r="F12" s="10">
        <f t="shared" si="1"/>
        <v>0</v>
      </c>
      <c r="G12" s="5"/>
    </row>
    <row r="13" spans="1:7" ht="15" customHeight="1" x14ac:dyDescent="0.25">
      <c r="A13" s="8">
        <v>46213</v>
      </c>
      <c r="B13" s="28" t="str">
        <f t="shared" si="0"/>
        <v>الجمعة</v>
      </c>
      <c r="C13" s="10"/>
      <c r="D13" s="10"/>
      <c r="E13" s="10"/>
      <c r="F13" s="10">
        <f t="shared" si="1"/>
        <v>0</v>
      </c>
      <c r="G13" s="5"/>
    </row>
    <row r="14" spans="1:7" ht="15" customHeight="1" x14ac:dyDescent="0.25">
      <c r="A14" s="8">
        <v>46214</v>
      </c>
      <c r="B14" s="28" t="str">
        <f t="shared" si="0"/>
        <v>السبت</v>
      </c>
      <c r="C14" s="10"/>
      <c r="D14" s="10"/>
      <c r="E14" s="10"/>
      <c r="F14" s="10">
        <f t="shared" si="1"/>
        <v>0</v>
      </c>
      <c r="G14" s="5"/>
    </row>
    <row r="15" spans="1:7" ht="15" customHeight="1" x14ac:dyDescent="0.25">
      <c r="A15" s="8">
        <v>46215</v>
      </c>
      <c r="B15" s="28" t="str">
        <f t="shared" si="0"/>
        <v>الأحد</v>
      </c>
      <c r="C15" s="10"/>
      <c r="D15" s="10"/>
      <c r="E15" s="10"/>
      <c r="F15" s="10">
        <f t="shared" si="1"/>
        <v>0</v>
      </c>
      <c r="G15" s="5"/>
    </row>
    <row r="16" spans="1:7" ht="15" customHeight="1" x14ac:dyDescent="0.25">
      <c r="A16" s="8">
        <v>46216</v>
      </c>
      <c r="B16" s="28" t="str">
        <f t="shared" si="0"/>
        <v>الاثنين</v>
      </c>
      <c r="C16" s="10"/>
      <c r="D16" s="10"/>
      <c r="E16" s="10"/>
      <c r="F16" s="10">
        <f t="shared" si="1"/>
        <v>0</v>
      </c>
      <c r="G16" s="5"/>
    </row>
    <row r="17" spans="1:11" ht="15" customHeight="1" x14ac:dyDescent="0.25">
      <c r="A17" s="8">
        <v>46217</v>
      </c>
      <c r="B17" s="28" t="str">
        <f t="shared" si="0"/>
        <v>الثلاثاء</v>
      </c>
      <c r="C17" s="10"/>
      <c r="D17" s="10"/>
      <c r="E17" s="10"/>
      <c r="F17" s="10">
        <f t="shared" si="1"/>
        <v>0</v>
      </c>
      <c r="G17" s="5"/>
    </row>
    <row r="18" spans="1:11" ht="15" customHeight="1" x14ac:dyDescent="0.25">
      <c r="A18" s="8">
        <v>46218</v>
      </c>
      <c r="B18" s="28" t="str">
        <f t="shared" si="0"/>
        <v>الأربعاء</v>
      </c>
      <c r="C18" s="10"/>
      <c r="D18" s="10"/>
      <c r="E18" s="10"/>
      <c r="F18" s="10">
        <f t="shared" si="1"/>
        <v>0</v>
      </c>
      <c r="G18" s="5"/>
    </row>
    <row r="19" spans="1:11" ht="15" customHeight="1" x14ac:dyDescent="0.25">
      <c r="A19" s="8">
        <v>46219</v>
      </c>
      <c r="B19" s="28" t="str">
        <f t="shared" si="0"/>
        <v>الخميس</v>
      </c>
      <c r="C19" s="10"/>
      <c r="D19" s="10"/>
      <c r="E19" s="10"/>
      <c r="F19" s="10">
        <f t="shared" si="1"/>
        <v>0</v>
      </c>
      <c r="G19" s="5"/>
    </row>
    <row r="20" spans="1:11" ht="15" customHeight="1" x14ac:dyDescent="0.25">
      <c r="A20" s="8">
        <v>46220</v>
      </c>
      <c r="B20" s="28" t="str">
        <f t="shared" si="0"/>
        <v>الجمعة</v>
      </c>
      <c r="C20" s="10"/>
      <c r="D20" s="10"/>
      <c r="E20" s="10"/>
      <c r="F20" s="10">
        <f t="shared" si="1"/>
        <v>0</v>
      </c>
      <c r="G20" s="5"/>
    </row>
    <row r="21" spans="1:11" ht="15" customHeight="1" x14ac:dyDescent="0.25">
      <c r="A21" s="8">
        <v>46221</v>
      </c>
      <c r="B21" s="28" t="str">
        <f t="shared" si="0"/>
        <v>السبت</v>
      </c>
      <c r="C21" s="10"/>
      <c r="D21" s="10"/>
      <c r="E21" s="10"/>
      <c r="F21" s="10">
        <f t="shared" si="1"/>
        <v>0</v>
      </c>
      <c r="G21" s="5"/>
    </row>
    <row r="22" spans="1:11" ht="15" customHeight="1" x14ac:dyDescent="0.25">
      <c r="A22" s="8">
        <v>46222</v>
      </c>
      <c r="B22" s="28" t="str">
        <f t="shared" si="0"/>
        <v>الأحد</v>
      </c>
      <c r="C22" s="10"/>
      <c r="D22" s="10"/>
      <c r="E22" s="10"/>
      <c r="F22" s="10">
        <f t="shared" si="1"/>
        <v>0</v>
      </c>
      <c r="G22" s="5"/>
    </row>
    <row r="23" spans="1:11" ht="15" customHeight="1" x14ac:dyDescent="0.25">
      <c r="A23" s="8">
        <v>46223</v>
      </c>
      <c r="B23" s="28" t="str">
        <f t="shared" si="0"/>
        <v>الاثنين</v>
      </c>
      <c r="C23" s="10"/>
      <c r="D23" s="10"/>
      <c r="E23" s="10"/>
      <c r="F23" s="10">
        <f t="shared" si="1"/>
        <v>0</v>
      </c>
      <c r="G23" s="5"/>
    </row>
    <row r="24" spans="1:11" ht="15" customHeight="1" x14ac:dyDescent="0.25">
      <c r="A24" s="8">
        <v>46224</v>
      </c>
      <c r="B24" s="28" t="str">
        <f t="shared" si="0"/>
        <v>الثلاثاء</v>
      </c>
      <c r="C24" s="10"/>
      <c r="D24" s="10"/>
      <c r="E24" s="10"/>
      <c r="F24" s="10">
        <f t="shared" si="1"/>
        <v>0</v>
      </c>
      <c r="G24" s="5"/>
      <c r="K24" s="2"/>
    </row>
    <row r="25" spans="1:11" ht="15" customHeight="1" x14ac:dyDescent="0.25">
      <c r="A25" s="8">
        <v>46225</v>
      </c>
      <c r="B25" s="28" t="str">
        <f t="shared" si="0"/>
        <v>الأربعاء</v>
      </c>
      <c r="C25" s="10"/>
      <c r="D25" s="10"/>
      <c r="E25" s="10"/>
      <c r="F25" s="10">
        <f t="shared" si="1"/>
        <v>0</v>
      </c>
      <c r="G25" s="5"/>
    </row>
    <row r="26" spans="1:11" ht="15" customHeight="1" x14ac:dyDescent="0.25">
      <c r="A26" s="8">
        <v>46226</v>
      </c>
      <c r="B26" s="28" t="str">
        <f t="shared" si="0"/>
        <v>الخميس</v>
      </c>
      <c r="C26" s="10"/>
      <c r="D26" s="10"/>
      <c r="E26" s="10"/>
      <c r="F26" s="10">
        <f t="shared" si="1"/>
        <v>0</v>
      </c>
      <c r="G26" s="5"/>
    </row>
    <row r="27" spans="1:11" ht="15" customHeight="1" x14ac:dyDescent="0.25">
      <c r="A27" s="8">
        <v>46227</v>
      </c>
      <c r="B27" s="28" t="str">
        <f t="shared" si="0"/>
        <v>الجمعة</v>
      </c>
      <c r="C27" s="10"/>
      <c r="D27" s="10"/>
      <c r="E27" s="10"/>
      <c r="F27" s="10">
        <f t="shared" si="1"/>
        <v>0</v>
      </c>
      <c r="G27" s="5"/>
    </row>
    <row r="28" spans="1:11" ht="15" customHeight="1" x14ac:dyDescent="0.25">
      <c r="A28" s="8">
        <v>46228</v>
      </c>
      <c r="B28" s="28" t="str">
        <f t="shared" si="0"/>
        <v>السبت</v>
      </c>
      <c r="C28" s="10"/>
      <c r="D28" s="10"/>
      <c r="E28" s="10"/>
      <c r="F28" s="10">
        <f t="shared" si="1"/>
        <v>0</v>
      </c>
      <c r="G28" s="5"/>
    </row>
    <row r="29" spans="1:11" ht="15" customHeight="1" x14ac:dyDescent="0.25">
      <c r="A29" s="8">
        <v>46229</v>
      </c>
      <c r="B29" s="28" t="str">
        <f t="shared" si="0"/>
        <v>الأحد</v>
      </c>
      <c r="C29" s="10"/>
      <c r="D29" s="10"/>
      <c r="E29" s="10"/>
      <c r="F29" s="10">
        <f t="shared" si="1"/>
        <v>0</v>
      </c>
      <c r="G29" s="5"/>
    </row>
    <row r="30" spans="1:11" ht="15" customHeight="1" x14ac:dyDescent="0.25">
      <c r="A30" s="8">
        <v>46230</v>
      </c>
      <c r="B30" s="28" t="str">
        <f t="shared" si="0"/>
        <v>الاثنين</v>
      </c>
      <c r="C30" s="10"/>
      <c r="D30" s="10"/>
      <c r="E30" s="10"/>
      <c r="F30" s="10">
        <f t="shared" si="1"/>
        <v>0</v>
      </c>
      <c r="G30" s="5"/>
    </row>
    <row r="31" spans="1:11" ht="15" customHeight="1" x14ac:dyDescent="0.25">
      <c r="A31" s="8">
        <v>46231</v>
      </c>
      <c r="B31" s="28" t="str">
        <f t="shared" si="0"/>
        <v>الثلاثاء</v>
      </c>
      <c r="C31" s="10"/>
      <c r="D31" s="10"/>
      <c r="E31" s="10"/>
      <c r="F31" s="10">
        <f t="shared" si="1"/>
        <v>0</v>
      </c>
      <c r="G31" s="5"/>
    </row>
    <row r="32" spans="1:11" ht="15" customHeight="1" x14ac:dyDescent="0.25">
      <c r="A32" s="8">
        <v>46232</v>
      </c>
      <c r="B32" s="28" t="str">
        <f t="shared" si="0"/>
        <v>الأربعاء</v>
      </c>
      <c r="C32" s="10"/>
      <c r="D32" s="10"/>
      <c r="E32" s="10"/>
      <c r="F32" s="10">
        <f t="shared" si="1"/>
        <v>0</v>
      </c>
      <c r="G32" s="5"/>
    </row>
    <row r="33" spans="1:7" ht="15" customHeight="1" x14ac:dyDescent="0.25">
      <c r="A33" s="8">
        <v>46233</v>
      </c>
      <c r="B33" s="28" t="str">
        <f t="shared" si="0"/>
        <v>الخميس</v>
      </c>
      <c r="C33" s="10"/>
      <c r="D33" s="10"/>
      <c r="E33" s="10"/>
      <c r="F33" s="10">
        <f t="shared" si="1"/>
        <v>0</v>
      </c>
      <c r="G33" s="5"/>
    </row>
    <row r="34" spans="1:7" ht="15" customHeight="1" x14ac:dyDescent="0.25">
      <c r="A34" s="8">
        <v>46234</v>
      </c>
      <c r="B34" s="28" t="str">
        <f t="shared" si="0"/>
        <v>الجمعة</v>
      </c>
      <c r="C34" s="10"/>
      <c r="D34" s="10"/>
      <c r="E34" s="10"/>
      <c r="F34" s="10">
        <f t="shared" si="1"/>
        <v>0</v>
      </c>
      <c r="G34" s="5"/>
    </row>
    <row r="35" spans="1:7" ht="35.25" customHeight="1" x14ac:dyDescent="0.25">
      <c r="A35" s="79" t="s">
        <v>35</v>
      </c>
      <c r="B35" s="9"/>
      <c r="C35" s="78">
        <f>SUM(C4:C34)</f>
        <v>27405</v>
      </c>
      <c r="D35" s="78">
        <f>SUM(D4:D34)</f>
        <v>2065</v>
      </c>
      <c r="E35" s="78">
        <f>SUM(E4:E34)</f>
        <v>3985</v>
      </c>
      <c r="F35" s="78">
        <f>SUM(F4:F34)</f>
        <v>33455</v>
      </c>
      <c r="G35" s="5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opLeftCell="A2" zoomScaleNormal="100" workbookViewId="0">
      <selection activeCell="N9" sqref="N9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85" t="s">
        <v>54</v>
      </c>
      <c r="B1" s="85"/>
      <c r="C1" s="85"/>
      <c r="D1" s="85"/>
      <c r="E1" s="85"/>
      <c r="F1" s="85"/>
      <c r="G1" s="85"/>
      <c r="H1" s="85"/>
      <c r="I1" s="85"/>
    </row>
    <row r="3" spans="1:9" ht="15" customHeight="1" x14ac:dyDescent="0.25">
      <c r="C3" t="s">
        <v>55</v>
      </c>
      <c r="D3" t="s">
        <v>56</v>
      </c>
    </row>
    <row r="5" spans="1:9" ht="15" customHeight="1" x14ac:dyDescent="0.25">
      <c r="A5" s="4" t="s">
        <v>2</v>
      </c>
      <c r="B5" s="4" t="s">
        <v>3</v>
      </c>
      <c r="C5" s="4" t="s">
        <v>4</v>
      </c>
      <c r="D5" s="4" t="s">
        <v>57</v>
      </c>
      <c r="E5" s="4" t="s">
        <v>58</v>
      </c>
      <c r="F5" s="4" t="s">
        <v>59</v>
      </c>
      <c r="G5" s="4" t="s">
        <v>60</v>
      </c>
      <c r="H5" s="4" t="s">
        <v>61</v>
      </c>
      <c r="I5" s="4" t="s">
        <v>62</v>
      </c>
    </row>
    <row r="6" spans="1:9" ht="15" customHeight="1" x14ac:dyDescent="0.25">
      <c r="A6" s="5">
        <v>1</v>
      </c>
      <c r="B6" s="5" t="s">
        <v>150</v>
      </c>
      <c r="C6" s="5" t="str">
        <f>IF(B6="","",IFERROR(IF(VLOOKUP(B6,الموظفين!$B:$D,2,FALSE())=0,"",VLOOKUP(B6,الموظفين!$B:$D,2,FALSE())),""))</f>
        <v>هاوس</v>
      </c>
      <c r="D6" s="12"/>
      <c r="E6" s="12"/>
      <c r="F6" s="12"/>
      <c r="G6" s="12"/>
      <c r="H6" s="12"/>
      <c r="I6" s="5"/>
    </row>
    <row r="7" spans="1:9" ht="15" customHeight="1" x14ac:dyDescent="0.25">
      <c r="A7" s="5">
        <v>2</v>
      </c>
      <c r="B7" s="5" t="s">
        <v>7</v>
      </c>
      <c r="C7" s="5" t="str">
        <f>IF(B7="","",IFERROR(IF(VLOOKUP(B7,الموظفين!$B:$D,2,FALSE())=0,"",VLOOKUP(B7,الموظفين!$B:$D,2,FALSE())),""))</f>
        <v xml:space="preserve">بارستا </v>
      </c>
      <c r="D7" s="12"/>
      <c r="E7" s="12"/>
      <c r="F7" s="12"/>
      <c r="G7" s="12"/>
      <c r="H7" s="12"/>
      <c r="I7" s="5"/>
    </row>
    <row r="8" spans="1:9" ht="15" customHeight="1" x14ac:dyDescent="0.25">
      <c r="A8" s="5">
        <v>3</v>
      </c>
      <c r="B8" s="5" t="s">
        <v>9</v>
      </c>
      <c r="C8" s="5" t="str">
        <f>IF(B8="","",IFERROR(IF(VLOOKUP(B8,الموظفين!$B:$D,2,FALSE())=0,"",VLOOKUP(B8,الموظفين!$B:$D,2,FALSE())),""))</f>
        <v>كابتن</v>
      </c>
      <c r="D8" s="12"/>
      <c r="E8" s="12"/>
      <c r="F8" s="12"/>
      <c r="G8" s="12"/>
      <c r="H8" s="12"/>
      <c r="I8" s="5"/>
    </row>
    <row r="9" spans="1:9" ht="15" customHeight="1" x14ac:dyDescent="0.25">
      <c r="A9" s="5">
        <v>4</v>
      </c>
      <c r="B9" s="5" t="s">
        <v>10</v>
      </c>
      <c r="C9" s="5" t="str">
        <f>IF(B9="","",IFERROR(IF(VLOOKUP(B9,الموظفين!$B:$D,2,FALSE())=0,"",VLOOKUP(B9,الموظفين!$B:$D,2,FALSE())),""))</f>
        <v>كابتن</v>
      </c>
      <c r="D9" s="12"/>
      <c r="E9" s="12"/>
      <c r="F9" s="12"/>
      <c r="G9" s="12"/>
      <c r="H9" s="12"/>
      <c r="I9" s="5"/>
    </row>
    <row r="10" spans="1:9" ht="15" customHeight="1" x14ac:dyDescent="0.25">
      <c r="A10" s="5">
        <v>5</v>
      </c>
      <c r="B10" s="5" t="s">
        <v>11</v>
      </c>
      <c r="C10" s="5" t="str">
        <f>IF(B10="","",IFERROR(IF(VLOOKUP(B10,الموظفين!$B:$D,2,FALSE())=0,"",VLOOKUP(B10,الموظفين!$B:$D,2,FALSE())),""))</f>
        <v/>
      </c>
      <c r="D10" s="12"/>
      <c r="E10" s="12"/>
      <c r="F10" s="12"/>
      <c r="G10" s="12"/>
      <c r="H10" s="12"/>
      <c r="I10" s="5"/>
    </row>
    <row r="11" spans="1:9" ht="15" customHeight="1" x14ac:dyDescent="0.25">
      <c r="A11" s="5">
        <v>6</v>
      </c>
      <c r="B11" s="5" t="s">
        <v>12</v>
      </c>
      <c r="C11" s="5" t="str">
        <f>IF(B11="","",IFERROR(IF(VLOOKUP(B11,الموظفين!$B:$D,2,FALSE())=0,"",VLOOKUP(B11,الموظفين!$B:$D,2,FALSE())),""))</f>
        <v>هاوس</v>
      </c>
      <c r="D11" s="12"/>
      <c r="E11" s="12"/>
      <c r="F11" s="12"/>
      <c r="G11" s="12"/>
      <c r="H11" s="12"/>
      <c r="I11" s="5"/>
    </row>
    <row r="12" spans="1:9" ht="15" customHeight="1" x14ac:dyDescent="0.25">
      <c r="A12" s="5">
        <v>7</v>
      </c>
      <c r="B12" s="5" t="s">
        <v>13</v>
      </c>
      <c r="C12" s="5" t="str">
        <f>IF(B12="","",IFERROR(IF(VLOOKUP(B12,الموظفين!$B:$D,2,FALSE())=0,"",VLOOKUP(B12,الموظفين!$B:$D,2,FALSE())),""))</f>
        <v/>
      </c>
      <c r="D12" s="12"/>
      <c r="E12" s="12"/>
      <c r="F12" s="12"/>
      <c r="G12" s="12"/>
      <c r="H12" s="12"/>
      <c r="I12" s="5"/>
    </row>
    <row r="13" spans="1:9" ht="15" customHeight="1" x14ac:dyDescent="0.25">
      <c r="A13" s="5">
        <v>8</v>
      </c>
      <c r="B13" s="5" t="s">
        <v>14</v>
      </c>
      <c r="C13" s="5" t="str">
        <f>IF(B13="","",IFERROR(IF(VLOOKUP(B13,الموظفين!$B:$D,2,FALSE())=0,"",VLOOKUP(B13,الموظفين!$B:$D,2,FALSE())),""))</f>
        <v>ويتر</v>
      </c>
      <c r="D13" s="12"/>
      <c r="E13" s="12"/>
      <c r="F13" s="12"/>
      <c r="G13" s="12"/>
      <c r="H13" s="12"/>
      <c r="I13" s="5"/>
    </row>
    <row r="14" spans="1:9" ht="15" customHeight="1" x14ac:dyDescent="0.25">
      <c r="A14" s="5">
        <v>9</v>
      </c>
      <c r="B14" s="5" t="s">
        <v>15</v>
      </c>
      <c r="C14" s="5" t="str">
        <f>IF(B14="","",IFERROR(IF(VLOOKUP(B14,الموظفين!$B:$D,2,FALSE())=0,"",VLOOKUP(B14,الموظفين!$B:$D,2,FALSE())),""))</f>
        <v>كاشير</v>
      </c>
      <c r="D14" s="12"/>
      <c r="E14" s="12"/>
      <c r="F14" s="12"/>
      <c r="G14" s="12"/>
      <c r="H14" s="12"/>
      <c r="I14" s="5"/>
    </row>
    <row r="15" spans="1:9" ht="15" customHeight="1" x14ac:dyDescent="0.25">
      <c r="A15" s="5">
        <v>10</v>
      </c>
      <c r="B15" s="5" t="s">
        <v>16</v>
      </c>
      <c r="C15" s="5" t="str">
        <f>IF(B15="","",IFERROR(IF(VLOOKUP(B15,الموظفين!$B:$D,2,FALSE())=0,"",VLOOKUP(B15,الموظفين!$B:$D,2,FALSE())),""))</f>
        <v/>
      </c>
      <c r="D15" s="12"/>
      <c r="E15" s="12"/>
      <c r="F15" s="12"/>
      <c r="G15" s="12"/>
      <c r="H15" s="12"/>
      <c r="I15" s="5"/>
    </row>
    <row r="16" spans="1:9" ht="15" customHeight="1" x14ac:dyDescent="0.25">
      <c r="A16" s="5">
        <v>11</v>
      </c>
      <c r="B16" s="5" t="s">
        <v>17</v>
      </c>
      <c r="C16" s="5" t="str">
        <f>IF(B16="","",IFERROR(IF(VLOOKUP(B16,الموظفين!$B:$D,2,FALSE())=0,"",VLOOKUP(B16,الموظفين!$B:$D,2,FALSE())),""))</f>
        <v/>
      </c>
      <c r="D16" s="12"/>
      <c r="E16" s="12"/>
      <c r="F16" s="12"/>
      <c r="G16" s="12"/>
      <c r="H16" s="12"/>
      <c r="I16" s="5"/>
    </row>
    <row r="17" spans="1:9" ht="15" customHeight="1" x14ac:dyDescent="0.25">
      <c r="A17" s="5">
        <v>12</v>
      </c>
      <c r="B17" s="5" t="s">
        <v>18</v>
      </c>
      <c r="C17" s="5" t="str">
        <f>IF(B17="","",IFERROR(IF(VLOOKUP(B17,الموظفين!$B:$D,2,FALSE())=0,"",VLOOKUP(B17,الموظفين!$B:$D,2,FALSE())),""))</f>
        <v/>
      </c>
      <c r="D17" s="12"/>
      <c r="E17" s="12"/>
      <c r="F17" s="12"/>
      <c r="G17" s="12"/>
      <c r="H17" s="12"/>
      <c r="I17" s="5"/>
    </row>
    <row r="18" spans="1:9" ht="15" customHeight="1" x14ac:dyDescent="0.25">
      <c r="A18" s="5">
        <v>13</v>
      </c>
      <c r="B18" s="5" t="s">
        <v>19</v>
      </c>
      <c r="C18" s="5" t="str">
        <f>IF(B18="","",IFERROR(IF(VLOOKUP(B18,الموظفين!$B:$D,2,FALSE())=0,"",VLOOKUP(B18,الموظفين!$B:$D,2,FALSE())),""))</f>
        <v/>
      </c>
      <c r="D18" s="12"/>
      <c r="E18" s="12"/>
      <c r="F18" s="12"/>
      <c r="G18" s="12"/>
      <c r="H18" s="12"/>
      <c r="I18" s="5"/>
    </row>
    <row r="19" spans="1:9" ht="15" customHeight="1" x14ac:dyDescent="0.25">
      <c r="A19" s="5">
        <v>14</v>
      </c>
      <c r="B19" s="5" t="s">
        <v>21</v>
      </c>
      <c r="C19" s="5" t="str">
        <f>IF(B19="","",IFERROR(IF(VLOOKUP(B19,الموظفين!$B:$D,2,FALSE())=0,"",VLOOKUP(B19,الموظفين!$B:$D,2,FALSE())),""))</f>
        <v>محاسب</v>
      </c>
      <c r="D19" s="12"/>
      <c r="E19" s="12"/>
      <c r="F19" s="12"/>
      <c r="G19" s="12"/>
      <c r="H19" s="12"/>
      <c r="I19" s="5"/>
    </row>
    <row r="20" spans="1:9" ht="15" customHeight="1" x14ac:dyDescent="0.25">
      <c r="A20" s="5">
        <v>15</v>
      </c>
      <c r="B20" s="5" t="s">
        <v>23</v>
      </c>
      <c r="C20" s="5" t="str">
        <f>IF(B20="","",IFERROR(IF(VLOOKUP(B20,الموظفين!$B:$D,2,FALSE())=0,"",VLOOKUP(B20,الموظفين!$B:$D,2,FALSE())),""))</f>
        <v>هيد بار</v>
      </c>
      <c r="D20" s="12"/>
      <c r="E20" s="12"/>
      <c r="F20" s="12"/>
      <c r="G20" s="12"/>
      <c r="H20" s="12"/>
      <c r="I20" s="5"/>
    </row>
    <row r="21" spans="1:9" ht="15" customHeight="1" x14ac:dyDescent="0.25">
      <c r="A21" s="5">
        <v>16</v>
      </c>
      <c r="B21" s="5" t="s">
        <v>24</v>
      </c>
      <c r="C21" s="5" t="str">
        <f>IF(B21="","",IFERROR(IF(VLOOKUP(B21,الموظفين!$B:$D,2,FALSE())=0,"",VLOOKUP(B21,الموظفين!$B:$D,2,FALSE())),""))</f>
        <v/>
      </c>
      <c r="D21" s="12"/>
      <c r="E21" s="12"/>
      <c r="F21" s="12"/>
      <c r="G21" s="12"/>
      <c r="H21" s="12"/>
      <c r="I21" s="5"/>
    </row>
    <row r="22" spans="1:9" ht="15" customHeight="1" x14ac:dyDescent="0.25">
      <c r="A22" s="5">
        <v>17</v>
      </c>
      <c r="B22" s="5" t="s">
        <v>25</v>
      </c>
      <c r="C22" s="5" t="str">
        <f>IF(B22="","",IFERROR(IF(VLOOKUP(B22,الموظفين!$B:$D,2,FALSE())=0,"",VLOOKUP(B22,الموظفين!$B:$D,2,FALSE())),""))</f>
        <v>استيور</v>
      </c>
      <c r="D22" s="12"/>
      <c r="E22" s="12"/>
      <c r="F22" s="12"/>
      <c r="G22" s="12"/>
      <c r="H22" s="12"/>
      <c r="I22" s="5"/>
    </row>
    <row r="23" spans="1:9" ht="15" customHeight="1" x14ac:dyDescent="0.25">
      <c r="A23" s="5">
        <v>18</v>
      </c>
      <c r="B23" s="5" t="s">
        <v>26</v>
      </c>
      <c r="C23" s="5" t="str">
        <f>IF(B23="","",IFERROR(IF(VLOOKUP(B23,الموظفين!$B:$D,2,FALSE())=0,"",VLOOKUP(B23,الموظفين!$B:$D,2,FALSE())),""))</f>
        <v/>
      </c>
      <c r="D23" s="5"/>
      <c r="E23" s="5"/>
      <c r="F23" s="12"/>
      <c r="G23" s="5"/>
      <c r="H23" s="12"/>
      <c r="I23" s="5"/>
    </row>
    <row r="24" spans="1:9" ht="15" customHeight="1" x14ac:dyDescent="0.25">
      <c r="A24">
        <v>19</v>
      </c>
      <c r="B24" s="5" t="s">
        <v>202</v>
      </c>
      <c r="C24" s="5"/>
      <c r="D24" s="5"/>
      <c r="E24" s="5"/>
      <c r="F24" s="5"/>
      <c r="G24" s="5"/>
      <c r="H24" s="5"/>
      <c r="I24" s="5"/>
    </row>
    <row r="25" spans="1:9" x14ac:dyDescent="0.25">
      <c r="A25" s="5">
        <v>20</v>
      </c>
      <c r="B25" s="5" t="s">
        <v>307</v>
      </c>
      <c r="C25" s="5"/>
      <c r="D25" s="5"/>
      <c r="E25" s="5"/>
      <c r="F25" s="5"/>
      <c r="G25" s="5"/>
      <c r="H25" s="5"/>
      <c r="I25" s="5"/>
    </row>
    <row r="26" spans="1:9" x14ac:dyDescent="0.25">
      <c r="A26" s="5"/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/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/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/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/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/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/>
      <c r="B35" s="5"/>
      <c r="C35" s="5"/>
      <c r="D35" s="5"/>
      <c r="E35" s="5"/>
      <c r="F35" s="5"/>
      <c r="G35" s="5"/>
      <c r="H35" s="5"/>
      <c r="I35" s="5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Y2" sqref="Y2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85" t="s">
        <v>65</v>
      </c>
      <c r="B1" s="85"/>
      <c r="C1" s="85"/>
      <c r="D1" s="85"/>
      <c r="E1" s="85"/>
      <c r="F1" s="85"/>
      <c r="G1" s="85"/>
    </row>
    <row r="2" spans="1:22" x14ac:dyDescent="0.25">
      <c r="A2" s="123" t="s">
        <v>3</v>
      </c>
      <c r="B2" s="123"/>
      <c r="C2" s="123"/>
      <c r="D2" s="123"/>
      <c r="E2" s="105" t="s">
        <v>128</v>
      </c>
      <c r="F2" s="106"/>
      <c r="G2" s="105" t="s">
        <v>129</v>
      </c>
      <c r="H2" s="106"/>
      <c r="I2" s="105" t="s">
        <v>130</v>
      </c>
      <c r="J2" s="106"/>
      <c r="K2" s="105" t="s">
        <v>131</v>
      </c>
      <c r="L2" s="106"/>
      <c r="M2" s="105" t="s">
        <v>132</v>
      </c>
      <c r="N2" s="106"/>
      <c r="O2" s="105" t="s">
        <v>133</v>
      </c>
      <c r="P2" s="106"/>
      <c r="Q2" s="105" t="s">
        <v>134</v>
      </c>
      <c r="R2" s="109"/>
      <c r="S2" s="111" t="s">
        <v>34</v>
      </c>
      <c r="T2" s="111"/>
      <c r="U2" s="111"/>
      <c r="V2" s="111"/>
    </row>
    <row r="3" spans="1:22" ht="15" customHeight="1" x14ac:dyDescent="0.25">
      <c r="A3" s="123"/>
      <c r="B3" s="123"/>
      <c r="C3" s="123"/>
      <c r="D3" s="123"/>
      <c r="E3" s="107"/>
      <c r="F3" s="108"/>
      <c r="G3" s="107"/>
      <c r="H3" s="108"/>
      <c r="I3" s="107"/>
      <c r="J3" s="108"/>
      <c r="K3" s="107"/>
      <c r="L3" s="108"/>
      <c r="M3" s="107"/>
      <c r="N3" s="108"/>
      <c r="O3" s="107"/>
      <c r="P3" s="108"/>
      <c r="Q3" s="107"/>
      <c r="R3" s="110"/>
      <c r="S3" s="111"/>
      <c r="T3" s="111"/>
      <c r="U3" s="111"/>
      <c r="V3" s="111"/>
    </row>
    <row r="4" spans="1:22" ht="15" customHeight="1" x14ac:dyDescent="0.25">
      <c r="A4" s="123"/>
      <c r="B4" s="123"/>
      <c r="C4" s="123"/>
      <c r="D4" s="123"/>
      <c r="E4" s="124" t="s">
        <v>135</v>
      </c>
      <c r="F4" s="124" t="s">
        <v>136</v>
      </c>
      <c r="G4" s="124" t="s">
        <v>135</v>
      </c>
      <c r="H4" s="116" t="s">
        <v>136</v>
      </c>
      <c r="I4" s="124" t="s">
        <v>135</v>
      </c>
      <c r="J4" s="116" t="s">
        <v>136</v>
      </c>
      <c r="K4" s="112" t="s">
        <v>135</v>
      </c>
      <c r="L4" s="106" t="s">
        <v>136</v>
      </c>
      <c r="M4" s="112" t="s">
        <v>135</v>
      </c>
      <c r="N4" s="106" t="s">
        <v>136</v>
      </c>
      <c r="O4" s="112" t="s">
        <v>135</v>
      </c>
      <c r="P4" s="106" t="s">
        <v>136</v>
      </c>
      <c r="Q4" s="116" t="s">
        <v>135</v>
      </c>
      <c r="R4" s="112" t="s">
        <v>136</v>
      </c>
      <c r="S4" s="111"/>
      <c r="T4" s="111"/>
      <c r="U4" s="111"/>
      <c r="V4" s="111"/>
    </row>
    <row r="5" spans="1:22" ht="15" customHeight="1" x14ac:dyDescent="0.25">
      <c r="A5" s="123"/>
      <c r="B5" s="123"/>
      <c r="C5" s="123"/>
      <c r="D5" s="123"/>
      <c r="E5" s="125"/>
      <c r="F5" s="125"/>
      <c r="G5" s="125"/>
      <c r="H5" s="117"/>
      <c r="I5" s="125"/>
      <c r="J5" s="117"/>
      <c r="K5" s="113"/>
      <c r="L5" s="115"/>
      <c r="M5" s="113"/>
      <c r="N5" s="115"/>
      <c r="O5" s="113"/>
      <c r="P5" s="115"/>
      <c r="Q5" s="117"/>
      <c r="R5" s="113"/>
      <c r="S5" s="111"/>
      <c r="T5" s="111"/>
      <c r="U5" s="111"/>
      <c r="V5" s="111"/>
    </row>
    <row r="6" spans="1:22" ht="15" customHeight="1" x14ac:dyDescent="0.25">
      <c r="A6" s="123"/>
      <c r="B6" s="123"/>
      <c r="C6" s="123"/>
      <c r="D6" s="123"/>
      <c r="E6" s="126"/>
      <c r="F6" s="126"/>
      <c r="G6" s="126"/>
      <c r="H6" s="118"/>
      <c r="I6" s="126"/>
      <c r="J6" s="118"/>
      <c r="K6" s="114"/>
      <c r="L6" s="108"/>
      <c r="M6" s="114"/>
      <c r="N6" s="108"/>
      <c r="O6" s="114"/>
      <c r="P6" s="108"/>
      <c r="Q6" s="118"/>
      <c r="R6" s="114"/>
      <c r="S6" s="111"/>
      <c r="T6" s="111"/>
      <c r="U6" s="111"/>
      <c r="V6" s="111"/>
    </row>
    <row r="7" spans="1:22" ht="15" customHeight="1" x14ac:dyDescent="0.25">
      <c r="A7" s="123"/>
      <c r="B7" s="123"/>
      <c r="C7" s="123"/>
      <c r="D7" s="123"/>
      <c r="E7" s="119">
        <v>0.33333333333333331</v>
      </c>
      <c r="F7" s="119">
        <v>0.33333333333333331</v>
      </c>
      <c r="G7" s="119">
        <v>0.33333333333333331</v>
      </c>
      <c r="H7" s="119">
        <v>0.33333333333333331</v>
      </c>
      <c r="I7" s="119">
        <v>0.33333333333333331</v>
      </c>
      <c r="J7" s="119">
        <v>0.33333333333333331</v>
      </c>
      <c r="K7" s="119">
        <v>0.33333333333333331</v>
      </c>
      <c r="L7" s="119">
        <v>0.33333333333333331</v>
      </c>
      <c r="M7" s="119">
        <v>0.33333333333333331</v>
      </c>
      <c r="N7" s="119">
        <v>0.33333333333333331</v>
      </c>
      <c r="O7" s="119">
        <v>0.33333333333333331</v>
      </c>
      <c r="P7" s="119">
        <v>0.33333333333333331</v>
      </c>
      <c r="Q7" s="119">
        <v>0.33333333333333331</v>
      </c>
      <c r="R7" s="121">
        <v>0.33333333333333331</v>
      </c>
      <c r="S7" s="111"/>
      <c r="T7" s="111"/>
      <c r="U7" s="111"/>
      <c r="V7" s="111"/>
    </row>
    <row r="8" spans="1:22" ht="15" customHeight="1" x14ac:dyDescent="0.25">
      <c r="A8" s="123"/>
      <c r="B8" s="123"/>
      <c r="C8" s="123"/>
      <c r="D8" s="123"/>
      <c r="E8" s="120"/>
      <c r="F8" s="120"/>
      <c r="G8" s="120"/>
      <c r="H8" s="120"/>
      <c r="I8" s="120"/>
      <c r="J8" s="120"/>
      <c r="K8" s="120"/>
      <c r="L8" s="120"/>
      <c r="M8" s="120"/>
      <c r="N8" s="120"/>
      <c r="O8" s="120"/>
      <c r="P8" s="120"/>
      <c r="Q8" s="120"/>
      <c r="R8" s="122"/>
      <c r="S8" s="111"/>
      <c r="T8" s="111"/>
      <c r="U8" s="111"/>
      <c r="V8" s="111"/>
    </row>
    <row r="9" spans="1:22" ht="15" customHeight="1" x14ac:dyDescent="0.25">
      <c r="A9" s="103"/>
      <c r="B9" s="103"/>
      <c r="C9" s="103"/>
      <c r="D9" s="103"/>
      <c r="E9" s="103"/>
      <c r="F9" s="103"/>
      <c r="G9" s="103"/>
      <c r="H9" s="103"/>
      <c r="I9" s="103"/>
      <c r="J9" s="103"/>
      <c r="K9" s="103"/>
      <c r="L9" s="103"/>
      <c r="M9" s="103"/>
      <c r="N9" s="103"/>
      <c r="O9" s="103"/>
      <c r="P9" s="103"/>
      <c r="Q9" s="103"/>
      <c r="R9" s="103"/>
      <c r="S9" s="104"/>
      <c r="T9" s="104"/>
      <c r="U9" s="104"/>
      <c r="V9" s="104"/>
    </row>
    <row r="10" spans="1:22" ht="15" customHeight="1" x14ac:dyDescent="0.25">
      <c r="A10" s="103"/>
      <c r="B10" s="103"/>
      <c r="C10" s="103"/>
      <c r="D10" s="103"/>
      <c r="E10" s="103"/>
      <c r="F10" s="103"/>
      <c r="G10" s="103"/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4"/>
      <c r="T10" s="104"/>
      <c r="U10" s="104"/>
      <c r="V10" s="104"/>
    </row>
    <row r="11" spans="1:22" ht="15" hidden="1" customHeight="1" x14ac:dyDescent="0.25">
      <c r="A11" s="103"/>
      <c r="B11" s="103"/>
      <c r="C11" s="103"/>
      <c r="D11" s="103"/>
      <c r="E11" s="103"/>
      <c r="F11" s="103"/>
      <c r="G11" s="103"/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4"/>
      <c r="T11" s="104"/>
      <c r="U11" s="104"/>
      <c r="V11" s="104"/>
    </row>
    <row r="12" spans="1:22" ht="15" customHeight="1" x14ac:dyDescent="0.25">
      <c r="A12" s="103"/>
      <c r="B12" s="103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4"/>
      <c r="T12" s="104"/>
      <c r="U12" s="104"/>
      <c r="V12" s="104"/>
    </row>
    <row r="13" spans="1:22" ht="14.25" customHeight="1" x14ac:dyDescent="0.25">
      <c r="A13" s="103"/>
      <c r="B13" s="103"/>
      <c r="C13" s="103"/>
      <c r="D13" s="103"/>
      <c r="E13" s="103"/>
      <c r="F13" s="103"/>
      <c r="G13" s="103"/>
      <c r="H13" s="103"/>
      <c r="I13" s="103"/>
      <c r="J13" s="103"/>
      <c r="K13" s="103"/>
      <c r="L13" s="103"/>
      <c r="M13" s="103"/>
      <c r="N13" s="103"/>
      <c r="O13" s="103"/>
      <c r="P13" s="103"/>
      <c r="Q13" s="103"/>
      <c r="R13" s="103"/>
      <c r="S13" s="104"/>
      <c r="T13" s="104"/>
      <c r="U13" s="104"/>
      <c r="V13" s="104"/>
    </row>
    <row r="14" spans="1:22" ht="15" hidden="1" customHeight="1" x14ac:dyDescent="0.25">
      <c r="A14" s="103"/>
      <c r="B14" s="103"/>
      <c r="C14" s="103"/>
      <c r="D14" s="103"/>
      <c r="E14" s="103"/>
      <c r="F14" s="103"/>
      <c r="G14" s="103"/>
      <c r="H14" s="103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4"/>
      <c r="T14" s="104"/>
      <c r="U14" s="104"/>
      <c r="V14" s="104"/>
    </row>
    <row r="15" spans="1:22" ht="15" customHeight="1" x14ac:dyDescent="0.25">
      <c r="A15" s="103"/>
      <c r="B15" s="103"/>
      <c r="C15" s="103"/>
      <c r="D15" s="103"/>
      <c r="E15" s="103"/>
      <c r="F15" s="103"/>
      <c r="G15" s="103"/>
      <c r="H15" s="103"/>
      <c r="I15" s="103"/>
      <c r="J15" s="103"/>
      <c r="K15" s="103"/>
      <c r="L15" s="103"/>
      <c r="M15" s="103"/>
      <c r="N15" s="103"/>
      <c r="O15" s="103"/>
      <c r="P15" s="103"/>
      <c r="Q15" s="103"/>
      <c r="R15" s="103"/>
      <c r="S15" s="104"/>
      <c r="T15" s="104"/>
      <c r="U15" s="104"/>
      <c r="V15" s="104"/>
    </row>
    <row r="16" spans="1:22" ht="15" customHeight="1" x14ac:dyDescent="0.25">
      <c r="A16" s="103"/>
      <c r="B16" s="103"/>
      <c r="C16" s="103"/>
      <c r="D16" s="103"/>
      <c r="E16" s="103"/>
      <c r="F16" s="103"/>
      <c r="G16" s="103"/>
      <c r="H16" s="103"/>
      <c r="I16" s="103"/>
      <c r="J16" s="103"/>
      <c r="K16" s="103"/>
      <c r="L16" s="103"/>
      <c r="M16" s="103"/>
      <c r="N16" s="103"/>
      <c r="O16" s="103"/>
      <c r="P16" s="103"/>
      <c r="Q16" s="103"/>
      <c r="R16" s="103"/>
      <c r="S16" s="104"/>
      <c r="T16" s="104"/>
      <c r="U16" s="104"/>
      <c r="V16" s="104"/>
    </row>
    <row r="17" spans="1:22" ht="1.5" customHeight="1" x14ac:dyDescent="0.25">
      <c r="A17" s="103"/>
      <c r="B17" s="103"/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3"/>
      <c r="N17" s="103"/>
      <c r="O17" s="103"/>
      <c r="P17" s="103"/>
      <c r="Q17" s="103"/>
      <c r="R17" s="103"/>
      <c r="S17" s="104"/>
      <c r="T17" s="104"/>
      <c r="U17" s="104"/>
      <c r="V17" s="104"/>
    </row>
    <row r="18" spans="1:22" ht="15" customHeight="1" x14ac:dyDescent="0.25">
      <c r="A18" s="103"/>
      <c r="B18" s="103"/>
      <c r="C18" s="103"/>
      <c r="D18" s="103"/>
      <c r="E18" s="103"/>
      <c r="F18" s="103"/>
      <c r="G18" s="103"/>
      <c r="H18" s="103"/>
      <c r="I18" s="103"/>
      <c r="J18" s="103"/>
      <c r="K18" s="103"/>
      <c r="L18" s="103"/>
      <c r="M18" s="103"/>
      <c r="N18" s="103"/>
      <c r="O18" s="103"/>
      <c r="P18" s="103"/>
      <c r="Q18" s="103"/>
      <c r="R18" s="103"/>
      <c r="S18" s="104"/>
      <c r="T18" s="104"/>
      <c r="U18" s="104"/>
      <c r="V18" s="104"/>
    </row>
    <row r="19" spans="1:22" ht="15" customHeight="1" x14ac:dyDescent="0.25">
      <c r="A19" s="103"/>
      <c r="B19" s="103"/>
      <c r="C19" s="103"/>
      <c r="D19" s="103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4"/>
      <c r="T19" s="104"/>
      <c r="U19" s="104"/>
      <c r="V19" s="104"/>
    </row>
    <row r="20" spans="1:22" ht="0.75" customHeight="1" x14ac:dyDescent="0.25">
      <c r="A20" s="103"/>
      <c r="B20" s="103"/>
      <c r="C20" s="103"/>
      <c r="D20" s="103"/>
      <c r="E20" s="103"/>
      <c r="F20" s="103"/>
      <c r="G20" s="103"/>
      <c r="H20" s="103"/>
      <c r="I20" s="103"/>
      <c r="J20" s="103"/>
      <c r="K20" s="103"/>
      <c r="L20" s="103"/>
      <c r="M20" s="103"/>
      <c r="N20" s="103"/>
      <c r="O20" s="103"/>
      <c r="P20" s="103"/>
      <c r="Q20" s="103"/>
      <c r="R20" s="103"/>
      <c r="S20" s="104"/>
      <c r="T20" s="104"/>
      <c r="U20" s="104"/>
      <c r="V20" s="104"/>
    </row>
    <row r="21" spans="1:22" ht="15" customHeight="1" x14ac:dyDescent="0.25">
      <c r="A21" s="103"/>
      <c r="B21" s="103"/>
      <c r="C21" s="103"/>
      <c r="D21" s="103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/>
      <c r="R21" s="103"/>
      <c r="S21" s="104"/>
      <c r="T21" s="104"/>
      <c r="U21" s="104"/>
      <c r="V21" s="104"/>
    </row>
    <row r="22" spans="1:22" ht="10.5" customHeight="1" x14ac:dyDescent="0.25">
      <c r="A22" s="103"/>
      <c r="B22" s="103"/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103"/>
      <c r="N22" s="103"/>
      <c r="O22" s="103"/>
      <c r="P22" s="103"/>
      <c r="Q22" s="103"/>
      <c r="R22" s="103"/>
      <c r="S22" s="104"/>
      <c r="T22" s="104"/>
      <c r="U22" s="104"/>
      <c r="V22" s="104"/>
    </row>
    <row r="23" spans="1:22" ht="6" customHeight="1" x14ac:dyDescent="0.25">
      <c r="A23" s="103"/>
      <c r="B23" s="103"/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4"/>
      <c r="T23" s="104"/>
      <c r="U23" s="104"/>
      <c r="V23" s="104"/>
    </row>
    <row r="24" spans="1:22" ht="15" customHeight="1" x14ac:dyDescent="0.25">
      <c r="A24" s="103"/>
      <c r="B24" s="103"/>
      <c r="C24" s="103"/>
      <c r="D24" s="103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4"/>
      <c r="T24" s="104"/>
      <c r="U24" s="104"/>
      <c r="V24" s="104"/>
    </row>
    <row r="25" spans="1:22" ht="12.75" customHeight="1" x14ac:dyDescent="0.25">
      <c r="A25" s="103"/>
      <c r="B25" s="103"/>
      <c r="C25" s="103"/>
      <c r="D25" s="103"/>
      <c r="E25" s="103"/>
      <c r="F25" s="103"/>
      <c r="G25" s="103"/>
      <c r="H25" s="103"/>
      <c r="I25" s="103"/>
      <c r="J25" s="103"/>
      <c r="K25" s="103"/>
      <c r="L25" s="103"/>
      <c r="M25" s="103"/>
      <c r="N25" s="103"/>
      <c r="O25" s="103"/>
      <c r="P25" s="103"/>
      <c r="Q25" s="103"/>
      <c r="R25" s="103"/>
      <c r="S25" s="104"/>
      <c r="T25" s="104"/>
      <c r="U25" s="104"/>
      <c r="V25" s="104"/>
    </row>
    <row r="26" spans="1:22" ht="15" hidden="1" customHeight="1" x14ac:dyDescent="0.25">
      <c r="A26" s="103"/>
      <c r="B26" s="103"/>
      <c r="C26" s="103"/>
      <c r="D26" s="103"/>
      <c r="E26" s="103"/>
      <c r="F26" s="103"/>
      <c r="G26" s="103"/>
      <c r="H26" s="103"/>
      <c r="I26" s="103"/>
      <c r="J26" s="103"/>
      <c r="K26" s="103"/>
      <c r="L26" s="103"/>
      <c r="M26" s="103"/>
      <c r="N26" s="103"/>
      <c r="O26" s="103"/>
      <c r="P26" s="103"/>
      <c r="Q26" s="103"/>
      <c r="R26" s="103"/>
      <c r="S26" s="104"/>
      <c r="T26" s="104"/>
      <c r="U26" s="104"/>
      <c r="V26" s="104"/>
    </row>
    <row r="27" spans="1:22" ht="15" customHeight="1" x14ac:dyDescent="0.25">
      <c r="A27" s="103"/>
      <c r="B27" s="103"/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/>
      <c r="R27" s="103"/>
      <c r="S27" s="104"/>
      <c r="T27" s="104"/>
      <c r="U27" s="104"/>
      <c r="V27" s="104"/>
    </row>
    <row r="28" spans="1:22" ht="11.25" customHeight="1" x14ac:dyDescent="0.25">
      <c r="A28" s="103"/>
      <c r="B28" s="103"/>
      <c r="C28" s="103"/>
      <c r="D28" s="103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/>
      <c r="R28" s="103"/>
      <c r="S28" s="104"/>
      <c r="T28" s="104"/>
      <c r="U28" s="104"/>
      <c r="V28" s="104"/>
    </row>
    <row r="29" spans="1:22" ht="15" hidden="1" customHeight="1" x14ac:dyDescent="0.25">
      <c r="A29" s="103"/>
      <c r="B29" s="103"/>
      <c r="C29" s="103"/>
      <c r="D29" s="103"/>
      <c r="E29" s="103"/>
      <c r="F29" s="103"/>
      <c r="G29" s="103"/>
      <c r="H29" s="103"/>
      <c r="I29" s="103"/>
      <c r="J29" s="103"/>
      <c r="K29" s="103"/>
      <c r="L29" s="103"/>
      <c r="M29" s="103"/>
      <c r="N29" s="103"/>
      <c r="O29" s="103"/>
      <c r="P29" s="103"/>
      <c r="Q29" s="103"/>
      <c r="R29" s="103"/>
      <c r="S29" s="104"/>
      <c r="T29" s="104"/>
      <c r="U29" s="104"/>
      <c r="V29" s="104"/>
    </row>
    <row r="30" spans="1:22" ht="15" customHeight="1" x14ac:dyDescent="0.25">
      <c r="A30" s="103"/>
      <c r="B30" s="103"/>
      <c r="C30" s="103"/>
      <c r="D30" s="103"/>
      <c r="E30" s="103"/>
      <c r="F30" s="103"/>
      <c r="G30" s="103"/>
      <c r="H30" s="103"/>
      <c r="I30" s="103"/>
      <c r="J30" s="103"/>
      <c r="K30" s="103"/>
      <c r="L30" s="103"/>
      <c r="M30" s="103"/>
      <c r="N30" s="103"/>
      <c r="O30" s="103"/>
      <c r="P30" s="103"/>
      <c r="Q30" s="103"/>
      <c r="R30" s="103"/>
      <c r="S30" s="104"/>
      <c r="T30" s="104"/>
      <c r="U30" s="104"/>
      <c r="V30" s="104"/>
    </row>
    <row r="31" spans="1:22" ht="14.25" customHeight="1" x14ac:dyDescent="0.25">
      <c r="A31" s="103"/>
      <c r="B31" s="103"/>
      <c r="C31" s="103"/>
      <c r="D31" s="103"/>
      <c r="E31" s="103"/>
      <c r="F31" s="103"/>
      <c r="G31" s="103"/>
      <c r="H31" s="103"/>
      <c r="I31" s="103"/>
      <c r="J31" s="103"/>
      <c r="K31" s="103"/>
      <c r="L31" s="103"/>
      <c r="M31" s="103"/>
      <c r="N31" s="103"/>
      <c r="O31" s="103"/>
      <c r="P31" s="103"/>
      <c r="Q31" s="103"/>
      <c r="R31" s="103"/>
      <c r="S31" s="104"/>
      <c r="T31" s="104"/>
      <c r="U31" s="104"/>
      <c r="V31" s="104"/>
    </row>
    <row r="32" spans="1:22" ht="3" hidden="1" customHeight="1" x14ac:dyDescent="0.25">
      <c r="A32" s="103"/>
      <c r="B32" s="103"/>
      <c r="C32" s="103"/>
      <c r="D32" s="103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4"/>
      <c r="T32" s="104"/>
      <c r="U32" s="104"/>
      <c r="V32" s="104"/>
    </row>
    <row r="33" spans="1:22" ht="15" customHeight="1" x14ac:dyDescent="0.25">
      <c r="A33" s="103"/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4"/>
      <c r="T33" s="104"/>
      <c r="U33" s="104"/>
      <c r="V33" s="104"/>
    </row>
    <row r="34" spans="1:22" ht="6.75" customHeight="1" x14ac:dyDescent="0.25">
      <c r="A34" s="103"/>
      <c r="B34" s="103"/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4"/>
      <c r="T34" s="104"/>
      <c r="U34" s="104"/>
      <c r="V34" s="104"/>
    </row>
    <row r="35" spans="1:22" ht="6" customHeight="1" x14ac:dyDescent="0.25">
      <c r="A35" s="103"/>
      <c r="B35" s="103"/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4"/>
      <c r="T35" s="104"/>
      <c r="U35" s="104"/>
      <c r="V35" s="104"/>
    </row>
    <row r="36" spans="1:22" ht="15" customHeight="1" x14ac:dyDescent="0.25">
      <c r="A36" s="103"/>
      <c r="B36" s="103"/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4"/>
      <c r="T36" s="104"/>
      <c r="U36" s="104"/>
      <c r="V36" s="104"/>
    </row>
    <row r="37" spans="1:22" ht="15" customHeight="1" x14ac:dyDescent="0.25">
      <c r="A37" s="103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4"/>
      <c r="T37" s="104"/>
      <c r="U37" s="104"/>
      <c r="V37" s="104"/>
    </row>
    <row r="38" spans="1:22" ht="3" customHeight="1" x14ac:dyDescent="0.25">
      <c r="A38" s="103"/>
      <c r="B38" s="103"/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4"/>
      <c r="T38" s="104"/>
      <c r="U38" s="104"/>
      <c r="V38" s="104"/>
    </row>
    <row r="39" spans="1:22" ht="15" customHeight="1" x14ac:dyDescent="0.2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</row>
    <row r="58" spans="1:22" ht="15" hidden="1" customHeight="1" x14ac:dyDescent="0.25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</row>
    <row r="59" spans="1:22" ht="15" hidden="1" customHeight="1" x14ac:dyDescent="0.25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</row>
    <row r="60" spans="1:22" ht="15" customHeight="1" x14ac:dyDescent="0.25">
      <c r="A60" s="16"/>
      <c r="C60" s="22"/>
      <c r="D60" s="22"/>
      <c r="E60" s="15" t="str">
        <f t="shared" ref="E60:E67" si="0">IF(AND(C60&lt;&gt;"",D60&lt;&gt;""),(D60-C60)*24,"")</f>
        <v/>
      </c>
    </row>
    <row r="61" spans="1:22" ht="15" customHeight="1" x14ac:dyDescent="0.25">
      <c r="A61" s="16"/>
      <c r="C61" s="22"/>
      <c r="D61" s="22"/>
      <c r="E61" s="15" t="str">
        <f t="shared" si="0"/>
        <v/>
      </c>
    </row>
    <row r="62" spans="1:22" ht="15" customHeight="1" x14ac:dyDescent="0.25">
      <c r="A62" s="16"/>
      <c r="C62" s="22"/>
      <c r="D62" s="22"/>
      <c r="E62" s="15" t="str">
        <f t="shared" si="0"/>
        <v/>
      </c>
    </row>
    <row r="63" spans="1:22" ht="15" customHeight="1" x14ac:dyDescent="0.25">
      <c r="A63" s="16"/>
      <c r="C63" s="22"/>
      <c r="D63" s="22"/>
      <c r="E63" s="15" t="str">
        <f t="shared" si="0"/>
        <v/>
      </c>
    </row>
    <row r="64" spans="1:22" ht="15" customHeight="1" x14ac:dyDescent="0.25">
      <c r="A64" s="16"/>
      <c r="C64" s="22"/>
      <c r="D64" s="22"/>
      <c r="E64" s="15" t="str">
        <f t="shared" si="0"/>
        <v/>
      </c>
    </row>
    <row r="65" spans="1:5" ht="15" customHeight="1" x14ac:dyDescent="0.25">
      <c r="A65" s="16"/>
      <c r="C65" s="22"/>
      <c r="D65" s="22"/>
      <c r="E65" s="15" t="str">
        <f t="shared" si="0"/>
        <v/>
      </c>
    </row>
    <row r="66" spans="1:5" ht="15" customHeight="1" x14ac:dyDescent="0.25">
      <c r="A66" s="16"/>
      <c r="C66" s="22"/>
      <c r="D66" s="22"/>
      <c r="E66" s="15" t="str">
        <f t="shared" si="0"/>
        <v/>
      </c>
    </row>
    <row r="67" spans="1:5" ht="15" customHeight="1" x14ac:dyDescent="0.25">
      <c r="A67" s="16"/>
      <c r="C67" s="22"/>
      <c r="D67" s="22"/>
      <c r="E67" s="15" t="str">
        <f t="shared" si="0"/>
        <v/>
      </c>
    </row>
    <row r="68" spans="1:5" ht="15" customHeight="1" x14ac:dyDescent="0.25">
      <c r="A68" s="16"/>
      <c r="C68" s="22"/>
      <c r="D68" s="22"/>
      <c r="E68" s="15" t="str">
        <f t="shared" ref="E68:E99" si="1">IF(AND(C68&lt;&gt;"",D68&lt;&gt;""),(D68-C68)*24,"")</f>
        <v/>
      </c>
    </row>
    <row r="69" spans="1:5" ht="15" customHeight="1" x14ac:dyDescent="0.25">
      <c r="A69" s="16"/>
      <c r="C69" s="22"/>
      <c r="D69" s="22"/>
      <c r="E69" s="15" t="str">
        <f t="shared" si="1"/>
        <v/>
      </c>
    </row>
    <row r="70" spans="1:5" ht="15" customHeight="1" x14ac:dyDescent="0.25">
      <c r="A70" s="16"/>
      <c r="C70" s="22"/>
      <c r="D70" s="22"/>
      <c r="E70" s="15" t="str">
        <f t="shared" si="1"/>
        <v/>
      </c>
    </row>
    <row r="71" spans="1:5" ht="15" customHeight="1" x14ac:dyDescent="0.25">
      <c r="A71" s="16"/>
      <c r="C71" s="22"/>
      <c r="D71" s="22"/>
      <c r="E71" s="15" t="str">
        <f t="shared" si="1"/>
        <v/>
      </c>
    </row>
    <row r="72" spans="1:5" ht="15" customHeight="1" x14ac:dyDescent="0.25">
      <c r="A72" s="16"/>
      <c r="C72" s="22"/>
      <c r="D72" s="22"/>
      <c r="E72" s="15" t="str">
        <f t="shared" si="1"/>
        <v/>
      </c>
    </row>
    <row r="73" spans="1:5" ht="15" customHeight="1" x14ac:dyDescent="0.25">
      <c r="A73" s="16"/>
      <c r="C73" s="22"/>
      <c r="D73" s="22"/>
      <c r="E73" s="15" t="str">
        <f t="shared" si="1"/>
        <v/>
      </c>
    </row>
    <row r="74" spans="1:5" ht="15" customHeight="1" x14ac:dyDescent="0.25">
      <c r="A74" s="16"/>
      <c r="C74" s="22"/>
      <c r="D74" s="22"/>
      <c r="E74" s="15" t="str">
        <f t="shared" si="1"/>
        <v/>
      </c>
    </row>
    <row r="75" spans="1:5" ht="15" customHeight="1" x14ac:dyDescent="0.25">
      <c r="A75" s="16"/>
      <c r="C75" s="22"/>
      <c r="D75" s="22"/>
      <c r="E75" s="15" t="str">
        <f t="shared" si="1"/>
        <v/>
      </c>
    </row>
    <row r="76" spans="1:5" ht="15" customHeight="1" x14ac:dyDescent="0.25">
      <c r="A76" s="16"/>
      <c r="C76" s="22"/>
      <c r="D76" s="22"/>
      <c r="E76" s="15" t="str">
        <f t="shared" si="1"/>
        <v/>
      </c>
    </row>
    <row r="77" spans="1:5" ht="15" customHeight="1" x14ac:dyDescent="0.25">
      <c r="A77" s="16"/>
      <c r="C77" s="22"/>
      <c r="D77" s="22"/>
      <c r="E77" s="15" t="str">
        <f t="shared" si="1"/>
        <v/>
      </c>
    </row>
    <row r="78" spans="1:5" ht="15" customHeight="1" x14ac:dyDescent="0.25">
      <c r="A78" s="16"/>
      <c r="C78" s="22"/>
      <c r="D78" s="22"/>
      <c r="E78" s="15" t="str">
        <f t="shared" si="1"/>
        <v/>
      </c>
    </row>
    <row r="79" spans="1:5" ht="15" customHeight="1" x14ac:dyDescent="0.25">
      <c r="A79" s="16"/>
      <c r="C79" s="22"/>
      <c r="D79" s="22"/>
      <c r="E79" s="15" t="str">
        <f t="shared" si="1"/>
        <v/>
      </c>
    </row>
    <row r="80" spans="1:5" ht="15" customHeight="1" x14ac:dyDescent="0.25">
      <c r="A80" s="16"/>
      <c r="C80" s="22"/>
      <c r="D80" s="22"/>
      <c r="E80" s="15" t="str">
        <f t="shared" si="1"/>
        <v/>
      </c>
    </row>
    <row r="81" spans="1:5" ht="15" customHeight="1" x14ac:dyDescent="0.25">
      <c r="A81" s="16"/>
      <c r="C81" s="22"/>
      <c r="D81" s="22"/>
      <c r="E81" s="15" t="str">
        <f t="shared" si="1"/>
        <v/>
      </c>
    </row>
    <row r="82" spans="1:5" ht="15" customHeight="1" x14ac:dyDescent="0.25">
      <c r="A82" s="16"/>
      <c r="C82" s="22"/>
      <c r="D82" s="22"/>
      <c r="E82" s="15" t="str">
        <f t="shared" si="1"/>
        <v/>
      </c>
    </row>
    <row r="83" spans="1:5" ht="15" customHeight="1" x14ac:dyDescent="0.25">
      <c r="A83" s="16"/>
      <c r="C83" s="22"/>
      <c r="D83" s="22"/>
      <c r="E83" s="15" t="str">
        <f t="shared" si="1"/>
        <v/>
      </c>
    </row>
    <row r="84" spans="1:5" ht="15" customHeight="1" x14ac:dyDescent="0.25">
      <c r="A84" s="16"/>
      <c r="C84" s="22"/>
      <c r="D84" s="22"/>
      <c r="E84" s="15" t="str">
        <f t="shared" si="1"/>
        <v/>
      </c>
    </row>
    <row r="85" spans="1:5" ht="15" customHeight="1" x14ac:dyDescent="0.25">
      <c r="A85" s="16"/>
      <c r="C85" s="22"/>
      <c r="D85" s="22"/>
      <c r="E85" s="15" t="str">
        <f t="shared" si="1"/>
        <v/>
      </c>
    </row>
    <row r="86" spans="1:5" ht="15" customHeight="1" x14ac:dyDescent="0.25">
      <c r="A86" s="16"/>
      <c r="C86" s="22"/>
      <c r="D86" s="22"/>
      <c r="E86" s="15" t="str">
        <f t="shared" si="1"/>
        <v/>
      </c>
    </row>
    <row r="87" spans="1:5" ht="15" customHeight="1" x14ac:dyDescent="0.25">
      <c r="A87" s="16"/>
      <c r="C87" s="22"/>
      <c r="D87" s="22"/>
      <c r="E87" s="15" t="str">
        <f t="shared" si="1"/>
        <v/>
      </c>
    </row>
    <row r="88" spans="1:5" ht="15" customHeight="1" x14ac:dyDescent="0.25">
      <c r="A88" s="16"/>
      <c r="C88" s="22"/>
      <c r="D88" s="22"/>
      <c r="E88" s="15" t="str">
        <f t="shared" si="1"/>
        <v/>
      </c>
    </row>
    <row r="89" spans="1:5" ht="15" customHeight="1" x14ac:dyDescent="0.25">
      <c r="A89" s="16"/>
      <c r="C89" s="22"/>
      <c r="D89" s="22"/>
      <c r="E89" s="15" t="str">
        <f t="shared" si="1"/>
        <v/>
      </c>
    </row>
    <row r="90" spans="1:5" ht="15" customHeight="1" x14ac:dyDescent="0.25">
      <c r="A90" s="16"/>
      <c r="C90" s="22"/>
      <c r="D90" s="22"/>
      <c r="E90" s="15" t="str">
        <f t="shared" si="1"/>
        <v/>
      </c>
    </row>
    <row r="91" spans="1:5" ht="15" customHeight="1" x14ac:dyDescent="0.25">
      <c r="A91" s="16"/>
      <c r="C91" s="22"/>
      <c r="D91" s="22"/>
      <c r="E91" s="15" t="str">
        <f t="shared" si="1"/>
        <v/>
      </c>
    </row>
    <row r="92" spans="1:5" ht="15" customHeight="1" x14ac:dyDescent="0.25">
      <c r="A92" s="16"/>
      <c r="C92" s="22"/>
      <c r="D92" s="22"/>
      <c r="E92" s="15" t="str">
        <f t="shared" si="1"/>
        <v/>
      </c>
    </row>
    <row r="93" spans="1:5" ht="15" customHeight="1" x14ac:dyDescent="0.25">
      <c r="A93" s="16"/>
      <c r="C93" s="22"/>
      <c r="D93" s="22"/>
      <c r="E93" s="15" t="str">
        <f t="shared" si="1"/>
        <v/>
      </c>
    </row>
    <row r="94" spans="1:5" ht="15" customHeight="1" x14ac:dyDescent="0.25">
      <c r="A94" s="16"/>
      <c r="C94" s="22"/>
      <c r="D94" s="22"/>
      <c r="E94" s="15" t="str">
        <f t="shared" si="1"/>
        <v/>
      </c>
    </row>
    <row r="95" spans="1:5" ht="15" customHeight="1" x14ac:dyDescent="0.25">
      <c r="A95" s="16"/>
      <c r="C95" s="22"/>
      <c r="D95" s="22"/>
      <c r="E95" s="15" t="str">
        <f t="shared" si="1"/>
        <v/>
      </c>
    </row>
    <row r="96" spans="1:5" ht="15" customHeight="1" x14ac:dyDescent="0.25">
      <c r="A96" s="16"/>
      <c r="C96" s="22"/>
      <c r="D96" s="22"/>
      <c r="E96" s="15" t="str">
        <f t="shared" si="1"/>
        <v/>
      </c>
    </row>
    <row r="97" spans="1:5" ht="15" customHeight="1" x14ac:dyDescent="0.25">
      <c r="A97" s="16"/>
      <c r="C97" s="22"/>
      <c r="D97" s="22"/>
      <c r="E97" s="15" t="str">
        <f t="shared" si="1"/>
        <v/>
      </c>
    </row>
    <row r="98" spans="1:5" ht="15" customHeight="1" x14ac:dyDescent="0.25">
      <c r="A98" s="16"/>
      <c r="C98" s="22"/>
      <c r="D98" s="22"/>
      <c r="E98" s="15" t="str">
        <f t="shared" si="1"/>
        <v/>
      </c>
    </row>
    <row r="99" spans="1:5" ht="15" customHeight="1" x14ac:dyDescent="0.25">
      <c r="A99" s="16"/>
      <c r="C99" s="22"/>
      <c r="D99" s="22"/>
      <c r="E99" s="15" t="str">
        <f t="shared" si="1"/>
        <v/>
      </c>
    </row>
    <row r="100" spans="1:5" ht="15" customHeight="1" x14ac:dyDescent="0.25">
      <c r="A100" s="16"/>
      <c r="C100" s="22"/>
      <c r="D100" s="22"/>
      <c r="E100" s="15" t="str">
        <f t="shared" ref="E100:E103" si="2">IF(AND(C100&lt;&gt;"",D100&lt;&gt;""),(D100-C100)*24,"")</f>
        <v/>
      </c>
    </row>
    <row r="101" spans="1:5" ht="15" customHeight="1" x14ac:dyDescent="0.25">
      <c r="A101" s="16"/>
      <c r="C101" s="22"/>
      <c r="D101" s="22"/>
      <c r="E101" s="15" t="str">
        <f t="shared" si="2"/>
        <v/>
      </c>
    </row>
    <row r="102" spans="1:5" ht="15" customHeight="1" x14ac:dyDescent="0.25">
      <c r="A102" s="16"/>
      <c r="C102" s="22"/>
      <c r="D102" s="22"/>
      <c r="E102" s="15" t="str">
        <f t="shared" si="2"/>
        <v/>
      </c>
    </row>
    <row r="103" spans="1:5" ht="15" customHeight="1" x14ac:dyDescent="0.25">
      <c r="A103" s="16"/>
      <c r="C103" s="22"/>
      <c r="D103" s="22"/>
      <c r="E103" s="15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85" t="s">
        <v>66</v>
      </c>
      <c r="B1" s="85"/>
      <c r="C1" s="85"/>
      <c r="D1" s="85"/>
      <c r="E1" s="85"/>
      <c r="F1" s="85"/>
      <c r="G1" s="85"/>
      <c r="H1" s="85"/>
    </row>
    <row r="2" spans="1:8" ht="15" customHeight="1" x14ac:dyDescent="0.25">
      <c r="A2" t="s">
        <v>67</v>
      </c>
    </row>
    <row r="4" spans="1:8" ht="15" customHeight="1" x14ac:dyDescent="0.25">
      <c r="A4" s="4" t="s">
        <v>2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73</v>
      </c>
      <c r="H4" s="4" t="s">
        <v>74</v>
      </c>
    </row>
    <row r="5" spans="1:8" ht="15" customHeight="1" x14ac:dyDescent="0.25">
      <c r="A5">
        <v>1</v>
      </c>
      <c r="B5" t="s">
        <v>75</v>
      </c>
      <c r="C5" s="2"/>
      <c r="D5" s="2"/>
      <c r="E5" s="2"/>
      <c r="F5" s="2"/>
      <c r="G5" s="2">
        <f t="shared" ref="G5:G19" si="0">IF(D5=0,0,D5+E5-F5)</f>
        <v>0</v>
      </c>
      <c r="H5" s="2">
        <f t="shared" ref="H5:H19" si="1">IF(G5=0,0,G5*C5)</f>
        <v>0</v>
      </c>
    </row>
    <row r="6" spans="1:8" ht="15" customHeight="1" x14ac:dyDescent="0.25">
      <c r="A6">
        <v>2</v>
      </c>
      <c r="B6" t="s">
        <v>76</v>
      </c>
      <c r="C6" s="2"/>
      <c r="D6" s="2"/>
      <c r="E6" s="2"/>
      <c r="F6" s="2"/>
      <c r="G6" s="2">
        <f t="shared" si="0"/>
        <v>0</v>
      </c>
      <c r="H6" s="2">
        <f t="shared" si="1"/>
        <v>0</v>
      </c>
    </row>
    <row r="7" spans="1:8" ht="15" customHeight="1" x14ac:dyDescent="0.25">
      <c r="A7">
        <v>3</v>
      </c>
      <c r="B7" t="s">
        <v>77</v>
      </c>
      <c r="C7" s="2"/>
      <c r="D7" s="2"/>
      <c r="E7" s="2"/>
      <c r="F7" s="2"/>
      <c r="G7" s="2">
        <f t="shared" si="0"/>
        <v>0</v>
      </c>
      <c r="H7" s="2">
        <f t="shared" si="1"/>
        <v>0</v>
      </c>
    </row>
    <row r="8" spans="1:8" ht="15" customHeight="1" x14ac:dyDescent="0.25">
      <c r="A8">
        <v>4</v>
      </c>
      <c r="B8" t="s">
        <v>78</v>
      </c>
      <c r="C8" s="2"/>
      <c r="D8" s="2"/>
      <c r="E8" s="2"/>
      <c r="F8" s="2"/>
      <c r="G8" s="2">
        <f t="shared" si="0"/>
        <v>0</v>
      </c>
      <c r="H8" s="2">
        <f t="shared" si="1"/>
        <v>0</v>
      </c>
    </row>
    <row r="9" spans="1:8" ht="15" customHeight="1" x14ac:dyDescent="0.25">
      <c r="A9">
        <v>5</v>
      </c>
      <c r="B9" t="s">
        <v>79</v>
      </c>
      <c r="C9" s="2"/>
      <c r="D9" s="2"/>
      <c r="E9" s="2"/>
      <c r="F9" s="2"/>
      <c r="G9" s="2">
        <f t="shared" si="0"/>
        <v>0</v>
      </c>
      <c r="H9" s="2">
        <f t="shared" si="1"/>
        <v>0</v>
      </c>
    </row>
    <row r="10" spans="1:8" ht="15" customHeight="1" x14ac:dyDescent="0.25">
      <c r="A10">
        <v>6</v>
      </c>
      <c r="B10" t="s">
        <v>46</v>
      </c>
      <c r="C10" s="2"/>
      <c r="D10" s="2"/>
      <c r="E10" s="2"/>
      <c r="F10" s="2"/>
      <c r="G10" s="2">
        <f t="shared" si="0"/>
        <v>0</v>
      </c>
      <c r="H10" s="2">
        <f t="shared" si="1"/>
        <v>0</v>
      </c>
    </row>
    <row r="11" spans="1:8" ht="15" customHeight="1" x14ac:dyDescent="0.25">
      <c r="A11">
        <v>7</v>
      </c>
      <c r="B11" t="s">
        <v>80</v>
      </c>
      <c r="C11" s="2"/>
      <c r="D11" s="2"/>
      <c r="E11" s="2"/>
      <c r="F11" s="2"/>
      <c r="G11" s="2">
        <f t="shared" si="0"/>
        <v>0</v>
      </c>
      <c r="H11" s="2">
        <f t="shared" si="1"/>
        <v>0</v>
      </c>
    </row>
    <row r="12" spans="1:8" ht="15" customHeight="1" x14ac:dyDescent="0.25">
      <c r="A12">
        <v>8</v>
      </c>
      <c r="B12" t="s">
        <v>81</v>
      </c>
      <c r="C12" s="2"/>
      <c r="D12" s="2"/>
      <c r="E12" s="2"/>
      <c r="F12" s="2"/>
      <c r="G12" s="2">
        <f t="shared" si="0"/>
        <v>0</v>
      </c>
      <c r="H12" s="2">
        <f t="shared" si="1"/>
        <v>0</v>
      </c>
    </row>
    <row r="13" spans="1:8" ht="15" customHeight="1" x14ac:dyDescent="0.25">
      <c r="A13">
        <v>9</v>
      </c>
      <c r="B13" t="s">
        <v>82</v>
      </c>
      <c r="C13" s="2"/>
      <c r="D13" s="2"/>
      <c r="E13" s="2"/>
      <c r="F13" s="2"/>
      <c r="G13" s="2">
        <f t="shared" si="0"/>
        <v>0</v>
      </c>
      <c r="H13" s="2">
        <f t="shared" si="1"/>
        <v>0</v>
      </c>
    </row>
    <row r="14" spans="1:8" ht="15" customHeight="1" x14ac:dyDescent="0.25">
      <c r="A14">
        <v>10</v>
      </c>
      <c r="B14" t="s">
        <v>83</v>
      </c>
      <c r="C14" s="2"/>
      <c r="D14" s="2"/>
      <c r="E14" s="2"/>
      <c r="F14" s="2"/>
      <c r="G14" s="2">
        <f t="shared" si="0"/>
        <v>0</v>
      </c>
      <c r="H14" s="2">
        <f t="shared" si="1"/>
        <v>0</v>
      </c>
    </row>
    <row r="15" spans="1:8" ht="15" customHeight="1" x14ac:dyDescent="0.25">
      <c r="A15">
        <v>11</v>
      </c>
      <c r="B15" t="s">
        <v>84</v>
      </c>
      <c r="C15" s="2"/>
      <c r="D15" s="2"/>
      <c r="E15" s="2"/>
      <c r="F15" s="2"/>
      <c r="G15" s="2">
        <f t="shared" si="0"/>
        <v>0</v>
      </c>
      <c r="H15" s="2">
        <f t="shared" si="1"/>
        <v>0</v>
      </c>
    </row>
    <row r="16" spans="1:8" ht="15" customHeight="1" x14ac:dyDescent="0.25">
      <c r="A16">
        <v>12</v>
      </c>
      <c r="B16" t="s">
        <v>85</v>
      </c>
      <c r="C16" s="2"/>
      <c r="D16" s="2"/>
      <c r="E16" s="2"/>
      <c r="F16" s="2"/>
      <c r="G16" s="2">
        <f t="shared" si="0"/>
        <v>0</v>
      </c>
      <c r="H16" s="2">
        <f t="shared" si="1"/>
        <v>0</v>
      </c>
    </row>
    <row r="17" spans="1:8" ht="15" customHeight="1" x14ac:dyDescent="0.25">
      <c r="A17">
        <v>13</v>
      </c>
      <c r="B17" t="s">
        <v>86</v>
      </c>
      <c r="C17" s="2"/>
      <c r="D17" s="2"/>
      <c r="E17" s="2"/>
      <c r="F17" s="2"/>
      <c r="G17" s="2">
        <f t="shared" si="0"/>
        <v>0</v>
      </c>
      <c r="H17" s="2">
        <f t="shared" si="1"/>
        <v>0</v>
      </c>
    </row>
    <row r="18" spans="1:8" ht="15" customHeight="1" x14ac:dyDescent="0.25">
      <c r="A18">
        <v>14</v>
      </c>
      <c r="B18" t="s">
        <v>87</v>
      </c>
      <c r="C18" s="2"/>
      <c r="D18" s="2"/>
      <c r="E18" s="2"/>
      <c r="F18" s="2"/>
      <c r="G18" s="2">
        <f t="shared" si="0"/>
        <v>0</v>
      </c>
      <c r="H18" s="2">
        <f t="shared" si="1"/>
        <v>0</v>
      </c>
    </row>
    <row r="19" spans="1:8" ht="15" customHeight="1" x14ac:dyDescent="0.25">
      <c r="A19">
        <v>15</v>
      </c>
      <c r="B19" t="s">
        <v>88</v>
      </c>
      <c r="C19" s="2"/>
      <c r="D19" s="2"/>
      <c r="E19" s="2"/>
      <c r="F19" s="2"/>
      <c r="G19" s="2">
        <f t="shared" si="0"/>
        <v>0</v>
      </c>
      <c r="H19" s="2">
        <f t="shared" si="1"/>
        <v>0</v>
      </c>
    </row>
    <row r="20" spans="1:8" ht="15" customHeight="1" x14ac:dyDescent="0.25">
      <c r="A20" s="23" t="s">
        <v>35</v>
      </c>
      <c r="B20" s="24"/>
      <c r="C20" s="24"/>
      <c r="D20" s="25">
        <f>SUM(D5:D19)</f>
        <v>0</v>
      </c>
      <c r="E20" s="25">
        <f>SUM(E5:E19)</f>
        <v>0</v>
      </c>
      <c r="F20" s="25">
        <f>SUM(F5:F19)</f>
        <v>0</v>
      </c>
      <c r="G20" s="25">
        <f>SUM(G5:G19)</f>
        <v>0</v>
      </c>
      <c r="H20" s="25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85" t="s">
        <v>89</v>
      </c>
      <c r="B1" s="85"/>
      <c r="C1" s="85"/>
      <c r="D1" s="85"/>
      <c r="E1" s="85"/>
      <c r="F1" s="85"/>
      <c r="G1" s="85"/>
    </row>
    <row r="3" spans="1:7" ht="15" customHeight="1" x14ac:dyDescent="0.25">
      <c r="A3" s="4" t="s">
        <v>29</v>
      </c>
      <c r="B3" s="4" t="s">
        <v>90</v>
      </c>
      <c r="C3" s="4" t="s">
        <v>91</v>
      </c>
      <c r="D3" s="4" t="s">
        <v>92</v>
      </c>
      <c r="E3" s="4" t="s">
        <v>93</v>
      </c>
      <c r="F3" s="4" t="s">
        <v>94</v>
      </c>
      <c r="G3" s="4" t="s">
        <v>34</v>
      </c>
    </row>
    <row r="4" spans="1:7" ht="15" customHeight="1" x14ac:dyDescent="0.25">
      <c r="A4" s="16"/>
      <c r="C4" s="2"/>
      <c r="D4" s="2"/>
      <c r="E4" s="2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6"/>
      <c r="C5" s="2"/>
      <c r="D5" s="2"/>
      <c r="E5" s="2">
        <f t="shared" si="0"/>
        <v>0</v>
      </c>
      <c r="F5" t="str">
        <f t="shared" si="1"/>
        <v/>
      </c>
    </row>
    <row r="6" spans="1:7" ht="15" customHeight="1" x14ac:dyDescent="0.25">
      <c r="A6" s="16"/>
      <c r="C6" s="2"/>
      <c r="D6" s="2"/>
      <c r="E6" s="2">
        <f t="shared" si="0"/>
        <v>0</v>
      </c>
      <c r="F6" t="str">
        <f t="shared" si="1"/>
        <v/>
      </c>
    </row>
    <row r="7" spans="1:7" ht="15" customHeight="1" x14ac:dyDescent="0.25">
      <c r="A7" s="16"/>
      <c r="C7" s="2"/>
      <c r="D7" s="2"/>
      <c r="E7" s="2">
        <f t="shared" si="0"/>
        <v>0</v>
      </c>
      <c r="F7" t="str">
        <f t="shared" si="1"/>
        <v/>
      </c>
    </row>
    <row r="8" spans="1:7" ht="15" customHeight="1" x14ac:dyDescent="0.25">
      <c r="A8" s="16"/>
      <c r="C8" s="2"/>
      <c r="D8" s="2"/>
      <c r="E8" s="2">
        <f t="shared" si="0"/>
        <v>0</v>
      </c>
      <c r="F8" t="str">
        <f t="shared" si="1"/>
        <v/>
      </c>
    </row>
    <row r="9" spans="1:7" ht="15" customHeight="1" x14ac:dyDescent="0.25">
      <c r="A9" s="16"/>
      <c r="C9" s="2"/>
      <c r="D9" s="2"/>
      <c r="E9" s="2">
        <f t="shared" si="0"/>
        <v>0</v>
      </c>
      <c r="F9" t="str">
        <f t="shared" si="1"/>
        <v/>
      </c>
    </row>
    <row r="10" spans="1:7" ht="15" customHeight="1" x14ac:dyDescent="0.25">
      <c r="A10" s="16"/>
      <c r="C10" s="2"/>
      <c r="D10" s="2"/>
      <c r="E10" s="2">
        <f t="shared" si="0"/>
        <v>0</v>
      </c>
      <c r="F10" t="str">
        <f t="shared" si="1"/>
        <v/>
      </c>
    </row>
    <row r="11" spans="1:7" ht="15" customHeight="1" x14ac:dyDescent="0.25">
      <c r="A11" s="16"/>
      <c r="C11" s="2"/>
      <c r="D11" s="2"/>
      <c r="E11" s="2">
        <f t="shared" si="0"/>
        <v>0</v>
      </c>
      <c r="F11" t="str">
        <f t="shared" si="1"/>
        <v/>
      </c>
    </row>
    <row r="12" spans="1:7" ht="15" customHeight="1" x14ac:dyDescent="0.25">
      <c r="A12" s="16"/>
      <c r="C12" s="2"/>
      <c r="D12" s="2"/>
      <c r="E12" s="2">
        <f t="shared" si="0"/>
        <v>0</v>
      </c>
      <c r="F12" t="str">
        <f t="shared" si="1"/>
        <v/>
      </c>
    </row>
    <row r="13" spans="1:7" ht="15" customHeight="1" x14ac:dyDescent="0.25">
      <c r="A13" s="16"/>
      <c r="C13" s="2"/>
      <c r="D13" s="2"/>
      <c r="E13" s="2">
        <f t="shared" si="0"/>
        <v>0</v>
      </c>
      <c r="F13" t="str">
        <f t="shared" si="1"/>
        <v/>
      </c>
    </row>
    <row r="14" spans="1:7" ht="15" customHeight="1" x14ac:dyDescent="0.25">
      <c r="A14" s="16"/>
      <c r="C14" s="2"/>
      <c r="D14" s="2"/>
      <c r="E14" s="2">
        <f t="shared" si="0"/>
        <v>0</v>
      </c>
      <c r="F14" t="str">
        <f t="shared" si="1"/>
        <v/>
      </c>
    </row>
    <row r="15" spans="1:7" ht="15" customHeight="1" x14ac:dyDescent="0.25">
      <c r="A15" s="16"/>
      <c r="C15" s="2"/>
      <c r="D15" s="2"/>
      <c r="E15" s="2">
        <f t="shared" si="0"/>
        <v>0</v>
      </c>
      <c r="F15" t="str">
        <f t="shared" si="1"/>
        <v/>
      </c>
    </row>
    <row r="16" spans="1:7" ht="15" customHeight="1" x14ac:dyDescent="0.25">
      <c r="A16" s="16"/>
      <c r="C16" s="2"/>
      <c r="D16" s="2"/>
      <c r="E16" s="2">
        <f t="shared" si="0"/>
        <v>0</v>
      </c>
      <c r="F16" t="str">
        <f t="shared" si="1"/>
        <v/>
      </c>
    </row>
    <row r="17" spans="1:6" ht="15" customHeight="1" x14ac:dyDescent="0.25">
      <c r="A17" s="16"/>
      <c r="C17" s="2"/>
      <c r="D17" s="2"/>
      <c r="E17" s="2">
        <f t="shared" si="0"/>
        <v>0</v>
      </c>
      <c r="F17" t="str">
        <f t="shared" si="1"/>
        <v/>
      </c>
    </row>
    <row r="18" spans="1:6" ht="15" customHeight="1" x14ac:dyDescent="0.25">
      <c r="A18" s="16"/>
      <c r="C18" s="2"/>
      <c r="D18" s="2"/>
      <c r="E18" s="2">
        <f t="shared" si="0"/>
        <v>0</v>
      </c>
      <c r="F18" t="str">
        <f t="shared" si="1"/>
        <v/>
      </c>
    </row>
    <row r="19" spans="1:6" ht="15" customHeight="1" x14ac:dyDescent="0.25">
      <c r="A19" s="16"/>
      <c r="C19" s="2"/>
      <c r="D19" s="2"/>
      <c r="E19" s="2">
        <f t="shared" si="0"/>
        <v>0</v>
      </c>
      <c r="F19" t="str">
        <f t="shared" si="1"/>
        <v/>
      </c>
    </row>
    <row r="20" spans="1:6" ht="15" customHeight="1" x14ac:dyDescent="0.25">
      <c r="A20" s="16"/>
      <c r="C20" s="2"/>
      <c r="D20" s="2"/>
      <c r="E20" s="2">
        <f t="shared" si="0"/>
        <v>0</v>
      </c>
      <c r="F20" t="str">
        <f t="shared" si="1"/>
        <v/>
      </c>
    </row>
    <row r="21" spans="1:6" ht="15" customHeight="1" x14ac:dyDescent="0.25">
      <c r="A21" s="16"/>
      <c r="C21" s="2"/>
      <c r="D21" s="2"/>
      <c r="E21" s="2">
        <f t="shared" si="0"/>
        <v>0</v>
      </c>
      <c r="F21" t="str">
        <f t="shared" si="1"/>
        <v/>
      </c>
    </row>
    <row r="22" spans="1:6" ht="15" customHeight="1" x14ac:dyDescent="0.25">
      <c r="A22" s="16"/>
      <c r="C22" s="2"/>
      <c r="D22" s="2"/>
      <c r="E22" s="2">
        <f t="shared" si="0"/>
        <v>0</v>
      </c>
      <c r="F22" t="str">
        <f t="shared" si="1"/>
        <v/>
      </c>
    </row>
    <row r="23" spans="1:6" ht="15" customHeight="1" x14ac:dyDescent="0.25">
      <c r="A23" s="16"/>
      <c r="C23" s="2"/>
      <c r="D23" s="2"/>
      <c r="E23" s="2">
        <f t="shared" si="0"/>
        <v>0</v>
      </c>
      <c r="F23" t="str">
        <f t="shared" si="1"/>
        <v/>
      </c>
    </row>
    <row r="24" spans="1:6" ht="15" customHeight="1" x14ac:dyDescent="0.25">
      <c r="A24" s="16"/>
      <c r="C24" s="2"/>
      <c r="D24" s="2"/>
      <c r="E24" s="2">
        <f t="shared" si="0"/>
        <v>0</v>
      </c>
      <c r="F24" t="str">
        <f t="shared" si="1"/>
        <v/>
      </c>
    </row>
    <row r="25" spans="1:6" ht="15" customHeight="1" x14ac:dyDescent="0.25">
      <c r="A25" s="16"/>
      <c r="C25" s="2"/>
      <c r="D25" s="2"/>
      <c r="E25" s="2">
        <f t="shared" si="0"/>
        <v>0</v>
      </c>
      <c r="F25" t="str">
        <f t="shared" si="1"/>
        <v/>
      </c>
    </row>
    <row r="26" spans="1:6" ht="15" customHeight="1" x14ac:dyDescent="0.25">
      <c r="A26" s="16"/>
      <c r="C26" s="2"/>
      <c r="D26" s="2"/>
      <c r="E26" s="2">
        <f t="shared" si="0"/>
        <v>0</v>
      </c>
      <c r="F26" t="str">
        <f t="shared" si="1"/>
        <v/>
      </c>
    </row>
    <row r="27" spans="1:6" ht="15" customHeight="1" x14ac:dyDescent="0.25">
      <c r="A27" s="16"/>
      <c r="C27" s="2"/>
      <c r="D27" s="2"/>
      <c r="E27" s="2">
        <f t="shared" si="0"/>
        <v>0</v>
      </c>
      <c r="F27" t="str">
        <f t="shared" si="1"/>
        <v/>
      </c>
    </row>
    <row r="28" spans="1:6" ht="15" customHeight="1" x14ac:dyDescent="0.25">
      <c r="A28" s="16"/>
      <c r="C28" s="2"/>
      <c r="D28" s="2"/>
      <c r="E28" s="2">
        <f t="shared" si="0"/>
        <v>0</v>
      </c>
      <c r="F28" t="str">
        <f t="shared" si="1"/>
        <v/>
      </c>
    </row>
    <row r="29" spans="1:6" ht="15" customHeight="1" x14ac:dyDescent="0.25">
      <c r="A29" s="16"/>
      <c r="C29" s="2"/>
      <c r="D29" s="2"/>
      <c r="E29" s="2">
        <f t="shared" si="0"/>
        <v>0</v>
      </c>
      <c r="F29" t="str">
        <f t="shared" si="1"/>
        <v/>
      </c>
    </row>
    <row r="30" spans="1:6" ht="15" customHeight="1" x14ac:dyDescent="0.25">
      <c r="A30" s="16"/>
      <c r="C30" s="2"/>
      <c r="D30" s="2"/>
      <c r="E30" s="2">
        <f t="shared" si="0"/>
        <v>0</v>
      </c>
      <c r="F30" t="str">
        <f t="shared" si="1"/>
        <v/>
      </c>
    </row>
    <row r="31" spans="1:6" ht="15" customHeight="1" x14ac:dyDescent="0.25">
      <c r="A31" s="16"/>
      <c r="C31" s="2"/>
      <c r="D31" s="2"/>
      <c r="E31" s="2">
        <f t="shared" si="0"/>
        <v>0</v>
      </c>
      <c r="F31" t="str">
        <f t="shared" si="1"/>
        <v/>
      </c>
    </row>
    <row r="32" spans="1:6" ht="15" customHeight="1" x14ac:dyDescent="0.25">
      <c r="A32" s="16"/>
      <c r="C32" s="2"/>
      <c r="D32" s="2"/>
      <c r="E32" s="2">
        <f t="shared" si="0"/>
        <v>0</v>
      </c>
      <c r="F32" t="str">
        <f t="shared" si="1"/>
        <v/>
      </c>
    </row>
    <row r="33" spans="1:6" ht="15" customHeight="1" x14ac:dyDescent="0.25">
      <c r="A33" s="16"/>
      <c r="C33" s="2"/>
      <c r="D33" s="2"/>
      <c r="E33" s="2">
        <f t="shared" si="0"/>
        <v>0</v>
      </c>
      <c r="F33" t="str">
        <f t="shared" si="1"/>
        <v/>
      </c>
    </row>
    <row r="34" spans="1:6" ht="15" customHeight="1" x14ac:dyDescent="0.25">
      <c r="A34" s="16"/>
      <c r="C34" s="2"/>
      <c r="D34" s="2"/>
      <c r="E34" s="2">
        <f t="shared" si="0"/>
        <v>0</v>
      </c>
      <c r="F34" t="str">
        <f t="shared" si="1"/>
        <v/>
      </c>
    </row>
    <row r="35" spans="1:6" ht="15" customHeight="1" x14ac:dyDescent="0.25">
      <c r="A35" s="16"/>
      <c r="C35" s="2"/>
      <c r="D35" s="2"/>
      <c r="E35" s="2">
        <f t="shared" si="0"/>
        <v>0</v>
      </c>
      <c r="F35" t="str">
        <f t="shared" si="1"/>
        <v/>
      </c>
    </row>
    <row r="36" spans="1:6" ht="15" customHeight="1" x14ac:dyDescent="0.25">
      <c r="A36" s="16"/>
      <c r="C36" s="2"/>
      <c r="D36" s="2"/>
      <c r="E36" s="2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6"/>
      <c r="C37" s="2"/>
      <c r="D37" s="2"/>
      <c r="E37" s="2">
        <f t="shared" si="2"/>
        <v>0</v>
      </c>
      <c r="F37" t="str">
        <f t="shared" si="3"/>
        <v/>
      </c>
    </row>
    <row r="38" spans="1:6" ht="15" customHeight="1" x14ac:dyDescent="0.25">
      <c r="A38" s="16"/>
      <c r="C38" s="2"/>
      <c r="D38" s="2"/>
      <c r="E38" s="2">
        <f t="shared" si="2"/>
        <v>0</v>
      </c>
      <c r="F38" t="str">
        <f t="shared" si="3"/>
        <v/>
      </c>
    </row>
    <row r="39" spans="1:6" ht="15" customHeight="1" x14ac:dyDescent="0.25">
      <c r="A39" s="16"/>
      <c r="C39" s="2"/>
      <c r="D39" s="2"/>
      <c r="E39" s="2">
        <f t="shared" si="2"/>
        <v>0</v>
      </c>
      <c r="F39" t="str">
        <f t="shared" si="3"/>
        <v/>
      </c>
    </row>
    <row r="40" spans="1:6" ht="15" customHeight="1" x14ac:dyDescent="0.25">
      <c r="A40" s="16"/>
      <c r="C40" s="2"/>
      <c r="D40" s="2"/>
      <c r="E40" s="2">
        <f t="shared" si="2"/>
        <v>0</v>
      </c>
      <c r="F40" t="str">
        <f t="shared" si="3"/>
        <v/>
      </c>
    </row>
    <row r="41" spans="1:6" ht="15" customHeight="1" x14ac:dyDescent="0.25">
      <c r="A41" s="16"/>
      <c r="C41" s="2"/>
      <c r="D41" s="2"/>
      <c r="E41" s="2">
        <f t="shared" si="2"/>
        <v>0</v>
      </c>
      <c r="F41" t="str">
        <f t="shared" si="3"/>
        <v/>
      </c>
    </row>
    <row r="42" spans="1:6" ht="15" customHeight="1" x14ac:dyDescent="0.25">
      <c r="A42" s="16"/>
      <c r="C42" s="2"/>
      <c r="D42" s="2"/>
      <c r="E42" s="2">
        <f t="shared" si="2"/>
        <v>0</v>
      </c>
      <c r="F42" t="str">
        <f t="shared" si="3"/>
        <v/>
      </c>
    </row>
    <row r="43" spans="1:6" ht="15" customHeight="1" x14ac:dyDescent="0.25">
      <c r="A43" s="16"/>
      <c r="C43" s="2"/>
      <c r="D43" s="2"/>
      <c r="E43" s="2">
        <f t="shared" si="2"/>
        <v>0</v>
      </c>
      <c r="F43" t="str">
        <f t="shared" si="3"/>
        <v/>
      </c>
    </row>
    <row r="44" spans="1:6" ht="15" customHeight="1" x14ac:dyDescent="0.25">
      <c r="A44" s="16"/>
      <c r="C44" s="2"/>
      <c r="D44" s="2"/>
      <c r="E44" s="2">
        <f t="shared" si="2"/>
        <v>0</v>
      </c>
      <c r="F44" t="str">
        <f t="shared" si="3"/>
        <v/>
      </c>
    </row>
    <row r="45" spans="1:6" ht="15" customHeight="1" x14ac:dyDescent="0.25">
      <c r="A45" s="16"/>
      <c r="C45" s="2"/>
      <c r="D45" s="2"/>
      <c r="E45" s="2">
        <f t="shared" si="2"/>
        <v>0</v>
      </c>
      <c r="F45" t="str">
        <f t="shared" si="3"/>
        <v/>
      </c>
    </row>
    <row r="46" spans="1:6" ht="15" customHeight="1" x14ac:dyDescent="0.25">
      <c r="A46" s="16"/>
      <c r="C46" s="2"/>
      <c r="D46" s="2"/>
      <c r="E46" s="2">
        <f t="shared" si="2"/>
        <v>0</v>
      </c>
      <c r="F46" t="str">
        <f t="shared" si="3"/>
        <v/>
      </c>
    </row>
    <row r="47" spans="1:6" ht="15" customHeight="1" x14ac:dyDescent="0.25">
      <c r="A47" s="16"/>
      <c r="C47" s="2"/>
      <c r="D47" s="2"/>
      <c r="E47" s="2">
        <f t="shared" si="2"/>
        <v>0</v>
      </c>
      <c r="F47" t="str">
        <f t="shared" si="3"/>
        <v/>
      </c>
    </row>
    <row r="48" spans="1:6" ht="15" customHeight="1" x14ac:dyDescent="0.25">
      <c r="A48" s="16"/>
      <c r="C48" s="2"/>
      <c r="D48" s="2"/>
      <c r="E48" s="2">
        <f t="shared" si="2"/>
        <v>0</v>
      </c>
      <c r="F48" t="str">
        <f t="shared" si="3"/>
        <v/>
      </c>
    </row>
    <row r="49" spans="1:6" ht="15" customHeight="1" x14ac:dyDescent="0.25">
      <c r="A49" s="16"/>
      <c r="C49" s="2"/>
      <c r="D49" s="2"/>
      <c r="E49" s="2">
        <f t="shared" si="2"/>
        <v>0</v>
      </c>
      <c r="F49" t="str">
        <f t="shared" si="3"/>
        <v/>
      </c>
    </row>
    <row r="50" spans="1:6" ht="15" customHeight="1" x14ac:dyDescent="0.25">
      <c r="A50" s="16"/>
      <c r="C50" s="2"/>
      <c r="D50" s="2"/>
      <c r="E50" s="2">
        <f t="shared" si="2"/>
        <v>0</v>
      </c>
      <c r="F50" t="str">
        <f t="shared" si="3"/>
        <v/>
      </c>
    </row>
    <row r="51" spans="1:6" ht="15" customHeight="1" x14ac:dyDescent="0.25">
      <c r="A51" s="16"/>
      <c r="C51" s="2"/>
      <c r="D51" s="2"/>
      <c r="E51" s="2">
        <f t="shared" si="2"/>
        <v>0</v>
      </c>
      <c r="F51" t="str">
        <f t="shared" si="3"/>
        <v/>
      </c>
    </row>
    <row r="52" spans="1:6" ht="15" customHeight="1" x14ac:dyDescent="0.25">
      <c r="A52" s="16"/>
      <c r="C52" s="2"/>
      <c r="D52" s="2"/>
      <c r="E52" s="2">
        <f t="shared" si="2"/>
        <v>0</v>
      </c>
      <c r="F52" t="str">
        <f t="shared" si="3"/>
        <v/>
      </c>
    </row>
    <row r="53" spans="1:6" ht="15" customHeight="1" x14ac:dyDescent="0.25">
      <c r="A53" s="16"/>
      <c r="C53" s="2"/>
      <c r="D53" s="2"/>
      <c r="E53" s="2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85" t="s">
        <v>95</v>
      </c>
      <c r="B1" s="85"/>
      <c r="C1" s="85"/>
      <c r="D1" s="85"/>
      <c r="E1" s="85"/>
      <c r="F1" s="85"/>
      <c r="G1" s="85"/>
      <c r="H1" s="85"/>
    </row>
    <row r="3" spans="1:12" ht="15" customHeight="1" x14ac:dyDescent="0.25">
      <c r="A3" s="26" t="s">
        <v>2</v>
      </c>
      <c r="B3" s="26" t="s">
        <v>38</v>
      </c>
      <c r="C3" s="26" t="s">
        <v>96</v>
      </c>
      <c r="D3" s="26" t="s">
        <v>97</v>
      </c>
      <c r="E3" s="26" t="s">
        <v>98</v>
      </c>
      <c r="F3" s="50" t="s">
        <v>169</v>
      </c>
      <c r="G3" s="26" t="s">
        <v>100</v>
      </c>
      <c r="H3" s="26" t="s">
        <v>42</v>
      </c>
    </row>
    <row r="4" spans="1:12" ht="15" customHeight="1" x14ac:dyDescent="0.25">
      <c r="A4">
        <v>1</v>
      </c>
      <c r="B4" s="43" t="s">
        <v>112</v>
      </c>
      <c r="F4" s="2">
        <v>25297</v>
      </c>
      <c r="G4" s="2">
        <v>10000</v>
      </c>
      <c r="H4" s="2">
        <f>IF(F4=0,0,F4-G4)</f>
        <v>15297</v>
      </c>
    </row>
    <row r="5" spans="1:12" ht="15" customHeight="1" x14ac:dyDescent="0.25">
      <c r="B5" s="42"/>
      <c r="F5" s="2">
        <f>H4+13890</f>
        <v>29187</v>
      </c>
      <c r="G5" s="2">
        <v>5000</v>
      </c>
      <c r="H5" s="2">
        <f>Table1[[#This Row],[اجمالي المبلغ الحالي]]-5000</f>
        <v>24187</v>
      </c>
    </row>
    <row r="6" spans="1:12" ht="15" customHeight="1" x14ac:dyDescent="0.25">
      <c r="F6" s="2"/>
      <c r="G6" s="2"/>
      <c r="H6" s="2"/>
    </row>
    <row r="7" spans="1:12" ht="15" customHeight="1" x14ac:dyDescent="0.25">
      <c r="F7" s="2"/>
      <c r="G7" s="2"/>
      <c r="H7" s="2"/>
    </row>
    <row r="8" spans="1:12" ht="15" customHeight="1" x14ac:dyDescent="0.25">
      <c r="F8" s="2"/>
      <c r="G8" s="2"/>
      <c r="H8" s="2"/>
    </row>
    <row r="9" spans="1:12" ht="15" customHeight="1" x14ac:dyDescent="0.25">
      <c r="F9" s="2"/>
      <c r="G9" s="2"/>
      <c r="H9" s="2"/>
    </row>
    <row r="10" spans="1:12" ht="15" customHeight="1" x14ac:dyDescent="0.25">
      <c r="F10" s="2"/>
      <c r="G10" s="2"/>
      <c r="H10" s="2"/>
      <c r="L10" t="s">
        <v>168</v>
      </c>
    </row>
    <row r="11" spans="1:12" ht="15" customHeight="1" x14ac:dyDescent="0.25">
      <c r="F11" s="2"/>
      <c r="G11" s="2"/>
      <c r="H11" s="2"/>
    </row>
    <row r="12" spans="1:12" ht="15" customHeight="1" x14ac:dyDescent="0.25">
      <c r="F12" s="2"/>
      <c r="G12" s="2"/>
      <c r="H12" s="2"/>
    </row>
    <row r="13" spans="1:12" ht="15" customHeight="1" x14ac:dyDescent="0.25">
      <c r="F13" s="2"/>
      <c r="G13" s="2"/>
      <c r="H13" s="2"/>
    </row>
    <row r="14" spans="1:12" ht="15" customHeight="1" x14ac:dyDescent="0.25">
      <c r="F14" s="2"/>
      <c r="G14" s="2"/>
      <c r="H14" s="2"/>
    </row>
    <row r="15" spans="1:12" ht="15" customHeight="1" x14ac:dyDescent="0.25">
      <c r="F15" s="2"/>
      <c r="G15" s="2"/>
      <c r="H15" s="2"/>
    </row>
    <row r="16" spans="1:12" ht="15" customHeight="1" x14ac:dyDescent="0.25">
      <c r="F16" s="2"/>
      <c r="G16" s="2"/>
      <c r="H16" s="2"/>
    </row>
    <row r="17" spans="6:8" ht="15" customHeight="1" x14ac:dyDescent="0.25">
      <c r="F17" s="2"/>
      <c r="G17" s="2"/>
      <c r="H17" s="2"/>
    </row>
    <row r="18" spans="6:8" ht="15" customHeight="1" x14ac:dyDescent="0.25">
      <c r="F18" s="2"/>
      <c r="G18" s="2"/>
      <c r="H18" s="2"/>
    </row>
    <row r="19" spans="6:8" x14ac:dyDescent="0.25">
      <c r="H19" s="2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13:R64"/>
  <sheetViews>
    <sheetView topLeftCell="C8" workbookViewId="0">
      <selection activeCell="E10" sqref="E10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17.5703125" bestFit="1" customWidth="1"/>
    <col min="17" max="17" width="14" bestFit="1" customWidth="1"/>
    <col min="18" max="18" width="15" bestFit="1" customWidth="1"/>
  </cols>
  <sheetData>
    <row r="13" spans="6:17" x14ac:dyDescent="0.25">
      <c r="F13" s="127"/>
      <c r="G13" s="127"/>
      <c r="H13" s="127"/>
      <c r="I13" s="45"/>
    </row>
    <row r="14" spans="6:17" x14ac:dyDescent="0.25">
      <c r="G14" s="89" t="s">
        <v>221</v>
      </c>
      <c r="H14" s="89"/>
      <c r="I14" s="89"/>
      <c r="O14" s="89" t="s">
        <v>277</v>
      </c>
      <c r="P14" s="89"/>
      <c r="Q14" s="89"/>
    </row>
    <row r="15" spans="6:17" x14ac:dyDescent="0.25">
      <c r="G15" s="89"/>
      <c r="H15" s="89"/>
      <c r="I15" s="89"/>
      <c r="O15" s="89"/>
      <c r="P15" s="89"/>
      <c r="Q15" s="89"/>
    </row>
    <row r="17" spans="6:18" ht="22.5" customHeight="1" x14ac:dyDescent="0.25">
      <c r="F17" s="59" t="s">
        <v>34</v>
      </c>
      <c r="G17" s="59" t="s">
        <v>43</v>
      </c>
      <c r="H17" s="59" t="s">
        <v>219</v>
      </c>
      <c r="I17" s="59" t="s">
        <v>220</v>
      </c>
      <c r="J17" s="59" t="s">
        <v>218</v>
      </c>
      <c r="N17" s="59" t="s">
        <v>34</v>
      </c>
      <c r="O17" s="59" t="s">
        <v>258</v>
      </c>
      <c r="P17" s="59" t="s">
        <v>219</v>
      </c>
      <c r="Q17" s="59" t="s">
        <v>257</v>
      </c>
      <c r="R17" s="59" t="s">
        <v>218</v>
      </c>
    </row>
    <row r="18" spans="6:18" ht="15.75" x14ac:dyDescent="0.25">
      <c r="F18" s="28" t="s">
        <v>224</v>
      </c>
      <c r="G18" s="37">
        <v>721613</v>
      </c>
      <c r="H18" s="28" t="s">
        <v>223</v>
      </c>
      <c r="I18" s="28" t="s">
        <v>222</v>
      </c>
      <c r="J18" s="28">
        <v>520000</v>
      </c>
      <c r="N18" s="28"/>
      <c r="O18" s="28"/>
      <c r="P18" s="28" t="s">
        <v>260</v>
      </c>
      <c r="Q18" s="28" t="s">
        <v>259</v>
      </c>
      <c r="R18" s="28">
        <v>135000</v>
      </c>
    </row>
    <row r="19" spans="6:18" ht="15.75" x14ac:dyDescent="0.25">
      <c r="F19" s="5"/>
      <c r="G19" s="37"/>
      <c r="H19" s="28"/>
      <c r="I19" s="28" t="s">
        <v>225</v>
      </c>
      <c r="J19" s="28">
        <v>40000</v>
      </c>
      <c r="N19" s="28"/>
      <c r="O19" s="28"/>
      <c r="P19" s="28" t="s">
        <v>261</v>
      </c>
      <c r="Q19" s="28"/>
      <c r="R19" s="28">
        <v>100000</v>
      </c>
    </row>
    <row r="20" spans="6:18" ht="15.75" x14ac:dyDescent="0.25">
      <c r="F20" s="5"/>
      <c r="G20" s="37"/>
      <c r="H20" s="28"/>
      <c r="I20" s="28" t="s">
        <v>225</v>
      </c>
      <c r="J20" s="28">
        <v>68000</v>
      </c>
      <c r="N20" s="28"/>
      <c r="O20" s="28"/>
      <c r="P20" s="28"/>
      <c r="Q20" s="28" t="s">
        <v>262</v>
      </c>
      <c r="R20" s="28">
        <v>50000</v>
      </c>
    </row>
    <row r="21" spans="6:18" ht="15.75" x14ac:dyDescent="0.25">
      <c r="F21" s="5"/>
      <c r="G21" s="60">
        <v>14500</v>
      </c>
      <c r="H21" s="28" t="s">
        <v>226</v>
      </c>
      <c r="I21" s="28"/>
      <c r="J21" s="5"/>
      <c r="N21" s="28"/>
      <c r="O21" s="28">
        <v>100000</v>
      </c>
      <c r="P21" s="28" t="s">
        <v>229</v>
      </c>
      <c r="Q21" s="28"/>
      <c r="R21" s="28"/>
    </row>
    <row r="22" spans="6:18" ht="15.75" x14ac:dyDescent="0.25">
      <c r="F22" s="5"/>
      <c r="G22" s="37">
        <v>20000</v>
      </c>
      <c r="H22" s="28" t="s">
        <v>228</v>
      </c>
      <c r="I22" s="5"/>
      <c r="J22" s="5"/>
      <c r="N22" s="28"/>
      <c r="O22" s="28">
        <v>58000</v>
      </c>
      <c r="P22" s="28" t="s">
        <v>263</v>
      </c>
      <c r="Q22" s="28"/>
      <c r="R22" s="28"/>
    </row>
    <row r="23" spans="6:18" ht="15.75" x14ac:dyDescent="0.25">
      <c r="F23" s="5"/>
      <c r="G23" s="37">
        <v>10000</v>
      </c>
      <c r="H23" s="28" t="s">
        <v>229</v>
      </c>
      <c r="I23" s="5"/>
      <c r="J23" s="5"/>
      <c r="N23" s="28"/>
      <c r="O23" s="28">
        <v>30000</v>
      </c>
      <c r="P23" s="28" t="s">
        <v>264</v>
      </c>
      <c r="Q23" s="28"/>
      <c r="R23" s="28"/>
    </row>
    <row r="24" spans="6:18" ht="15.75" x14ac:dyDescent="0.25">
      <c r="F24" s="5"/>
      <c r="G24" s="37">
        <v>10500</v>
      </c>
      <c r="H24" s="28" t="s">
        <v>230</v>
      </c>
      <c r="I24" s="5"/>
      <c r="J24" s="5"/>
      <c r="N24" s="28"/>
      <c r="O24" s="28">
        <v>40000</v>
      </c>
      <c r="P24" s="28" t="s">
        <v>265</v>
      </c>
      <c r="Q24" s="28"/>
      <c r="R24" s="28"/>
    </row>
    <row r="25" spans="6:18" ht="15.75" x14ac:dyDescent="0.25">
      <c r="F25" s="5"/>
      <c r="G25" s="37">
        <v>8000</v>
      </c>
      <c r="H25" s="28" t="s">
        <v>231</v>
      </c>
      <c r="I25" s="5"/>
      <c r="J25" s="5"/>
      <c r="N25" s="28"/>
      <c r="O25" s="28">
        <v>10000</v>
      </c>
      <c r="P25" s="28" t="s">
        <v>266</v>
      </c>
      <c r="Q25" s="28"/>
      <c r="R25" s="28"/>
    </row>
    <row r="26" spans="6:18" ht="15.75" x14ac:dyDescent="0.25">
      <c r="F26" s="5"/>
      <c r="G26" s="37">
        <v>10400</v>
      </c>
      <c r="H26" s="28" t="s">
        <v>232</v>
      </c>
      <c r="I26" s="5"/>
      <c r="J26" s="5"/>
      <c r="N26" s="28"/>
      <c r="O26" s="28">
        <v>16000</v>
      </c>
      <c r="P26" s="28" t="s">
        <v>278</v>
      </c>
      <c r="Q26" s="28"/>
      <c r="R26" s="28"/>
    </row>
    <row r="27" spans="6:18" ht="15.75" x14ac:dyDescent="0.25">
      <c r="F27" s="5"/>
      <c r="G27" s="37">
        <v>46500</v>
      </c>
      <c r="H27" s="28" t="s">
        <v>233</v>
      </c>
      <c r="I27" s="5"/>
      <c r="J27" s="5"/>
      <c r="N27" s="28"/>
      <c r="O27" s="28">
        <v>25000</v>
      </c>
      <c r="P27" s="28" t="s">
        <v>267</v>
      </c>
      <c r="Q27" s="28"/>
      <c r="R27" s="28"/>
    </row>
    <row r="28" spans="6:18" ht="15.75" x14ac:dyDescent="0.25">
      <c r="F28" s="5"/>
      <c r="G28" s="37">
        <v>30000</v>
      </c>
      <c r="H28" s="28" t="s">
        <v>234</v>
      </c>
      <c r="I28" s="5"/>
      <c r="J28" s="5"/>
      <c r="N28" s="28"/>
      <c r="O28" s="28">
        <v>35000</v>
      </c>
      <c r="P28" s="28" t="s">
        <v>268</v>
      </c>
      <c r="Q28" s="28"/>
      <c r="R28" s="28"/>
    </row>
    <row r="29" spans="6:18" ht="15.75" x14ac:dyDescent="0.25">
      <c r="F29" s="9">
        <v>1</v>
      </c>
      <c r="G29" s="37">
        <v>17800</v>
      </c>
      <c r="H29" s="28" t="s">
        <v>235</v>
      </c>
      <c r="I29" s="5"/>
      <c r="J29" s="5"/>
      <c r="N29" s="28"/>
      <c r="O29" s="28">
        <v>20000</v>
      </c>
      <c r="P29" s="28" t="s">
        <v>269</v>
      </c>
      <c r="Q29" s="28"/>
      <c r="R29" s="28"/>
    </row>
    <row r="30" spans="6:18" ht="15.75" x14ac:dyDescent="0.25">
      <c r="F30" s="9">
        <v>2</v>
      </c>
      <c r="G30" s="37">
        <v>17800</v>
      </c>
      <c r="H30" s="28" t="s">
        <v>235</v>
      </c>
      <c r="I30" s="5"/>
      <c r="J30" s="5"/>
      <c r="N30" s="28"/>
      <c r="O30" s="28">
        <v>8500</v>
      </c>
      <c r="P30" s="28" t="s">
        <v>270</v>
      </c>
      <c r="Q30" s="28"/>
      <c r="R30" s="28"/>
    </row>
    <row r="31" spans="6:18" ht="15.75" x14ac:dyDescent="0.25">
      <c r="F31" s="5"/>
      <c r="G31" s="37">
        <v>2500</v>
      </c>
      <c r="H31" s="28" t="s">
        <v>227</v>
      </c>
      <c r="I31" s="5"/>
      <c r="J31" s="5"/>
      <c r="N31" s="28"/>
      <c r="O31" s="28">
        <v>50000</v>
      </c>
      <c r="P31" s="28" t="s">
        <v>271</v>
      </c>
      <c r="Q31" s="28"/>
      <c r="R31" s="28"/>
    </row>
    <row r="32" spans="6:18" x14ac:dyDescent="0.25">
      <c r="F32" s="5"/>
      <c r="G32" s="28"/>
      <c r="H32" s="28"/>
      <c r="I32" s="5"/>
      <c r="J32" s="5"/>
      <c r="N32" s="28"/>
      <c r="O32" s="28">
        <v>2500</v>
      </c>
      <c r="P32" s="28" t="s">
        <v>272</v>
      </c>
      <c r="Q32" s="28"/>
      <c r="R32" s="28"/>
    </row>
    <row r="33" spans="3:18" x14ac:dyDescent="0.25">
      <c r="F33" s="5"/>
      <c r="G33" s="28"/>
      <c r="H33" s="28"/>
      <c r="I33" s="5"/>
      <c r="J33" s="5"/>
      <c r="N33" s="28"/>
      <c r="O33" s="28">
        <v>8500</v>
      </c>
      <c r="P33" s="28" t="s">
        <v>273</v>
      </c>
      <c r="Q33" s="28"/>
      <c r="R33" s="28"/>
    </row>
    <row r="34" spans="3:18" ht="17.25" customHeight="1" x14ac:dyDescent="0.25">
      <c r="I34" s="37">
        <f>SUM(J18:J20)</f>
        <v>628000</v>
      </c>
      <c r="J34" s="61" t="s">
        <v>236</v>
      </c>
      <c r="N34" s="28"/>
      <c r="O34" s="28">
        <v>3500</v>
      </c>
      <c r="P34" s="28" t="s">
        <v>275</v>
      </c>
      <c r="Q34" s="28"/>
      <c r="R34" s="28"/>
    </row>
    <row r="35" spans="3:18" ht="18" customHeight="1" x14ac:dyDescent="0.25">
      <c r="I35" s="37">
        <f>SUM(G18:G31)</f>
        <v>909613</v>
      </c>
      <c r="J35" s="37" t="s">
        <v>47</v>
      </c>
      <c r="N35" s="28"/>
      <c r="O35" s="28">
        <v>11500</v>
      </c>
      <c r="P35" s="28" t="s">
        <v>276</v>
      </c>
      <c r="Q35" s="28"/>
      <c r="R35" s="28"/>
    </row>
    <row r="36" spans="3:18" ht="18" customHeight="1" x14ac:dyDescent="0.25">
      <c r="I36" s="62">
        <f>909613-628000</f>
        <v>281613</v>
      </c>
      <c r="J36" s="37" t="s">
        <v>237</v>
      </c>
      <c r="N36" s="28"/>
      <c r="O36" s="28">
        <v>40000</v>
      </c>
      <c r="P36" s="28" t="s">
        <v>274</v>
      </c>
      <c r="Q36" s="28"/>
      <c r="R36" s="28"/>
    </row>
    <row r="37" spans="3:18" ht="15" customHeight="1" x14ac:dyDescent="0.25">
      <c r="Q37" s="37">
        <f>SUM(R18:R20)</f>
        <v>285000</v>
      </c>
      <c r="R37" s="28" t="s">
        <v>236</v>
      </c>
    </row>
    <row r="38" spans="3:18" ht="15.75" customHeight="1" x14ac:dyDescent="0.25">
      <c r="Q38" s="37">
        <f>SUM(O21:O36)</f>
        <v>458500</v>
      </c>
      <c r="R38" s="28" t="s">
        <v>47</v>
      </c>
    </row>
    <row r="39" spans="3:18" ht="15.75" x14ac:dyDescent="0.25">
      <c r="Q39" s="37">
        <f>458500-285000</f>
        <v>173500</v>
      </c>
      <c r="R39" s="28" t="s">
        <v>237</v>
      </c>
    </row>
    <row r="46" spans="3:18" x14ac:dyDescent="0.25">
      <c r="H46" s="63"/>
      <c r="I46" s="128" t="s">
        <v>239</v>
      </c>
      <c r="J46" s="128"/>
      <c r="K46" s="128"/>
    </row>
    <row r="47" spans="3:18" x14ac:dyDescent="0.25">
      <c r="C47" s="128" t="s">
        <v>249</v>
      </c>
      <c r="D47" s="128"/>
      <c r="E47" s="128"/>
      <c r="H47" s="63"/>
      <c r="I47" s="128"/>
      <c r="J47" s="128"/>
      <c r="K47" s="128"/>
    </row>
    <row r="48" spans="3:18" x14ac:dyDescent="0.25">
      <c r="C48" s="128"/>
      <c r="D48" s="128"/>
      <c r="E48" s="128"/>
    </row>
    <row r="49" spans="3:11" ht="15.75" x14ac:dyDescent="0.25">
      <c r="I49" s="37" t="s">
        <v>34</v>
      </c>
      <c r="J49" s="37" t="s">
        <v>219</v>
      </c>
      <c r="K49" s="37" t="s">
        <v>43</v>
      </c>
    </row>
    <row r="50" spans="3:11" ht="15.75" x14ac:dyDescent="0.25">
      <c r="C50" s="37" t="s">
        <v>34</v>
      </c>
      <c r="D50" s="37" t="s">
        <v>219</v>
      </c>
      <c r="E50" s="37" t="s">
        <v>43</v>
      </c>
      <c r="I50" s="5"/>
      <c r="J50" s="28" t="s">
        <v>241</v>
      </c>
      <c r="K50" s="37">
        <v>12000</v>
      </c>
    </row>
    <row r="51" spans="3:11" ht="15.75" x14ac:dyDescent="0.25">
      <c r="C51" s="5"/>
      <c r="D51" s="28" t="s">
        <v>250</v>
      </c>
      <c r="E51" s="37">
        <v>125000</v>
      </c>
      <c r="I51" s="5"/>
      <c r="J51" s="28" t="s">
        <v>229</v>
      </c>
      <c r="K51" s="37">
        <v>18000</v>
      </c>
    </row>
    <row r="52" spans="3:11" ht="15.75" x14ac:dyDescent="0.25">
      <c r="C52" s="5"/>
      <c r="D52" s="28" t="s">
        <v>251</v>
      </c>
      <c r="E52" s="37">
        <v>200000</v>
      </c>
      <c r="I52" s="5"/>
      <c r="J52" s="28" t="s">
        <v>238</v>
      </c>
      <c r="K52" s="37">
        <v>5000</v>
      </c>
    </row>
    <row r="53" spans="3:11" ht="15.75" x14ac:dyDescent="0.25">
      <c r="C53" s="38" t="s">
        <v>252</v>
      </c>
      <c r="D53" s="28"/>
      <c r="E53" s="37">
        <v>25000</v>
      </c>
      <c r="I53" s="5"/>
      <c r="J53" s="28" t="s">
        <v>46</v>
      </c>
      <c r="K53" s="37">
        <v>1900</v>
      </c>
    </row>
    <row r="54" spans="3:11" ht="15.75" x14ac:dyDescent="0.25">
      <c r="D54" s="28">
        <f>SUM(E51:E53)</f>
        <v>350000</v>
      </c>
      <c r="E54" s="37" t="s">
        <v>255</v>
      </c>
      <c r="I54" s="5"/>
      <c r="J54" s="28" t="s">
        <v>242</v>
      </c>
      <c r="K54" s="37">
        <v>2800</v>
      </c>
    </row>
    <row r="55" spans="3:11" ht="15.75" x14ac:dyDescent="0.25">
      <c r="I55" s="5"/>
      <c r="J55" s="28" t="s">
        <v>243</v>
      </c>
      <c r="K55" s="37">
        <v>220</v>
      </c>
    </row>
    <row r="56" spans="3:11" ht="15.75" x14ac:dyDescent="0.25">
      <c r="C56" s="28" t="s">
        <v>253</v>
      </c>
      <c r="D56" s="28">
        <v>320000</v>
      </c>
      <c r="E56" s="28" t="s">
        <v>246</v>
      </c>
      <c r="I56" s="5"/>
      <c r="J56" s="28" t="s">
        <v>240</v>
      </c>
      <c r="K56" s="37">
        <v>220</v>
      </c>
    </row>
    <row r="57" spans="3:11" ht="19.5" customHeight="1" x14ac:dyDescent="0.25">
      <c r="C57" s="28" t="s">
        <v>254</v>
      </c>
      <c r="D57" s="28">
        <v>10000</v>
      </c>
      <c r="E57" s="28" t="s">
        <v>246</v>
      </c>
      <c r="I57" s="5"/>
      <c r="J57" s="41">
        <f>SUM(K50:K56)</f>
        <v>40140</v>
      </c>
      <c r="K57" s="28" t="s">
        <v>248</v>
      </c>
    </row>
    <row r="58" spans="3:11" ht="19.5" customHeight="1" x14ac:dyDescent="0.25"/>
    <row r="59" spans="3:11" ht="17.25" customHeight="1" x14ac:dyDescent="0.25">
      <c r="I59" s="5"/>
      <c r="J59" s="41">
        <v>3870</v>
      </c>
      <c r="K59" s="37" t="s">
        <v>244</v>
      </c>
    </row>
    <row r="60" spans="3:11" ht="18" customHeight="1" x14ac:dyDescent="0.25">
      <c r="I60" s="5"/>
      <c r="J60" s="41">
        <f>J57-J59</f>
        <v>36270</v>
      </c>
      <c r="K60" s="28" t="s">
        <v>245</v>
      </c>
    </row>
    <row r="61" spans="3:11" ht="15.75" x14ac:dyDescent="0.25">
      <c r="I61" s="28" t="s">
        <v>247</v>
      </c>
      <c r="J61" s="57">
        <v>40000</v>
      </c>
      <c r="K61" s="37" t="s">
        <v>246</v>
      </c>
    </row>
    <row r="62" spans="3:11" x14ac:dyDescent="0.25">
      <c r="I62" s="28" t="s">
        <v>247</v>
      </c>
      <c r="J62" s="57">
        <v>68000</v>
      </c>
      <c r="K62" s="28" t="s">
        <v>246</v>
      </c>
    </row>
    <row r="63" spans="3:11" x14ac:dyDescent="0.25">
      <c r="I63" s="28" t="s">
        <v>256</v>
      </c>
      <c r="J63" s="57">
        <v>21000</v>
      </c>
      <c r="K63" s="28" t="s">
        <v>246</v>
      </c>
    </row>
    <row r="64" spans="3:11" x14ac:dyDescent="0.25">
      <c r="I64" s="5"/>
      <c r="J64" s="28">
        <f>SUM(J60:J63)</f>
        <v>165270</v>
      </c>
      <c r="K64" s="28" t="s">
        <v>53</v>
      </c>
    </row>
  </sheetData>
  <mergeCells count="5">
    <mergeCell ref="F13:H13"/>
    <mergeCell ref="G14:I15"/>
    <mergeCell ref="I46:K47"/>
    <mergeCell ref="C47:E48"/>
    <mergeCell ref="O14:Q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V32"/>
  <sheetViews>
    <sheetView topLeftCell="E1" workbookViewId="0">
      <selection activeCell="AC9" sqref="AC9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</cols>
  <sheetData>
    <row r="3" spans="12:22" x14ac:dyDescent="0.25">
      <c r="L3" s="128" t="s">
        <v>330</v>
      </c>
      <c r="M3" s="128"/>
      <c r="N3" s="128"/>
      <c r="S3" s="5"/>
    </row>
    <row r="4" spans="12:22" x14ac:dyDescent="0.25">
      <c r="L4" s="28" t="s">
        <v>29</v>
      </c>
      <c r="M4" s="28" t="s">
        <v>327</v>
      </c>
      <c r="N4" s="28" t="s">
        <v>325</v>
      </c>
      <c r="S4" s="5" t="s">
        <v>371</v>
      </c>
    </row>
    <row r="5" spans="12:22" x14ac:dyDescent="0.25">
      <c r="L5" s="28"/>
      <c r="M5" s="28"/>
      <c r="N5" s="28"/>
      <c r="S5" s="9">
        <f>300+810+20+500+230+380+195+225+505+560</f>
        <v>3725</v>
      </c>
    </row>
    <row r="6" spans="12:22" x14ac:dyDescent="0.25">
      <c r="L6" s="54">
        <v>46189</v>
      </c>
      <c r="M6" s="28"/>
      <c r="N6" s="28">
        <v>300</v>
      </c>
    </row>
    <row r="7" spans="12:22" x14ac:dyDescent="0.25">
      <c r="L7" s="54">
        <v>46190</v>
      </c>
      <c r="M7" s="28"/>
      <c r="N7" s="28"/>
    </row>
    <row r="8" spans="12:22" x14ac:dyDescent="0.25">
      <c r="L8" s="54">
        <v>46191</v>
      </c>
      <c r="M8" s="28">
        <f>370+275+140</f>
        <v>785</v>
      </c>
      <c r="N8" s="28"/>
      <c r="O8" s="74">
        <f>570+240</f>
        <v>810</v>
      </c>
    </row>
    <row r="9" spans="12:22" x14ac:dyDescent="0.25">
      <c r="L9" s="54">
        <v>46192</v>
      </c>
      <c r="N9" s="28"/>
      <c r="O9" s="74">
        <v>20</v>
      </c>
    </row>
    <row r="10" spans="12:22" x14ac:dyDescent="0.25">
      <c r="L10" s="54">
        <v>46193</v>
      </c>
      <c r="M10" s="28">
        <v>370</v>
      </c>
      <c r="N10" s="28"/>
      <c r="O10" s="74">
        <f>440+60</f>
        <v>500</v>
      </c>
    </row>
    <row r="11" spans="12:22" x14ac:dyDescent="0.25">
      <c r="L11" s="54">
        <v>46194</v>
      </c>
      <c r="M11" s="28"/>
      <c r="N11" s="28"/>
    </row>
    <row r="12" spans="12:22" x14ac:dyDescent="0.25">
      <c r="L12" s="54">
        <v>46195</v>
      </c>
      <c r="M12" s="28"/>
      <c r="N12" s="28"/>
    </row>
    <row r="13" spans="12:22" x14ac:dyDescent="0.25">
      <c r="L13" s="54">
        <v>46196</v>
      </c>
      <c r="M13" s="28">
        <v>230</v>
      </c>
      <c r="N13" s="28"/>
      <c r="R13" s="94" t="s">
        <v>352</v>
      </c>
      <c r="S13" s="94"/>
      <c r="T13" s="94"/>
    </row>
    <row r="14" spans="12:22" x14ac:dyDescent="0.25">
      <c r="L14" s="54">
        <v>46197</v>
      </c>
      <c r="M14" s="66">
        <f>130+345+140+205</f>
        <v>820</v>
      </c>
      <c r="N14" s="5"/>
      <c r="O14" s="74">
        <f>100+95+185</f>
        <v>380</v>
      </c>
      <c r="Q14" s="28" t="s">
        <v>339</v>
      </c>
      <c r="R14" s="28" t="s">
        <v>327</v>
      </c>
      <c r="S14" s="28" t="s">
        <v>325</v>
      </c>
      <c r="T14" s="28" t="s">
        <v>53</v>
      </c>
    </row>
    <row r="15" spans="12:22" x14ac:dyDescent="0.25">
      <c r="L15" s="54">
        <v>46198</v>
      </c>
      <c r="M15" s="28">
        <f>160+35</f>
        <v>195</v>
      </c>
      <c r="N15" s="28"/>
      <c r="Q15" s="28">
        <v>560</v>
      </c>
      <c r="R15" s="28">
        <v>8375</v>
      </c>
      <c r="S15" s="28">
        <f>300+100+10+10+125</f>
        <v>545</v>
      </c>
      <c r="T15" s="57">
        <f>SUM(Q15:S15)</f>
        <v>9480</v>
      </c>
      <c r="U15" s="89" t="s">
        <v>355</v>
      </c>
    </row>
    <row r="16" spans="12:22" x14ac:dyDescent="0.25">
      <c r="L16" s="54">
        <v>46199</v>
      </c>
      <c r="M16" s="28"/>
      <c r="N16" s="28"/>
      <c r="U16" s="89"/>
      <c r="V16" s="134">
        <v>375</v>
      </c>
    </row>
    <row r="17" spans="12:22" x14ac:dyDescent="0.25">
      <c r="L17" s="54">
        <v>46200</v>
      </c>
      <c r="M17" s="28">
        <f>260+100+65</f>
        <v>425</v>
      </c>
      <c r="N17" s="28"/>
      <c r="O17" s="74">
        <f>160+65</f>
        <v>225</v>
      </c>
      <c r="U17" s="89"/>
      <c r="V17" s="135"/>
    </row>
    <row r="18" spans="12:22" x14ac:dyDescent="0.25">
      <c r="L18" s="54">
        <v>46201</v>
      </c>
      <c r="M18" s="28"/>
      <c r="N18" s="66">
        <v>20</v>
      </c>
      <c r="Q18" s="28" t="s">
        <v>339</v>
      </c>
      <c r="R18" s="28" t="s">
        <v>353</v>
      </c>
      <c r="S18" s="28" t="s">
        <v>325</v>
      </c>
      <c r="T18" s="57" t="s">
        <v>354</v>
      </c>
      <c r="U18" s="89"/>
    </row>
    <row r="19" spans="12:22" x14ac:dyDescent="0.25">
      <c r="L19" s="54">
        <v>46202</v>
      </c>
      <c r="M19" s="28"/>
      <c r="N19" s="5"/>
      <c r="Q19" s="38">
        <v>560</v>
      </c>
      <c r="R19" s="28">
        <f>SUM(M5:M28)</f>
        <v>8630</v>
      </c>
      <c r="S19" s="28">
        <v>665</v>
      </c>
      <c r="T19" s="28">
        <f>SUM(Q19:S19)</f>
        <v>9855</v>
      </c>
    </row>
    <row r="20" spans="12:22" x14ac:dyDescent="0.25">
      <c r="L20" s="80">
        <v>46203</v>
      </c>
      <c r="M20" s="28">
        <f>330+175</f>
        <v>505</v>
      </c>
      <c r="N20" s="66">
        <v>100</v>
      </c>
      <c r="Q20" s="73"/>
      <c r="R20" s="73"/>
      <c r="S20" s="73"/>
      <c r="T20" s="73"/>
    </row>
    <row r="21" spans="12:22" x14ac:dyDescent="0.25">
      <c r="L21" s="54">
        <v>46204</v>
      </c>
      <c r="M21" s="28">
        <v>2200</v>
      </c>
      <c r="N21" s="28">
        <v>100</v>
      </c>
    </row>
    <row r="22" spans="12:22" x14ac:dyDescent="0.25">
      <c r="L22" s="54">
        <v>46205</v>
      </c>
      <c r="M22" s="28">
        <f>60+175+100+100</f>
        <v>435</v>
      </c>
      <c r="N22" s="28">
        <v>10</v>
      </c>
    </row>
    <row r="23" spans="12:22" x14ac:dyDescent="0.25">
      <c r="L23" s="54">
        <v>46206</v>
      </c>
      <c r="M23" s="28">
        <v>220</v>
      </c>
      <c r="N23" s="28">
        <v>10</v>
      </c>
    </row>
    <row r="24" spans="12:22" x14ac:dyDescent="0.25">
      <c r="L24" s="54">
        <v>46207</v>
      </c>
      <c r="M24" s="28">
        <f>395+915+180</f>
        <v>1490</v>
      </c>
      <c r="N24" s="28">
        <v>125</v>
      </c>
    </row>
    <row r="25" spans="12:22" x14ac:dyDescent="0.25">
      <c r="L25" s="54">
        <v>46208</v>
      </c>
      <c r="M25" s="28">
        <f>10+195+75+150</f>
        <v>430</v>
      </c>
      <c r="N25" s="28"/>
    </row>
    <row r="26" spans="12:22" x14ac:dyDescent="0.25">
      <c r="L26" s="54">
        <v>46209</v>
      </c>
      <c r="M26" s="28"/>
      <c r="N26" s="28"/>
      <c r="O26" s="75">
        <f>150+10</f>
        <v>160</v>
      </c>
    </row>
    <row r="27" spans="12:22" x14ac:dyDescent="0.25">
      <c r="L27" s="54">
        <v>46210</v>
      </c>
      <c r="M27" s="28">
        <v>475</v>
      </c>
      <c r="N27" s="28"/>
    </row>
    <row r="28" spans="12:22" x14ac:dyDescent="0.25">
      <c r="L28" s="54">
        <v>46211</v>
      </c>
      <c r="M28" s="28">
        <v>50</v>
      </c>
      <c r="N28" s="28"/>
      <c r="O28" s="75">
        <v>100</v>
      </c>
    </row>
    <row r="29" spans="12:22" x14ac:dyDescent="0.25">
      <c r="L29" s="71"/>
      <c r="M29" s="28">
        <v>560</v>
      </c>
      <c r="N29" s="28" t="s">
        <v>339</v>
      </c>
    </row>
    <row r="30" spans="12:22" ht="23.25" customHeight="1" x14ac:dyDescent="0.25">
      <c r="L30" s="68"/>
      <c r="M30" s="28">
        <f>SUM(N6:N28)</f>
        <v>665</v>
      </c>
      <c r="N30" s="28" t="s">
        <v>328</v>
      </c>
    </row>
    <row r="31" spans="12:22" ht="25.5" customHeight="1" x14ac:dyDescent="0.25">
      <c r="M31" s="28">
        <f>SUM(M5:M29)</f>
        <v>9190</v>
      </c>
      <c r="N31" s="28" t="s">
        <v>329</v>
      </c>
    </row>
    <row r="32" spans="12:22" ht="33" customHeight="1" x14ac:dyDescent="0.25">
      <c r="M32" s="37">
        <v>9855</v>
      </c>
      <c r="N32" s="37" t="s">
        <v>53</v>
      </c>
    </row>
  </sheetData>
  <mergeCells count="4">
    <mergeCell ref="L3:N3"/>
    <mergeCell ref="R13:T13"/>
    <mergeCell ref="U15:U18"/>
    <mergeCell ref="V16:V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الموظفين</vt:lpstr>
      <vt:lpstr>تقفيلة اليوم</vt:lpstr>
      <vt:lpstr>المشتريات اليومية</vt:lpstr>
      <vt:lpstr>فواتير</vt:lpstr>
      <vt:lpstr>المصروفات النثرية</vt:lpstr>
      <vt:lpstr>سلف الموظفين</vt:lpstr>
      <vt:lpstr>تفصيلة اليوم</vt:lpstr>
      <vt:lpstr>ملخص شهري</vt:lpstr>
      <vt:lpstr>الإيرادات اليومية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test</vt:lpstr>
      <vt:lpstr>'سلف الموظفين'!Print_Area</vt:lpstr>
      <vt:lpstr>'ملخص شهري'!Print_Area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2026-07-10T17:23:35Z</cp:lastPrinted>
  <dcterms:created xsi:type="dcterms:W3CDTF">2026-06-27T05:51:50Z</dcterms:created>
  <dcterms:modified xsi:type="dcterms:W3CDTF">2026-07-11T10:11:52Z</dcterms:modified>
  <dc:language>en-US</dc:language>
</cp:coreProperties>
</file>